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IFMIS\Desktop\"/>
    </mc:Choice>
  </mc:AlternateContent>
  <bookViews>
    <workbookView xWindow="0" yWindow="0" windowWidth="12285" windowHeight="5670" firstSheet="3" activeTab="3"/>
  </bookViews>
  <sheets>
    <sheet name="capital" sheetId="3" state="hidden" r:id="rId1"/>
    <sheet name="special programme" sheetId="6" state="hidden" r:id="rId2"/>
    <sheet name="overhead cost details" sheetId="7" state="hidden" r:id="rId3"/>
    <sheet name="cover page" sheetId="41" r:id="rId4"/>
    <sheet name="Appendix1-2-3" sheetId="31" r:id="rId5"/>
    <sheet name="Explanatory Notes" sheetId="39" r:id="rId6"/>
    <sheet name="pagination" sheetId="40" r:id="rId7"/>
    <sheet name="T1 Summary REVISED" sheetId="32" r:id="rId8"/>
    <sheet name="T2 Summary Table " sheetId="33" r:id="rId9"/>
    <sheet name="revenue details" sheetId="21" r:id="rId10"/>
    <sheet name="overhead cost by sector" sheetId="11" r:id="rId11"/>
    <sheet name="spg-by sector" sheetId="13" r:id="rId12"/>
    <sheet name="capital by sector" sheetId="9" r:id="rId13"/>
    <sheet name="cap -sect-proposed" sheetId="14" state="hidden" r:id="rId14"/>
    <sheet name="salaries n others" sheetId="17" r:id="rId15"/>
    <sheet name="IPSAS based sector" sheetId="22" r:id="rId16"/>
    <sheet name="grant" sheetId="18" r:id="rId17"/>
    <sheet name="social cont" sheetId="19" r:id="rId18"/>
    <sheet name="state sector summary" sheetId="12" r:id="rId19"/>
    <sheet name="Sheet1" sheetId="15" state="hidden" r:id="rId20"/>
    <sheet name="1st schedule" sheetId="35" r:id="rId21"/>
    <sheet name="2nd schedule" sheetId="34" r:id="rId22"/>
    <sheet name="3rd schedule" sheetId="38" r:id="rId23"/>
    <sheet name="4th schedule" sheetId="36" r:id="rId24"/>
    <sheet name="signed page" sheetId="37" r:id="rId25"/>
    <sheet name=" state summary sheet" sheetId="30" state="hidden" r:id="rId26"/>
    <sheet name="state summary page" sheetId="26" state="hidden" r:id="rId27"/>
    <sheet name="Sheet3" sheetId="20" state="hidden" r:id="rId28"/>
    <sheet name="overhead cost" sheetId="5" state="hidden" r:id="rId29"/>
  </sheets>
  <externalReferences>
    <externalReference r:id="rId30"/>
    <externalReference r:id="rId31"/>
    <externalReference r:id="rId32"/>
    <externalReference r:id="rId33"/>
    <externalReference r:id="rId34"/>
    <externalReference r:id="rId35"/>
  </externalReferences>
  <definedNames>
    <definedName name="CapExx">'[1]B.2 Capital Receipts'!$M$5:$M$6</definedName>
    <definedName name="capital_receipts">'[2]B.2 Capital Receipts'!$P$6:$P$7</definedName>
    <definedName name="_xlnm.Print_Titles" localSheetId="0">capital!$2:$2</definedName>
    <definedName name="_xlnm.Print_Titles" localSheetId="12">'capital by sector'!$2:$2</definedName>
    <definedName name="_xlnm.Print_Titles" localSheetId="28">'overhead cost'!$2:$2</definedName>
    <definedName name="_xlnm.Print_Titles" localSheetId="10">'overhead cost by sector'!$3:$4</definedName>
    <definedName name="_xlnm.Print_Titles" localSheetId="2">'overhead cost details'!$3:$3</definedName>
    <definedName name="_xlnm.Print_Titles" localSheetId="9">'revenue details'!$4:$4</definedName>
    <definedName name="_xlnm.Print_Titles" localSheetId="1">'special programme'!$2:$2</definedName>
    <definedName name="_xlnm.Print_Titles" localSheetId="11">'spg-by sector'!$2:$2</definedName>
    <definedName name="Sectors_NonDisc">'[1]B.2 Capital Receipts'!$A$84:$A$113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1" i="32" l="1"/>
  <c r="D40" i="32"/>
  <c r="D39" i="32" s="1"/>
  <c r="D12" i="32" s="1"/>
  <c r="I343" i="21"/>
  <c r="K194" i="40" l="1"/>
  <c r="M186" i="40"/>
  <c r="K186" i="40"/>
  <c r="I186" i="40"/>
  <c r="G186" i="40"/>
  <c r="E186" i="40"/>
  <c r="N185" i="40"/>
  <c r="N184" i="40"/>
  <c r="N183" i="40"/>
  <c r="N182" i="40"/>
  <c r="N181" i="40"/>
  <c r="M179" i="40"/>
  <c r="K179" i="40"/>
  <c r="I179" i="40"/>
  <c r="G179" i="40"/>
  <c r="E179" i="40"/>
  <c r="N178" i="40"/>
  <c r="N177" i="40"/>
  <c r="N176" i="40"/>
  <c r="N175" i="40"/>
  <c r="N174" i="40"/>
  <c r="N173" i="40"/>
  <c r="N171" i="40"/>
  <c r="N170" i="40"/>
  <c r="N169" i="40"/>
  <c r="N168" i="40"/>
  <c r="N167" i="40"/>
  <c r="N166" i="40"/>
  <c r="N165" i="40"/>
  <c r="N164" i="40"/>
  <c r="N163" i="40"/>
  <c r="N162" i="40"/>
  <c r="N161" i="40"/>
  <c r="N160" i="40"/>
  <c r="N159" i="40"/>
  <c r="N158" i="40"/>
  <c r="N157" i="40"/>
  <c r="N156" i="40"/>
  <c r="N155" i="40"/>
  <c r="N154" i="40"/>
  <c r="N153" i="40"/>
  <c r="N152" i="40"/>
  <c r="N151" i="40"/>
  <c r="N150" i="40"/>
  <c r="N149" i="40"/>
  <c r="N148" i="40"/>
  <c r="N147" i="40"/>
  <c r="N146" i="40"/>
  <c r="N145" i="40"/>
  <c r="N143" i="40"/>
  <c r="M141" i="40"/>
  <c r="K141" i="40"/>
  <c r="I141" i="40"/>
  <c r="G141" i="40"/>
  <c r="E141" i="40"/>
  <c r="N140" i="40"/>
  <c r="N139" i="40"/>
  <c r="N138" i="40"/>
  <c r="N137" i="40"/>
  <c r="N136" i="40"/>
  <c r="N135" i="40"/>
  <c r="N134" i="40"/>
  <c r="N133" i="40"/>
  <c r="N132" i="40"/>
  <c r="N131" i="40"/>
  <c r="N130" i="40"/>
  <c r="N129" i="40"/>
  <c r="N128" i="40"/>
  <c r="N127" i="40"/>
  <c r="N126" i="40"/>
  <c r="N125" i="40"/>
  <c r="N124" i="40"/>
  <c r="N123" i="40"/>
  <c r="N122" i="40"/>
  <c r="N121" i="40"/>
  <c r="M119" i="40"/>
  <c r="K119" i="40"/>
  <c r="I119" i="40"/>
  <c r="G119" i="40"/>
  <c r="E119" i="40"/>
  <c r="N118" i="40"/>
  <c r="N117" i="40"/>
  <c r="N116" i="40"/>
  <c r="N115" i="40"/>
  <c r="N113" i="40"/>
  <c r="N112" i="40"/>
  <c r="N111" i="40"/>
  <c r="N110" i="40"/>
  <c r="N109" i="40"/>
  <c r="N108" i="40"/>
  <c r="M104" i="40"/>
  <c r="K104" i="40"/>
  <c r="I104" i="40"/>
  <c r="G104" i="40"/>
  <c r="E104" i="40"/>
  <c r="N103" i="40"/>
  <c r="N102" i="40"/>
  <c r="N101" i="40"/>
  <c r="M99" i="40"/>
  <c r="K99" i="40"/>
  <c r="I99" i="40"/>
  <c r="G99" i="40"/>
  <c r="E99" i="40"/>
  <c r="N98" i="40"/>
  <c r="N97" i="40"/>
  <c r="N96" i="40"/>
  <c r="N95" i="40"/>
  <c r="N94" i="40"/>
  <c r="N93" i="40"/>
  <c r="N92" i="40"/>
  <c r="N91" i="40"/>
  <c r="N90" i="40"/>
  <c r="N89" i="40"/>
  <c r="N88" i="40"/>
  <c r="N86" i="40"/>
  <c r="N85" i="40"/>
  <c r="N84" i="40"/>
  <c r="N83" i="40"/>
  <c r="N82" i="40"/>
  <c r="M80" i="40"/>
  <c r="K80" i="40"/>
  <c r="I80" i="40"/>
  <c r="G80" i="40"/>
  <c r="E80" i="40"/>
  <c r="N79" i="40"/>
  <c r="N78" i="40"/>
  <c r="N77" i="40"/>
  <c r="N76" i="40"/>
  <c r="N75" i="40"/>
  <c r="N74" i="40"/>
  <c r="N73" i="40"/>
  <c r="M71" i="40"/>
  <c r="K71" i="40"/>
  <c r="I71" i="40"/>
  <c r="G71" i="40"/>
  <c r="E71" i="40"/>
  <c r="N70" i="40"/>
  <c r="N69" i="40"/>
  <c r="N68" i="40"/>
  <c r="N67" i="40"/>
  <c r="N66" i="40"/>
  <c r="N71" i="40" s="1"/>
  <c r="M64" i="40"/>
  <c r="K64" i="40"/>
  <c r="I64" i="40"/>
  <c r="G64" i="40"/>
  <c r="E64" i="40"/>
  <c r="N63" i="40"/>
  <c r="N62" i="40"/>
  <c r="N61" i="40"/>
  <c r="N60" i="40"/>
  <c r="N58" i="40"/>
  <c r="N57" i="40"/>
  <c r="N56" i="40"/>
  <c r="N55" i="40"/>
  <c r="N54" i="40"/>
  <c r="N53" i="40"/>
  <c r="M51" i="40"/>
  <c r="K51" i="40"/>
  <c r="I51" i="40"/>
  <c r="G51" i="40"/>
  <c r="E51" i="40"/>
  <c r="N50" i="40"/>
  <c r="N49" i="40"/>
  <c r="N48" i="40"/>
  <c r="N47" i="40"/>
  <c r="N46" i="40"/>
  <c r="N45" i="40"/>
  <c r="N44" i="40"/>
  <c r="N43" i="40"/>
  <c r="N42" i="40"/>
  <c r="N41" i="40"/>
  <c r="N40" i="40"/>
  <c r="N39" i="40"/>
  <c r="N38" i="40"/>
  <c r="N37" i="40"/>
  <c r="N36" i="40"/>
  <c r="N35" i="40"/>
  <c r="N34" i="40"/>
  <c r="N33" i="40"/>
  <c r="N32" i="40"/>
  <c r="N31" i="40"/>
  <c r="N30" i="40"/>
  <c r="N28" i="40"/>
  <c r="N27" i="40"/>
  <c r="M25" i="40"/>
  <c r="K25" i="40"/>
  <c r="I25" i="40"/>
  <c r="G25" i="40"/>
  <c r="E25" i="40"/>
  <c r="N24" i="40"/>
  <c r="N23" i="40"/>
  <c r="N22" i="40"/>
  <c r="N21" i="40"/>
  <c r="N20" i="40"/>
  <c r="M18" i="40"/>
  <c r="K18" i="40"/>
  <c r="I18" i="40"/>
  <c r="G18" i="40"/>
  <c r="E18" i="40"/>
  <c r="N17" i="40"/>
  <c r="N16" i="40"/>
  <c r="N15" i="40"/>
  <c r="N14" i="40"/>
  <c r="N13" i="40"/>
  <c r="N12" i="40"/>
  <c r="N11" i="40"/>
  <c r="N10" i="40"/>
  <c r="N9" i="40"/>
  <c r="N8" i="40"/>
  <c r="N7" i="40"/>
  <c r="N6" i="40"/>
  <c r="N51" i="40" l="1"/>
  <c r="N64" i="40"/>
  <c r="I189" i="40"/>
  <c r="N18" i="40"/>
  <c r="N80" i="40"/>
  <c r="N99" i="40"/>
  <c r="E189" i="40"/>
  <c r="M189" i="40"/>
  <c r="N179" i="40"/>
  <c r="N25" i="40"/>
  <c r="N104" i="40"/>
  <c r="N189" i="40" s="1"/>
  <c r="N119" i="40"/>
  <c r="N141" i="40"/>
  <c r="N186" i="40"/>
  <c r="K189" i="40"/>
  <c r="K192" i="40" s="1"/>
  <c r="G189" i="40"/>
  <c r="F184" i="38" l="1"/>
  <c r="F178" i="38"/>
  <c r="E178" i="38"/>
  <c r="D178" i="38"/>
  <c r="G177" i="38"/>
  <c r="G176" i="38"/>
  <c r="G175" i="38"/>
  <c r="G174" i="38"/>
  <c r="G173" i="38"/>
  <c r="F171" i="38"/>
  <c r="E171" i="38"/>
  <c r="D171" i="38"/>
  <c r="G168" i="38"/>
  <c r="G167" i="38"/>
  <c r="G166" i="38"/>
  <c r="G165" i="38"/>
  <c r="G164" i="38"/>
  <c r="G163" i="38"/>
  <c r="G162" i="38"/>
  <c r="G161" i="38"/>
  <c r="G160" i="38"/>
  <c r="G159" i="38"/>
  <c r="G158" i="38"/>
  <c r="G156" i="38"/>
  <c r="G155" i="38"/>
  <c r="G154" i="38"/>
  <c r="G153" i="38"/>
  <c r="G152" i="38"/>
  <c r="G151" i="38"/>
  <c r="G150" i="38"/>
  <c r="G149" i="38"/>
  <c r="G148" i="38"/>
  <c r="G147" i="38"/>
  <c r="G146" i="38"/>
  <c r="G145" i="38"/>
  <c r="G144" i="38"/>
  <c r="G143" i="38"/>
  <c r="G142" i="38"/>
  <c r="G141" i="38"/>
  <c r="G140" i="38"/>
  <c r="G139" i="38"/>
  <c r="G138" i="38"/>
  <c r="G137" i="38"/>
  <c r="G136" i="38"/>
  <c r="G135" i="38"/>
  <c r="F133" i="38"/>
  <c r="E133" i="38"/>
  <c r="D133" i="38"/>
  <c r="G132" i="38"/>
  <c r="G131" i="38"/>
  <c r="G130" i="38"/>
  <c r="G129" i="38"/>
  <c r="G128" i="38"/>
  <c r="G127" i="38"/>
  <c r="G125" i="38"/>
  <c r="G124" i="38"/>
  <c r="G123" i="38"/>
  <c r="G122" i="38"/>
  <c r="G121" i="38"/>
  <c r="G120" i="38"/>
  <c r="G119" i="38"/>
  <c r="G118" i="38"/>
  <c r="G117" i="38"/>
  <c r="G116" i="38"/>
  <c r="G115" i="38"/>
  <c r="G114" i="38"/>
  <c r="G113" i="38"/>
  <c r="F111" i="38"/>
  <c r="E111" i="38"/>
  <c r="D111" i="38"/>
  <c r="G110" i="38"/>
  <c r="G109" i="38"/>
  <c r="G108" i="38"/>
  <c r="G107" i="38"/>
  <c r="G106" i="38"/>
  <c r="G105" i="38"/>
  <c r="G104" i="38"/>
  <c r="G103" i="38"/>
  <c r="G102" i="38"/>
  <c r="G101" i="38"/>
  <c r="F97" i="38"/>
  <c r="E97" i="38"/>
  <c r="D97" i="38"/>
  <c r="G96" i="38"/>
  <c r="G95" i="38"/>
  <c r="G93" i="38"/>
  <c r="F91" i="38"/>
  <c r="E91" i="38"/>
  <c r="D91" i="38"/>
  <c r="G90" i="38"/>
  <c r="G89" i="38"/>
  <c r="G88" i="38"/>
  <c r="G87" i="38"/>
  <c r="G86" i="38"/>
  <c r="G85" i="38"/>
  <c r="G84" i="38"/>
  <c r="G83" i="38"/>
  <c r="G82" i="38"/>
  <c r="G81" i="38"/>
  <c r="G80" i="38"/>
  <c r="G79" i="38"/>
  <c r="G78" i="38"/>
  <c r="G77" i="38"/>
  <c r="G76" i="38"/>
  <c r="F74" i="38"/>
  <c r="E74" i="38"/>
  <c r="D74" i="38"/>
  <c r="G73" i="38"/>
  <c r="G72" i="38"/>
  <c r="G71" i="38"/>
  <c r="G70" i="38"/>
  <c r="G69" i="38"/>
  <c r="G74" i="38" s="1"/>
  <c r="G67" i="38"/>
  <c r="G66" i="38"/>
  <c r="F64" i="38"/>
  <c r="E64" i="38"/>
  <c r="D64" i="38"/>
  <c r="G63" i="38"/>
  <c r="G62" i="38"/>
  <c r="G61" i="38"/>
  <c r="G60" i="38"/>
  <c r="F58" i="38"/>
  <c r="E58" i="38"/>
  <c r="D58" i="38"/>
  <c r="G57" i="38"/>
  <c r="G56" i="38"/>
  <c r="G55" i="38"/>
  <c r="G54" i="38"/>
  <c r="G53" i="38"/>
  <c r="G52" i="38"/>
  <c r="G51" i="38"/>
  <c r="G50" i="38"/>
  <c r="G49" i="38"/>
  <c r="F47" i="38"/>
  <c r="E47" i="38"/>
  <c r="D47" i="38"/>
  <c r="G46" i="38"/>
  <c r="G45" i="38"/>
  <c r="G44" i="38"/>
  <c r="G43" i="38"/>
  <c r="G42" i="38"/>
  <c r="G41" i="38"/>
  <c r="G40" i="38"/>
  <c r="G39" i="38"/>
  <c r="G38" i="38"/>
  <c r="G37" i="38"/>
  <c r="G36" i="38"/>
  <c r="G34" i="38"/>
  <c r="G33" i="38"/>
  <c r="G32" i="38"/>
  <c r="G31" i="38"/>
  <c r="G30" i="38"/>
  <c r="G29" i="38"/>
  <c r="G28" i="38"/>
  <c r="G27" i="38"/>
  <c r="F25" i="38"/>
  <c r="E25" i="38"/>
  <c r="D25" i="38"/>
  <c r="G24" i="38"/>
  <c r="G23" i="38"/>
  <c r="G22" i="38"/>
  <c r="G21" i="38"/>
  <c r="F19" i="38"/>
  <c r="E19" i="38"/>
  <c r="D19" i="38"/>
  <c r="G18" i="38"/>
  <c r="G17" i="38"/>
  <c r="G16" i="38"/>
  <c r="G15" i="38"/>
  <c r="G14" i="38"/>
  <c r="G13" i="38"/>
  <c r="G12" i="38"/>
  <c r="G11" i="38"/>
  <c r="G10" i="38"/>
  <c r="G9" i="38"/>
  <c r="G8" i="38"/>
  <c r="G19" i="38" s="1"/>
  <c r="G7" i="38"/>
  <c r="G91" i="38" l="1"/>
  <c r="D179" i="38"/>
  <c r="G64" i="38"/>
  <c r="G111" i="38"/>
  <c r="G133" i="38"/>
  <c r="E179" i="38"/>
  <c r="G47" i="38"/>
  <c r="G97" i="38"/>
  <c r="F179" i="38"/>
  <c r="G25" i="38"/>
  <c r="G58" i="38"/>
  <c r="G171" i="38"/>
  <c r="G179" i="38" s="1"/>
  <c r="G178" i="38"/>
  <c r="F182" i="38"/>
  <c r="D150" i="36" l="1"/>
  <c r="E149" i="36"/>
  <c r="E148" i="36"/>
  <c r="E150" i="36" s="1"/>
  <c r="E145" i="36"/>
  <c r="E144" i="36"/>
  <c r="E143" i="36"/>
  <c r="E142" i="36"/>
  <c r="E141" i="36"/>
  <c r="E140" i="36"/>
  <c r="E139" i="36"/>
  <c r="D138" i="36"/>
  <c r="D146" i="36" s="1"/>
  <c r="E137" i="36"/>
  <c r="E136" i="36"/>
  <c r="E134" i="36"/>
  <c r="E133" i="36"/>
  <c r="E132" i="36"/>
  <c r="E131" i="36"/>
  <c r="E130" i="36"/>
  <c r="E129" i="36"/>
  <c r="E128" i="36"/>
  <c r="E127" i="36"/>
  <c r="E126" i="36"/>
  <c r="E125" i="36"/>
  <c r="E124" i="36"/>
  <c r="E123" i="36"/>
  <c r="E122" i="36"/>
  <c r="E121" i="36"/>
  <c r="E120" i="36"/>
  <c r="E117" i="36"/>
  <c r="E116" i="36"/>
  <c r="D115" i="36"/>
  <c r="E115" i="36" s="1"/>
  <c r="E114" i="36"/>
  <c r="E113" i="36"/>
  <c r="E112" i="36"/>
  <c r="E111" i="36"/>
  <c r="E110" i="36"/>
  <c r="E109" i="36"/>
  <c r="E108" i="36"/>
  <c r="D106" i="36"/>
  <c r="E106" i="36" s="1"/>
  <c r="E105" i="36"/>
  <c r="E104" i="36"/>
  <c r="E103" i="36"/>
  <c r="E102" i="36"/>
  <c r="E101" i="36"/>
  <c r="E98" i="36"/>
  <c r="E97" i="36"/>
  <c r="E94" i="36"/>
  <c r="D93" i="36"/>
  <c r="D95" i="36" s="1"/>
  <c r="E95" i="36" s="1"/>
  <c r="E92" i="36"/>
  <c r="E89" i="36"/>
  <c r="E88" i="36"/>
  <c r="D87" i="36"/>
  <c r="E87" i="36" s="1"/>
  <c r="E86" i="36"/>
  <c r="E85" i="36"/>
  <c r="E84" i="36"/>
  <c r="E83" i="36"/>
  <c r="E82" i="36"/>
  <c r="E81" i="36"/>
  <c r="E80" i="36"/>
  <c r="E79" i="36"/>
  <c r="D78" i="36"/>
  <c r="E78" i="36" s="1"/>
  <c r="D77" i="36"/>
  <c r="E77" i="36" s="1"/>
  <c r="D74" i="36"/>
  <c r="D75" i="36" s="1"/>
  <c r="E75" i="36" s="1"/>
  <c r="E73" i="36"/>
  <c r="E72" i="36"/>
  <c r="E71" i="36"/>
  <c r="E70" i="36"/>
  <c r="E69" i="36"/>
  <c r="E68" i="36"/>
  <c r="D64" i="36"/>
  <c r="E63" i="36"/>
  <c r="E62" i="36"/>
  <c r="E61" i="36"/>
  <c r="E60" i="36"/>
  <c r="E59" i="36"/>
  <c r="D56" i="36"/>
  <c r="E56" i="36" s="1"/>
  <c r="D55" i="36"/>
  <c r="E55" i="36" s="1"/>
  <c r="E54" i="36"/>
  <c r="E53" i="36"/>
  <c r="E52" i="36"/>
  <c r="E51" i="36"/>
  <c r="E50" i="36"/>
  <c r="E49" i="36"/>
  <c r="D48" i="36"/>
  <c r="E48" i="36" s="1"/>
  <c r="E47" i="36"/>
  <c r="E44" i="36"/>
  <c r="E43" i="36"/>
  <c r="E42" i="36"/>
  <c r="E41" i="36"/>
  <c r="E40" i="36"/>
  <c r="E39" i="36"/>
  <c r="D38" i="36"/>
  <c r="E38" i="36" s="1"/>
  <c r="E37" i="36"/>
  <c r="E36" i="36"/>
  <c r="E35" i="36"/>
  <c r="E33" i="36"/>
  <c r="E32" i="36"/>
  <c r="E31" i="36"/>
  <c r="E30" i="36"/>
  <c r="E29" i="36"/>
  <c r="E28" i="36"/>
  <c r="D27" i="36"/>
  <c r="E26" i="36"/>
  <c r="E25" i="36"/>
  <c r="D23" i="36"/>
  <c r="E22" i="36"/>
  <c r="E21" i="36"/>
  <c r="E20" i="36"/>
  <c r="E19" i="36"/>
  <c r="E23" i="36" s="1"/>
  <c r="E18" i="36"/>
  <c r="E15" i="36"/>
  <c r="E14" i="36"/>
  <c r="E13" i="36"/>
  <c r="E12" i="36"/>
  <c r="E11" i="36"/>
  <c r="E10" i="36"/>
  <c r="D9" i="36"/>
  <c r="E9" i="36" s="1"/>
  <c r="E8" i="36"/>
  <c r="E7" i="36"/>
  <c r="D6" i="35"/>
  <c r="C6" i="35"/>
  <c r="D8" i="34"/>
  <c r="C8" i="34"/>
  <c r="E7" i="34"/>
  <c r="E6" i="34"/>
  <c r="E5" i="34"/>
  <c r="E57" i="36" l="1"/>
  <c r="D45" i="36"/>
  <c r="E64" i="36"/>
  <c r="D118" i="36"/>
  <c r="E118" i="36" s="1"/>
  <c r="E8" i="34"/>
  <c r="E16" i="36"/>
  <c r="D16" i="36"/>
  <c r="E27" i="36"/>
  <c r="E45" i="36" s="1"/>
  <c r="D90" i="36"/>
  <c r="E90" i="36" s="1"/>
  <c r="E138" i="36"/>
  <c r="E146" i="36" s="1"/>
  <c r="E74" i="36"/>
  <c r="E93" i="36"/>
  <c r="D57" i="36"/>
  <c r="C41" i="32"/>
  <c r="C42" i="32" s="1"/>
  <c r="C39" i="32" s="1"/>
  <c r="B42" i="32"/>
  <c r="H47" i="33"/>
  <c r="H46" i="33"/>
  <c r="H45" i="33"/>
  <c r="H44" i="33"/>
  <c r="E44" i="33"/>
  <c r="H42" i="33"/>
  <c r="F42" i="33"/>
  <c r="H41" i="33"/>
  <c r="E41" i="33"/>
  <c r="H40" i="33"/>
  <c r="C40" i="33"/>
  <c r="B39" i="33"/>
  <c r="H38" i="33"/>
  <c r="D38" i="33"/>
  <c r="C38" i="33"/>
  <c r="C33" i="33" s="1"/>
  <c r="A38" i="33"/>
  <c r="H37" i="33"/>
  <c r="G37" i="33"/>
  <c r="D37" i="33"/>
  <c r="A37" i="33"/>
  <c r="H36" i="33"/>
  <c r="D36" i="33"/>
  <c r="A36" i="33"/>
  <c r="H35" i="33"/>
  <c r="D35" i="33"/>
  <c r="A35" i="33"/>
  <c r="H34" i="33"/>
  <c r="D34" i="33"/>
  <c r="A34" i="33"/>
  <c r="H33" i="33"/>
  <c r="H32" i="33"/>
  <c r="F32" i="33"/>
  <c r="C22" i="33"/>
  <c r="C21" i="33" s="1"/>
  <c r="D20" i="33"/>
  <c r="E19" i="33"/>
  <c r="D19" i="33"/>
  <c r="E18" i="33"/>
  <c r="D18" i="33"/>
  <c r="D17" i="33"/>
  <c r="D16" i="33"/>
  <c r="E15" i="33"/>
  <c r="D15" i="33"/>
  <c r="C15" i="33"/>
  <c r="C12" i="33" s="1"/>
  <c r="D14" i="33"/>
  <c r="D13" i="33"/>
  <c r="D11" i="33"/>
  <c r="F10" i="33"/>
  <c r="A10" i="33"/>
  <c r="H9" i="33"/>
  <c r="E9" i="33"/>
  <c r="D9" i="33"/>
  <c r="H8" i="33"/>
  <c r="E8" i="33"/>
  <c r="D8" i="33"/>
  <c r="H7" i="33"/>
  <c r="D7" i="33"/>
  <c r="H6" i="33"/>
  <c r="D6" i="33"/>
  <c r="H5" i="33"/>
  <c r="D5" i="33"/>
  <c r="H4" i="33"/>
  <c r="B43" i="32"/>
  <c r="B40" i="32"/>
  <c r="B32" i="32"/>
  <c r="C31" i="32"/>
  <c r="B31" i="32"/>
  <c r="C30" i="32"/>
  <c r="B30" i="32"/>
  <c r="C29" i="32"/>
  <c r="B29" i="32"/>
  <c r="C28" i="32"/>
  <c r="B28" i="32"/>
  <c r="B27" i="32"/>
  <c r="B26" i="32"/>
  <c r="B25" i="32"/>
  <c r="B24" i="32"/>
  <c r="B23" i="32"/>
  <c r="C20" i="32"/>
  <c r="C17" i="32"/>
  <c r="C16" i="32"/>
  <c r="C15" i="32"/>
  <c r="B15" i="32"/>
  <c r="B12" i="32" s="1"/>
  <c r="C14" i="32"/>
  <c r="C13" i="32"/>
  <c r="C11" i="32"/>
  <c r="C7" i="32"/>
  <c r="C6" i="32"/>
  <c r="C5" i="32"/>
  <c r="A2" i="32"/>
  <c r="C49" i="31"/>
  <c r="H346" i="21"/>
  <c r="G447" i="21"/>
  <c r="F447" i="21"/>
  <c r="E447" i="21"/>
  <c r="I303" i="9"/>
  <c r="H303" i="9"/>
  <c r="I342" i="21"/>
  <c r="I460" i="9"/>
  <c r="H460" i="9"/>
  <c r="J138" i="9"/>
  <c r="I346" i="21"/>
  <c r="H347" i="21"/>
  <c r="H334" i="21"/>
  <c r="I142" i="21"/>
  <c r="B65" i="31"/>
  <c r="C59" i="31"/>
  <c r="C65" i="31" s="1"/>
  <c r="B50" i="31"/>
  <c r="C47" i="31"/>
  <c r="C45" i="31"/>
  <c r="C42" i="31"/>
  <c r="B38" i="31"/>
  <c r="C36" i="31"/>
  <c r="C34" i="31"/>
  <c r="C32" i="31"/>
  <c r="C31" i="31"/>
  <c r="C20" i="31"/>
  <c r="C23" i="31" s="1"/>
  <c r="B20" i="31"/>
  <c r="C17" i="31"/>
  <c r="C13" i="31"/>
  <c r="C10" i="31"/>
  <c r="B10" i="31"/>
  <c r="C4" i="31"/>
  <c r="B4" i="31"/>
  <c r="I347" i="21" l="1"/>
  <c r="C12" i="32"/>
  <c r="E151" i="36"/>
  <c r="D151" i="36"/>
  <c r="B39" i="32"/>
  <c r="F18" i="33"/>
  <c r="F19" i="33"/>
  <c r="F9" i="33"/>
  <c r="F8" i="33"/>
  <c r="E40" i="33"/>
  <c r="F15" i="33"/>
  <c r="B22" i="32"/>
  <c r="B21" i="32" s="1"/>
  <c r="B38" i="32" s="1"/>
  <c r="B44" i="32" s="1"/>
  <c r="C39" i="33"/>
  <c r="C45" i="33" s="1"/>
  <c r="D12" i="33"/>
  <c r="D33" i="33"/>
  <c r="C38" i="31"/>
  <c r="B52" i="31"/>
  <c r="C50" i="31"/>
  <c r="C52" i="31" s="1"/>
  <c r="B23" i="31"/>
  <c r="I666" i="9" l="1"/>
  <c r="G666" i="9"/>
  <c r="G7" i="22"/>
  <c r="K7" i="22"/>
  <c r="G5" i="22"/>
  <c r="G3" i="22"/>
  <c r="E172" i="17" l="1"/>
  <c r="H989" i="9"/>
  <c r="H987" i="9"/>
  <c r="G1017" i="9"/>
  <c r="G990" i="9"/>
  <c r="I990" i="9"/>
  <c r="G1012" i="9"/>
  <c r="G1016" i="9"/>
  <c r="H761" i="11"/>
  <c r="G185" i="9"/>
  <c r="G1139" i="9" l="1"/>
  <c r="G1113" i="9"/>
  <c r="G766" i="9"/>
  <c r="E206" i="9"/>
  <c r="G206" i="9"/>
  <c r="D206" i="9"/>
  <c r="G1299" i="9"/>
  <c r="G736" i="9"/>
  <c r="I1187" i="9"/>
  <c r="I1188" i="9" s="1"/>
  <c r="E1188" i="9"/>
  <c r="F1188" i="9"/>
  <c r="G1188" i="9"/>
  <c r="D1188" i="9"/>
  <c r="I266" i="9"/>
  <c r="H266" i="9"/>
  <c r="G267" i="9"/>
  <c r="E267" i="9"/>
  <c r="D267" i="9"/>
  <c r="H137" i="9"/>
  <c r="I137" i="9" s="1"/>
  <c r="E138" i="9"/>
  <c r="G138" i="9"/>
  <c r="D138" i="9"/>
  <c r="H39" i="9"/>
  <c r="G40" i="9"/>
  <c r="G1488" i="9"/>
  <c r="K17" i="12"/>
  <c r="H735" i="9"/>
  <c r="I735" i="9" s="1"/>
  <c r="H1298" i="9"/>
  <c r="I1298" i="9" s="1"/>
  <c r="H1297" i="9"/>
  <c r="I1297" i="9" s="1"/>
  <c r="H1187" i="9"/>
  <c r="H205" i="9"/>
  <c r="I205" i="9" s="1"/>
  <c r="G100" i="9"/>
  <c r="G1432" i="9"/>
  <c r="F1432" i="9"/>
  <c r="E17" i="18"/>
  <c r="I1463" i="9"/>
  <c r="I39" i="9" l="1"/>
  <c r="E20" i="18"/>
  <c r="G427" i="13"/>
  <c r="G426" i="13"/>
  <c r="F427" i="9"/>
  <c r="F405" i="9"/>
  <c r="F290" i="9"/>
  <c r="E304" i="9"/>
  <c r="D304" i="9"/>
  <c r="I1350" i="11"/>
  <c r="F1066" i="9" l="1"/>
  <c r="F1061" i="9"/>
  <c r="F879" i="9"/>
  <c r="H779" i="9"/>
  <c r="F417" i="9" l="1"/>
  <c r="E427" i="9"/>
  <c r="F311" i="13"/>
  <c r="F286" i="9" l="1"/>
  <c r="F285" i="9"/>
  <c r="F775" i="9"/>
  <c r="F774" i="9"/>
  <c r="G1227" i="9"/>
  <c r="F417" i="13"/>
  <c r="F420" i="13"/>
  <c r="F414" i="13"/>
  <c r="F412" i="13"/>
  <c r="F350" i="13"/>
  <c r="F179" i="13"/>
  <c r="G179" i="13"/>
  <c r="F589" i="9"/>
  <c r="F427" i="13" l="1"/>
  <c r="H1237" i="9"/>
  <c r="H1190" i="9" l="1"/>
  <c r="H1202" i="9"/>
  <c r="F14" i="26" l="1"/>
  <c r="F33" i="26"/>
  <c r="F15" i="26"/>
  <c r="F34" i="26"/>
  <c r="C46" i="26"/>
  <c r="C47" i="26" s="1"/>
  <c r="F47" i="26" s="1"/>
  <c r="D40" i="26"/>
  <c r="D47" i="26" s="1"/>
  <c r="D35" i="26"/>
  <c r="F31" i="26"/>
  <c r="C30" i="26"/>
  <c r="C35" i="26" s="1"/>
  <c r="D28" i="26"/>
  <c r="C28" i="26"/>
  <c r="F27" i="26"/>
  <c r="D23" i="26"/>
  <c r="C23" i="26"/>
  <c r="C19" i="26"/>
  <c r="F17" i="26"/>
  <c r="F16" i="26"/>
  <c r="D14" i="26"/>
  <c r="D19" i="26" s="1"/>
  <c r="F13" i="26"/>
  <c r="F12" i="26"/>
  <c r="F11" i="26"/>
  <c r="F9" i="26"/>
  <c r="F8" i="26"/>
  <c r="F7" i="26"/>
  <c r="F6" i="26"/>
  <c r="F5" i="26"/>
  <c r="F4" i="26"/>
  <c r="F22" i="26" l="1"/>
  <c r="F32" i="26"/>
  <c r="F25" i="26"/>
  <c r="F28" i="26"/>
  <c r="C48" i="26"/>
  <c r="F48" i="26" s="1"/>
  <c r="D36" i="26"/>
  <c r="F19" i="26"/>
  <c r="C36" i="26"/>
  <c r="D48" i="26"/>
  <c r="F38" i="26"/>
  <c r="F10" i="26"/>
  <c r="F23" i="26"/>
  <c r="F26" i="26"/>
  <c r="F30" i="26"/>
  <c r="F35" i="26" l="1"/>
  <c r="F36" i="26"/>
  <c r="H85" i="9" l="1"/>
  <c r="H86" i="9"/>
  <c r="H89" i="9"/>
  <c r="H90" i="9"/>
  <c r="H91" i="9"/>
  <c r="H93" i="9"/>
  <c r="H94" i="9"/>
  <c r="H95" i="9"/>
  <c r="H96" i="9"/>
  <c r="H97" i="9"/>
  <c r="H98" i="9"/>
  <c r="H99" i="9"/>
  <c r="H101" i="9"/>
  <c r="H102" i="9"/>
  <c r="H103" i="9"/>
  <c r="H104" i="9"/>
  <c r="H105" i="9"/>
  <c r="H106" i="9"/>
  <c r="H107" i="9"/>
  <c r="H110" i="9"/>
  <c r="H111" i="9"/>
  <c r="H112" i="9"/>
  <c r="H113" i="9"/>
  <c r="H115" i="9"/>
  <c r="H116" i="9"/>
  <c r="H117" i="9"/>
  <c r="H118" i="9"/>
  <c r="H119" i="9"/>
  <c r="H120" i="9"/>
  <c r="H121" i="9"/>
  <c r="H123" i="9"/>
  <c r="H124" i="9"/>
  <c r="H125" i="9"/>
  <c r="H126" i="9"/>
  <c r="H130" i="9"/>
  <c r="H131" i="9"/>
  <c r="H133" i="9"/>
  <c r="H134" i="9"/>
  <c r="H135" i="9"/>
  <c r="H139" i="9"/>
  <c r="H140" i="9"/>
  <c r="H141" i="9"/>
  <c r="H143" i="9"/>
  <c r="H146" i="9"/>
  <c r="H147" i="9"/>
  <c r="H152" i="9"/>
  <c r="H154" i="9"/>
  <c r="H155" i="9"/>
  <c r="H159" i="9"/>
  <c r="H160" i="9"/>
  <c r="H162" i="9"/>
  <c r="H163" i="9"/>
  <c r="H165" i="9"/>
  <c r="H166" i="9"/>
  <c r="H167" i="9"/>
  <c r="H168" i="9"/>
  <c r="H169" i="9"/>
  <c r="H170" i="9"/>
  <c r="H172" i="9"/>
  <c r="H173" i="9"/>
  <c r="H175" i="9"/>
  <c r="H178" i="9"/>
  <c r="H179" i="9"/>
  <c r="H181" i="9"/>
  <c r="H182" i="9"/>
  <c r="H184" i="9"/>
  <c r="H187" i="9"/>
  <c r="H188" i="9"/>
  <c r="H189" i="9"/>
  <c r="H190" i="9"/>
  <c r="H191" i="9"/>
  <c r="H192" i="9"/>
  <c r="H193" i="9"/>
  <c r="H194" i="9"/>
  <c r="H195" i="9"/>
  <c r="H196" i="9"/>
  <c r="H197" i="9"/>
  <c r="H198" i="9"/>
  <c r="H200" i="9"/>
  <c r="H201" i="9"/>
  <c r="H202" i="9"/>
  <c r="H203" i="9"/>
  <c r="H204" i="9"/>
  <c r="H207" i="9"/>
  <c r="H208" i="9"/>
  <c r="H209" i="9"/>
  <c r="H211" i="9"/>
  <c r="H214" i="9"/>
  <c r="H215" i="9"/>
  <c r="H220" i="9"/>
  <c r="H222" i="9"/>
  <c r="H223" i="9"/>
  <c r="H226" i="9"/>
  <c r="H229" i="9"/>
  <c r="H230" i="9"/>
  <c r="H233" i="9"/>
  <c r="H236" i="9"/>
  <c r="H237" i="9"/>
  <c r="H238" i="9"/>
  <c r="H239" i="9"/>
  <c r="H240" i="9"/>
  <c r="H241" i="9"/>
  <c r="H242" i="9"/>
  <c r="H243" i="9"/>
  <c r="H244" i="9"/>
  <c r="H245" i="9"/>
  <c r="H246" i="9"/>
  <c r="H247" i="9"/>
  <c r="H249" i="9"/>
  <c r="H250" i="9"/>
  <c r="H256" i="9"/>
  <c r="H259" i="9"/>
  <c r="H261" i="9"/>
  <c r="H262" i="9"/>
  <c r="H263" i="9"/>
  <c r="H264" i="9"/>
  <c r="H265" i="9"/>
  <c r="H268" i="9"/>
  <c r="H272" i="9"/>
  <c r="H273" i="9"/>
  <c r="H276" i="9"/>
  <c r="H277" i="9"/>
  <c r="H278" i="9"/>
  <c r="H279" i="9"/>
  <c r="H280" i="9"/>
  <c r="H281" i="9"/>
  <c r="H282" i="9"/>
  <c r="H284" i="9"/>
  <c r="H285" i="9"/>
  <c r="H288" i="9"/>
  <c r="H289" i="9"/>
  <c r="H290" i="9"/>
  <c r="H295" i="9"/>
  <c r="H297" i="9"/>
  <c r="H298" i="9"/>
  <c r="H302" i="9"/>
  <c r="H305" i="9"/>
  <c r="H306" i="9"/>
  <c r="H307" i="9"/>
  <c r="H309" i="9"/>
  <c r="H310" i="9"/>
  <c r="H312" i="9"/>
  <c r="H313" i="9"/>
  <c r="H316" i="9"/>
  <c r="H317" i="9"/>
  <c r="H318" i="9"/>
  <c r="H319" i="9"/>
  <c r="H320" i="9"/>
  <c r="H322" i="9"/>
  <c r="H323" i="9"/>
  <c r="H325" i="9"/>
  <c r="H326" i="9"/>
  <c r="H328" i="9"/>
  <c r="H329" i="9"/>
  <c r="H331" i="9"/>
  <c r="H332" i="9"/>
  <c r="H334" i="9"/>
  <c r="H335" i="9"/>
  <c r="H336" i="9"/>
  <c r="H338" i="9"/>
  <c r="H339" i="9"/>
  <c r="H341" i="9"/>
  <c r="H342" i="9"/>
  <c r="H344" i="9"/>
  <c r="H345" i="9"/>
  <c r="H347" i="9"/>
  <c r="H348" i="9"/>
  <c r="H350" i="9"/>
  <c r="H352" i="9"/>
  <c r="H356" i="9"/>
  <c r="H357" i="9"/>
  <c r="H358" i="9"/>
  <c r="H359" i="9"/>
  <c r="H360" i="9"/>
  <c r="H363" i="9"/>
  <c r="H364" i="9"/>
  <c r="H366" i="9"/>
  <c r="H369" i="9"/>
  <c r="H376" i="9"/>
  <c r="H377" i="9"/>
  <c r="H378" i="9"/>
  <c r="H380" i="9"/>
  <c r="H381" i="9"/>
  <c r="H382" i="9"/>
  <c r="H384" i="9"/>
  <c r="H387" i="9"/>
  <c r="H388" i="9"/>
  <c r="H389" i="9"/>
  <c r="H391" i="9"/>
  <c r="H392" i="9"/>
  <c r="H395" i="9"/>
  <c r="H396" i="9"/>
  <c r="H397" i="9"/>
  <c r="H400" i="9"/>
  <c r="H401" i="9"/>
  <c r="H404" i="9"/>
  <c r="H405" i="9"/>
  <c r="H406" i="9"/>
  <c r="H407" i="9"/>
  <c r="H408" i="9"/>
  <c r="H409" i="9"/>
  <c r="H410" i="9"/>
  <c r="H411" i="9"/>
  <c r="H412" i="9"/>
  <c r="H414" i="9"/>
  <c r="H416" i="9"/>
  <c r="H417" i="9"/>
  <c r="H418" i="9"/>
  <c r="H419" i="9"/>
  <c r="H420" i="9"/>
  <c r="H422" i="9"/>
  <c r="H426" i="9"/>
  <c r="H428" i="9"/>
  <c r="H431" i="9"/>
  <c r="H433" i="9"/>
  <c r="H434" i="9"/>
  <c r="H435" i="9"/>
  <c r="H436" i="9"/>
  <c r="H439" i="9"/>
  <c r="I439" i="9" s="1"/>
  <c r="H440" i="9"/>
  <c r="H441" i="9"/>
  <c r="H442" i="9"/>
  <c r="H443" i="9"/>
  <c r="H447" i="9"/>
  <c r="H450" i="9"/>
  <c r="H451" i="9"/>
  <c r="H454" i="9"/>
  <c r="H456" i="9"/>
  <c r="H457" i="9"/>
  <c r="H458" i="9"/>
  <c r="H462" i="9"/>
  <c r="H463" i="9"/>
  <c r="H464" i="9"/>
  <c r="H466" i="9"/>
  <c r="H468" i="9"/>
  <c r="H484" i="9"/>
  <c r="H485" i="9"/>
  <c r="H486" i="9"/>
  <c r="H487" i="9"/>
  <c r="H488" i="9"/>
  <c r="H490" i="9"/>
  <c r="H491" i="9"/>
  <c r="H493" i="9"/>
  <c r="H494" i="9"/>
  <c r="H495" i="9"/>
  <c r="H496" i="9"/>
  <c r="H503" i="9"/>
  <c r="H504" i="9"/>
  <c r="H505" i="9"/>
  <c r="H511" i="9"/>
  <c r="H512" i="9"/>
  <c r="H514" i="9"/>
  <c r="H528" i="9"/>
  <c r="H537" i="9"/>
  <c r="H541" i="9"/>
  <c r="H542" i="9"/>
  <c r="H543" i="9"/>
  <c r="H544" i="9"/>
  <c r="H545" i="9"/>
  <c r="H548" i="9"/>
  <c r="H549" i="9"/>
  <c r="H550" i="9"/>
  <c r="H552" i="9"/>
  <c r="H554" i="9"/>
  <c r="H555" i="9"/>
  <c r="H556" i="9"/>
  <c r="H557" i="9"/>
  <c r="H558" i="9"/>
  <c r="H559" i="9"/>
  <c r="H560" i="9"/>
  <c r="H562" i="9"/>
  <c r="H563" i="9"/>
  <c r="H564" i="9"/>
  <c r="H565" i="9"/>
  <c r="H566" i="9"/>
  <c r="H567" i="9"/>
  <c r="H568" i="9"/>
  <c r="H572" i="9"/>
  <c r="H573" i="9"/>
  <c r="H574" i="9"/>
  <c r="H575" i="9"/>
  <c r="H576" i="9"/>
  <c r="H577" i="9"/>
  <c r="H579" i="9"/>
  <c r="H580" i="9"/>
  <c r="H583" i="9"/>
  <c r="H586" i="9"/>
  <c r="H587" i="9"/>
  <c r="H589" i="9"/>
  <c r="H595" i="9"/>
  <c r="H596" i="9"/>
  <c r="H597" i="9"/>
  <c r="H598" i="9"/>
  <c r="H599" i="9"/>
  <c r="H600" i="9"/>
  <c r="H603" i="9"/>
  <c r="H604" i="9"/>
  <c r="H607" i="9"/>
  <c r="H608" i="9"/>
  <c r="H609" i="9"/>
  <c r="H611" i="9"/>
  <c r="H612" i="9"/>
  <c r="H613" i="9"/>
  <c r="H614" i="9"/>
  <c r="H615" i="9"/>
  <c r="H616" i="9"/>
  <c r="H617" i="9"/>
  <c r="H618" i="9"/>
  <c r="H619" i="9"/>
  <c r="H620" i="9"/>
  <c r="H621" i="9"/>
  <c r="H622" i="9"/>
  <c r="H623" i="9"/>
  <c r="H624" i="9"/>
  <c r="H625" i="9"/>
  <c r="H627" i="9"/>
  <c r="H628" i="9"/>
  <c r="H629" i="9"/>
  <c r="H630" i="9"/>
  <c r="H634" i="9"/>
  <c r="H635" i="9"/>
  <c r="H637" i="9"/>
  <c r="H639" i="9"/>
  <c r="H642" i="9"/>
  <c r="H643" i="9"/>
  <c r="H644" i="9"/>
  <c r="H645" i="9"/>
  <c r="H647" i="9"/>
  <c r="H648" i="9"/>
  <c r="H649" i="9"/>
  <c r="H650" i="9"/>
  <c r="H651" i="9"/>
  <c r="H653" i="9"/>
  <c r="H656" i="9"/>
  <c r="H657" i="9"/>
  <c r="H659" i="9"/>
  <c r="H660" i="9"/>
  <c r="H668" i="9"/>
  <c r="H669" i="9"/>
  <c r="H671" i="9"/>
  <c r="H672" i="9"/>
  <c r="H675" i="9"/>
  <c r="H679" i="9"/>
  <c r="H680" i="9"/>
  <c r="H681" i="9"/>
  <c r="H682" i="9"/>
  <c r="H684" i="9"/>
  <c r="H685" i="9"/>
  <c r="H686" i="9"/>
  <c r="H689" i="9"/>
  <c r="H690" i="9"/>
  <c r="H691" i="9"/>
  <c r="H693" i="9"/>
  <c r="H694" i="9"/>
  <c r="H698" i="9"/>
  <c r="H700" i="9"/>
  <c r="H701" i="9"/>
  <c r="H703" i="9"/>
  <c r="H704" i="9"/>
  <c r="H706" i="9"/>
  <c r="H707" i="9"/>
  <c r="H708" i="9"/>
  <c r="H710" i="9"/>
  <c r="H711" i="9"/>
  <c r="H712" i="9"/>
  <c r="H714" i="9"/>
  <c r="H715" i="9"/>
  <c r="H716" i="9"/>
  <c r="H718" i="9"/>
  <c r="H719" i="9"/>
  <c r="H721" i="9"/>
  <c r="H722" i="9"/>
  <c r="H723" i="9"/>
  <c r="H724" i="9"/>
  <c r="H725" i="9"/>
  <c r="H727" i="9"/>
  <c r="H728" i="9"/>
  <c r="H729" i="9"/>
  <c r="H731" i="9"/>
  <c r="H733" i="9"/>
  <c r="H734" i="9"/>
  <c r="H737" i="9"/>
  <c r="H740" i="9"/>
  <c r="H742" i="9"/>
  <c r="H746" i="9"/>
  <c r="H749" i="9"/>
  <c r="H750" i="9"/>
  <c r="H751" i="9"/>
  <c r="H752" i="9"/>
  <c r="H753" i="9"/>
  <c r="H756" i="9"/>
  <c r="H757" i="9"/>
  <c r="H759" i="9"/>
  <c r="H760" i="9"/>
  <c r="H761" i="9"/>
  <c r="H763" i="9"/>
  <c r="H765" i="9"/>
  <c r="H767" i="9"/>
  <c r="H768" i="9"/>
  <c r="H770" i="9"/>
  <c r="H772" i="9"/>
  <c r="H773" i="9"/>
  <c r="H774" i="9"/>
  <c r="H775" i="9"/>
  <c r="H781" i="9"/>
  <c r="H785" i="9"/>
  <c r="H787" i="9"/>
  <c r="H788" i="9"/>
  <c r="H790" i="9"/>
  <c r="H792" i="9"/>
  <c r="H799" i="9"/>
  <c r="H801" i="9"/>
  <c r="H802" i="9"/>
  <c r="H804" i="9"/>
  <c r="H806" i="9"/>
  <c r="H808" i="9"/>
  <c r="H809" i="9"/>
  <c r="H810" i="9"/>
  <c r="H813" i="9"/>
  <c r="H814" i="9"/>
  <c r="H815" i="9"/>
  <c r="H817" i="9"/>
  <c r="H818" i="9"/>
  <c r="H819" i="9"/>
  <c r="H820" i="9"/>
  <c r="H821" i="9"/>
  <c r="H822" i="9"/>
  <c r="H823" i="9"/>
  <c r="H825" i="9"/>
  <c r="H826" i="9"/>
  <c r="H827" i="9"/>
  <c r="H828" i="9"/>
  <c r="H829" i="9"/>
  <c r="H830" i="9"/>
  <c r="H831" i="9"/>
  <c r="H832" i="9"/>
  <c r="H833" i="9"/>
  <c r="H834" i="9"/>
  <c r="H835" i="9"/>
  <c r="H836" i="9"/>
  <c r="H837" i="9"/>
  <c r="H839" i="9"/>
  <c r="H842" i="9"/>
  <c r="H844" i="9"/>
  <c r="H846" i="9"/>
  <c r="H847" i="9"/>
  <c r="H849" i="9"/>
  <c r="H850" i="9"/>
  <c r="H852" i="9"/>
  <c r="H853" i="9"/>
  <c r="H856" i="9"/>
  <c r="H857" i="9"/>
  <c r="H858" i="9"/>
  <c r="H859" i="9"/>
  <c r="H860" i="9"/>
  <c r="H861" i="9"/>
  <c r="H862" i="9"/>
  <c r="H863" i="9"/>
  <c r="H864" i="9"/>
  <c r="H865" i="9"/>
  <c r="H866" i="9"/>
  <c r="H867" i="9"/>
  <c r="H869" i="9"/>
  <c r="H871" i="9"/>
  <c r="H872" i="9"/>
  <c r="H873" i="9"/>
  <c r="H888" i="9"/>
  <c r="H889" i="9"/>
  <c r="H892" i="9"/>
  <c r="H893" i="9"/>
  <c r="H896" i="9"/>
  <c r="H898" i="9"/>
  <c r="H900" i="9"/>
  <c r="H901" i="9"/>
  <c r="H909" i="9"/>
  <c r="H911" i="9"/>
  <c r="H912" i="9"/>
  <c r="H913" i="9"/>
  <c r="H914" i="9"/>
  <c r="H916" i="9"/>
  <c r="H917" i="9"/>
  <c r="H918" i="9"/>
  <c r="H919" i="9"/>
  <c r="H920" i="9"/>
  <c r="H921" i="9"/>
  <c r="H922" i="9"/>
  <c r="H923" i="9"/>
  <c r="H924" i="9"/>
  <c r="H925" i="9"/>
  <c r="H926" i="9"/>
  <c r="H927" i="9"/>
  <c r="H929" i="9"/>
  <c r="H930" i="9"/>
  <c r="H931" i="9"/>
  <c r="H932" i="9"/>
  <c r="H933" i="9"/>
  <c r="H934" i="9"/>
  <c r="H935" i="9"/>
  <c r="H936" i="9"/>
  <c r="H937" i="9"/>
  <c r="H938" i="9"/>
  <c r="H939" i="9"/>
  <c r="H940" i="9"/>
  <c r="H942" i="9"/>
  <c r="H943" i="9"/>
  <c r="H945" i="9"/>
  <c r="H946" i="9"/>
  <c r="H949" i="9"/>
  <c r="H951" i="9"/>
  <c r="H954" i="9"/>
  <c r="H955" i="9"/>
  <c r="H957" i="9"/>
  <c r="H958" i="9"/>
  <c r="H959" i="9"/>
  <c r="H960" i="9"/>
  <c r="H961" i="9"/>
  <c r="H962" i="9"/>
  <c r="H964" i="9"/>
  <c r="H967" i="9"/>
  <c r="H969" i="9"/>
  <c r="H970" i="9"/>
  <c r="H972" i="9"/>
  <c r="H976" i="9"/>
  <c r="H978" i="9"/>
  <c r="H983" i="9"/>
  <c r="H991" i="9"/>
  <c r="H992" i="9"/>
  <c r="H993" i="9"/>
  <c r="H994" i="9"/>
  <c r="H996" i="9"/>
  <c r="H997" i="9"/>
  <c r="H998" i="9"/>
  <c r="H999" i="9"/>
  <c r="H1000" i="9"/>
  <c r="H1001" i="9"/>
  <c r="H1002" i="9"/>
  <c r="H1003" i="9"/>
  <c r="H1004" i="9"/>
  <c r="H1005" i="9"/>
  <c r="H1006" i="9"/>
  <c r="H1007" i="9"/>
  <c r="H1009" i="9"/>
  <c r="H1010" i="9"/>
  <c r="H1011" i="9"/>
  <c r="H1013" i="9"/>
  <c r="H1014" i="9"/>
  <c r="H1015" i="9"/>
  <c r="H1018" i="9"/>
  <c r="H1021" i="9"/>
  <c r="H1022" i="9"/>
  <c r="H1023" i="9"/>
  <c r="H1024" i="9"/>
  <c r="H1025" i="9"/>
  <c r="H1026" i="9"/>
  <c r="H1027" i="9"/>
  <c r="H1028" i="9"/>
  <c r="H1029" i="9"/>
  <c r="H1030" i="9"/>
  <c r="H1032" i="9"/>
  <c r="H1033" i="9"/>
  <c r="H1034" i="9"/>
  <c r="H1035" i="9"/>
  <c r="H1038" i="9"/>
  <c r="H1039" i="9"/>
  <c r="H1041" i="9"/>
  <c r="H1042" i="9"/>
  <c r="H1047" i="9"/>
  <c r="H1052" i="9"/>
  <c r="H1053" i="9"/>
  <c r="H1056" i="9"/>
  <c r="H1057" i="9"/>
  <c r="H1058" i="9"/>
  <c r="H1060" i="9"/>
  <c r="H1062" i="9"/>
  <c r="H1063" i="9"/>
  <c r="H1067" i="9"/>
  <c r="H1068" i="9"/>
  <c r="H1069" i="9"/>
  <c r="H1070" i="9"/>
  <c r="H1072" i="9"/>
  <c r="H1074" i="9"/>
  <c r="H1076" i="9"/>
  <c r="H1077" i="9"/>
  <c r="H1079" i="9"/>
  <c r="H1080" i="9"/>
  <c r="H1082" i="9"/>
  <c r="H1083" i="9"/>
  <c r="H1084" i="9"/>
  <c r="H1086" i="9"/>
  <c r="H1087" i="9"/>
  <c r="H1090" i="9"/>
  <c r="H1091" i="9"/>
  <c r="H1092" i="9"/>
  <c r="H1093" i="9"/>
  <c r="H1094" i="9"/>
  <c r="H1095" i="9"/>
  <c r="H1096" i="9"/>
  <c r="H1097" i="9"/>
  <c r="H1098" i="9"/>
  <c r="H1099" i="9"/>
  <c r="H1100" i="9"/>
  <c r="H1102" i="9"/>
  <c r="H1103" i="9"/>
  <c r="H1106" i="9"/>
  <c r="H1107" i="9"/>
  <c r="H1108" i="9"/>
  <c r="H1109" i="9"/>
  <c r="H1111" i="9"/>
  <c r="H1112" i="9"/>
  <c r="H1116" i="9"/>
  <c r="H1118" i="9"/>
  <c r="H1119" i="9"/>
  <c r="H1120" i="9"/>
  <c r="H1121" i="9"/>
  <c r="H1122" i="9"/>
  <c r="H1123" i="9"/>
  <c r="H1125" i="9"/>
  <c r="H1127" i="9"/>
  <c r="H1128" i="9"/>
  <c r="H1129" i="9"/>
  <c r="H1130" i="9"/>
  <c r="H1133" i="9"/>
  <c r="H1134" i="9"/>
  <c r="H1135" i="9"/>
  <c r="H1136" i="9"/>
  <c r="H1137" i="9"/>
  <c r="H1138" i="9"/>
  <c r="H1140" i="9"/>
  <c r="H1141" i="9"/>
  <c r="H1142" i="9"/>
  <c r="H1144" i="9"/>
  <c r="H1146" i="9"/>
  <c r="H1147" i="9"/>
  <c r="H1148" i="9"/>
  <c r="H1150" i="9"/>
  <c r="H1151" i="9"/>
  <c r="H1156" i="9"/>
  <c r="H1158" i="9"/>
  <c r="H1159" i="9"/>
  <c r="H1161" i="9"/>
  <c r="H1162" i="9"/>
  <c r="H1164" i="9"/>
  <c r="H1165" i="9"/>
  <c r="H1166" i="9"/>
  <c r="H1167" i="9"/>
  <c r="H1168" i="9"/>
  <c r="H1169" i="9"/>
  <c r="H1171" i="9"/>
  <c r="H1175" i="9"/>
  <c r="H1177" i="9"/>
  <c r="H1178" i="9"/>
  <c r="H1179" i="9"/>
  <c r="H1180" i="9"/>
  <c r="H1181" i="9"/>
  <c r="H1182" i="9"/>
  <c r="H1184" i="9"/>
  <c r="H1185" i="9"/>
  <c r="H1188" i="9" s="1"/>
  <c r="H1186" i="9"/>
  <c r="H1189" i="9"/>
  <c r="H1193" i="9"/>
  <c r="H1194" i="9"/>
  <c r="H1195" i="9"/>
  <c r="H1196" i="9"/>
  <c r="H1198" i="9"/>
  <c r="H1200" i="9"/>
  <c r="H1201" i="9"/>
  <c r="H1203" i="9"/>
  <c r="H1205" i="9"/>
  <c r="H1206" i="9"/>
  <c r="H1209" i="9"/>
  <c r="H1211" i="9"/>
  <c r="H1213" i="9"/>
  <c r="H1215" i="9"/>
  <c r="H1216" i="9"/>
  <c r="H1217" i="9"/>
  <c r="H1218" i="9"/>
  <c r="H1219" i="9"/>
  <c r="H1225" i="9"/>
  <c r="H1226" i="9"/>
  <c r="H1228" i="9"/>
  <c r="H1229" i="9"/>
  <c r="H1230" i="9"/>
  <c r="H1231" i="9"/>
  <c r="H1233" i="9"/>
  <c r="H1234" i="9"/>
  <c r="H1235" i="9"/>
  <c r="H1239" i="9"/>
  <c r="H1240" i="9"/>
  <c r="H1241" i="9"/>
  <c r="H1243" i="9"/>
  <c r="H1244" i="9"/>
  <c r="H1246" i="9"/>
  <c r="H1247" i="9"/>
  <c r="H1248" i="9"/>
  <c r="H1252" i="9"/>
  <c r="H1254" i="9"/>
  <c r="H1256" i="9"/>
  <c r="H1260" i="9"/>
  <c r="H1261" i="9"/>
  <c r="H1262" i="9"/>
  <c r="H1265" i="9"/>
  <c r="H1269" i="9"/>
  <c r="H1271" i="9"/>
  <c r="H1272" i="9"/>
  <c r="H1273" i="9"/>
  <c r="H1274" i="9"/>
  <c r="H1279" i="9"/>
  <c r="H1281" i="9"/>
  <c r="H1283" i="9"/>
  <c r="H1284" i="9"/>
  <c r="H1285" i="9"/>
  <c r="H1287" i="9"/>
  <c r="H1288" i="9"/>
  <c r="H1289" i="9"/>
  <c r="H1290" i="9"/>
  <c r="H1292" i="9"/>
  <c r="H1293" i="9"/>
  <c r="H1294" i="9"/>
  <c r="H1295" i="9"/>
  <c r="H1296" i="9"/>
  <c r="H1300" i="9"/>
  <c r="H1301" i="9"/>
  <c r="H1303" i="9"/>
  <c r="H1304" i="9"/>
  <c r="H1305" i="9"/>
  <c r="H1306" i="9"/>
  <c r="H1308" i="9"/>
  <c r="H1310" i="9"/>
  <c r="H1313" i="9"/>
  <c r="H1315" i="9"/>
  <c r="H1316" i="9"/>
  <c r="H1317" i="9"/>
  <c r="H1318" i="9"/>
  <c r="H1319" i="9"/>
  <c r="H1320" i="9"/>
  <c r="H1321" i="9"/>
  <c r="H1326" i="9"/>
  <c r="H1329" i="9"/>
  <c r="H1330" i="9"/>
  <c r="H1331" i="9"/>
  <c r="H1332" i="9"/>
  <c r="H1336" i="9"/>
  <c r="H1337" i="9"/>
  <c r="H1338" i="9"/>
  <c r="H1340" i="9"/>
  <c r="H1341" i="9"/>
  <c r="H1342" i="9"/>
  <c r="H1343" i="9"/>
  <c r="H1344" i="9"/>
  <c r="H1347" i="9"/>
  <c r="H1348" i="9"/>
  <c r="H1349" i="9"/>
  <c r="H1350" i="9"/>
  <c r="H1353" i="9"/>
  <c r="H1354" i="9"/>
  <c r="H1355" i="9"/>
  <c r="H1358" i="9"/>
  <c r="H1365" i="9"/>
  <c r="H1369" i="9"/>
  <c r="H1370" i="9"/>
  <c r="H1372" i="9"/>
  <c r="H1374" i="9"/>
  <c r="H1375" i="9"/>
  <c r="H1377" i="9"/>
  <c r="H1381" i="9"/>
  <c r="H1382" i="9"/>
  <c r="H1383" i="9"/>
  <c r="H1385" i="9"/>
  <c r="H1387" i="9"/>
  <c r="H1388" i="9"/>
  <c r="H1390" i="9"/>
  <c r="H1392" i="9"/>
  <c r="H1395" i="9"/>
  <c r="H1396" i="9"/>
  <c r="H1397" i="9"/>
  <c r="H1398" i="9"/>
  <c r="H1399" i="9"/>
  <c r="H1400" i="9"/>
  <c r="H1403" i="9"/>
  <c r="H1404" i="9"/>
  <c r="H1406" i="9"/>
  <c r="H1407" i="9"/>
  <c r="H1408" i="9"/>
  <c r="H1409" i="9"/>
  <c r="H1410" i="9"/>
  <c r="H1413" i="9"/>
  <c r="H1415" i="9"/>
  <c r="H1416" i="9"/>
  <c r="H1418" i="9"/>
  <c r="H1419" i="9"/>
  <c r="H1420" i="9"/>
  <c r="H1421" i="9"/>
  <c r="H1422" i="9"/>
  <c r="H1423" i="9"/>
  <c r="H1424" i="9"/>
  <c r="H1425" i="9"/>
  <c r="H1426" i="9"/>
  <c r="H1427" i="9"/>
  <c r="H1428" i="9"/>
  <c r="H1429" i="9"/>
  <c r="H1430" i="9"/>
  <c r="H1431" i="9"/>
  <c r="H1435" i="9"/>
  <c r="H1439" i="9"/>
  <c r="H1442" i="9"/>
  <c r="H1443" i="9"/>
  <c r="H1444" i="9"/>
  <c r="H1445" i="9"/>
  <c r="H1447" i="9"/>
  <c r="H1449" i="9"/>
  <c r="H1452" i="9"/>
  <c r="H1453" i="9"/>
  <c r="H1456" i="9"/>
  <c r="H1457" i="9"/>
  <c r="H1460" i="9"/>
  <c r="H1461" i="9"/>
  <c r="H1462" i="9"/>
  <c r="H1464" i="9"/>
  <c r="H1465" i="9"/>
  <c r="H1466" i="9"/>
  <c r="H1467" i="9"/>
  <c r="H1469" i="9"/>
  <c r="H1470" i="9"/>
  <c r="H1471" i="9"/>
  <c r="H1472" i="9"/>
  <c r="H1473" i="9"/>
  <c r="H1475" i="9"/>
  <c r="H1477" i="9"/>
  <c r="H1478" i="9"/>
  <c r="H1479" i="9"/>
  <c r="H1480" i="9"/>
  <c r="H1481" i="9"/>
  <c r="H1483" i="9"/>
  <c r="H1484" i="9"/>
  <c r="H1485" i="9"/>
  <c r="H1486" i="9"/>
  <c r="H1487" i="9"/>
  <c r="H78" i="9"/>
  <c r="H77" i="9"/>
  <c r="H76" i="9"/>
  <c r="H75" i="9"/>
  <c r="H74" i="9"/>
  <c r="H73" i="9"/>
  <c r="H72" i="9"/>
  <c r="H71" i="9"/>
  <c r="H70" i="9"/>
  <c r="H67" i="9"/>
  <c r="H66" i="9"/>
  <c r="H65" i="9"/>
  <c r="H62" i="9"/>
  <c r="H61" i="9"/>
  <c r="H58" i="9"/>
  <c r="H57" i="9"/>
  <c r="H56" i="9"/>
  <c r="H51" i="9"/>
  <c r="H50" i="9"/>
  <c r="H46" i="9"/>
  <c r="H45" i="9"/>
  <c r="H43" i="9"/>
  <c r="H42" i="9"/>
  <c r="H23" i="9"/>
  <c r="H35" i="9"/>
  <c r="I35" i="9" s="1"/>
  <c r="H36" i="9"/>
  <c r="I36" i="9" s="1"/>
  <c r="H37" i="9"/>
  <c r="H38" i="9"/>
  <c r="H1016" i="9" l="1"/>
  <c r="D9" i="13"/>
  <c r="E9" i="13"/>
  <c r="F9" i="13"/>
  <c r="G9" i="13"/>
  <c r="D13" i="13"/>
  <c r="E13" i="13"/>
  <c r="F13" i="13"/>
  <c r="G13" i="13"/>
  <c r="G21" i="13" s="1"/>
  <c r="F16" i="13"/>
  <c r="D20" i="13"/>
  <c r="D21" i="13" s="1"/>
  <c r="E20" i="13"/>
  <c r="F20" i="13"/>
  <c r="F21" i="13" s="1"/>
  <c r="D31" i="13"/>
  <c r="E31" i="13"/>
  <c r="F31" i="13"/>
  <c r="D53" i="13"/>
  <c r="E53" i="13"/>
  <c r="F53" i="13"/>
  <c r="D57" i="13"/>
  <c r="E57" i="13"/>
  <c r="F57" i="13"/>
  <c r="F58" i="13"/>
  <c r="D80" i="13"/>
  <c r="E80" i="13"/>
  <c r="F80" i="13"/>
  <c r="D97" i="13"/>
  <c r="E97" i="13"/>
  <c r="F97" i="13"/>
  <c r="D108" i="13"/>
  <c r="E108" i="13"/>
  <c r="E154" i="13" s="1"/>
  <c r="F108" i="13"/>
  <c r="F119" i="13"/>
  <c r="F125" i="13"/>
  <c r="F127" i="13"/>
  <c r="D139" i="13"/>
  <c r="E139" i="13"/>
  <c r="D146" i="13"/>
  <c r="E146" i="13"/>
  <c r="F146" i="13"/>
  <c r="D149" i="13"/>
  <c r="E149" i="13"/>
  <c r="F149" i="13"/>
  <c r="D153" i="13"/>
  <c r="E153" i="13"/>
  <c r="F153" i="13"/>
  <c r="D160" i="13"/>
  <c r="E160" i="13"/>
  <c r="F160" i="13"/>
  <c r="G160" i="13"/>
  <c r="D166" i="13"/>
  <c r="E166" i="13"/>
  <c r="F166" i="13"/>
  <c r="F170" i="13" s="1"/>
  <c r="D169" i="13"/>
  <c r="E169" i="13"/>
  <c r="E170" i="13" s="1"/>
  <c r="F169" i="13"/>
  <c r="G169" i="13"/>
  <c r="G170" i="13" s="1"/>
  <c r="E180" i="13"/>
  <c r="E181" i="13" s="1"/>
  <c r="E188" i="13" s="1"/>
  <c r="D181" i="13"/>
  <c r="F181" i="13"/>
  <c r="G181" i="13"/>
  <c r="D187" i="13"/>
  <c r="E187" i="13"/>
  <c r="F187" i="13"/>
  <c r="G187" i="13"/>
  <c r="G188" i="13" s="1"/>
  <c r="D188" i="13"/>
  <c r="G192" i="13"/>
  <c r="G197" i="13"/>
  <c r="G200" i="13"/>
  <c r="G201" i="13"/>
  <c r="G205" i="13"/>
  <c r="G211" i="13"/>
  <c r="D214" i="13"/>
  <c r="E214" i="13"/>
  <c r="F214" i="13"/>
  <c r="G222" i="13"/>
  <c r="G223" i="13"/>
  <c r="D230" i="13"/>
  <c r="E230" i="13"/>
  <c r="F230" i="13"/>
  <c r="G246" i="13"/>
  <c r="D250" i="13"/>
  <c r="E250" i="13"/>
  <c r="F250" i="13"/>
  <c r="G250" i="13"/>
  <c r="F252" i="13"/>
  <c r="G253" i="13"/>
  <c r="D255" i="13"/>
  <c r="E255" i="13"/>
  <c r="F255" i="13"/>
  <c r="G255" i="13"/>
  <c r="D259" i="13"/>
  <c r="E259" i="13"/>
  <c r="F259" i="13"/>
  <c r="D262" i="13"/>
  <c r="E262" i="13"/>
  <c r="F262" i="13"/>
  <c r="G264" i="13"/>
  <c r="D271" i="13"/>
  <c r="E271" i="13"/>
  <c r="F271" i="13"/>
  <c r="G271" i="13"/>
  <c r="D277" i="13"/>
  <c r="E277" i="13"/>
  <c r="F277" i="13"/>
  <c r="F279" i="13"/>
  <c r="F280" i="13" s="1"/>
  <c r="D280" i="13"/>
  <c r="E280" i="13"/>
  <c r="G287" i="13"/>
  <c r="D290" i="13"/>
  <c r="E290" i="13"/>
  <c r="F290" i="13"/>
  <c r="G290" i="13"/>
  <c r="G292" i="13"/>
  <c r="D293" i="13"/>
  <c r="E293" i="13"/>
  <c r="F293" i="13"/>
  <c r="G293" i="13"/>
  <c r="G295" i="13"/>
  <c r="D296" i="13"/>
  <c r="E296" i="13"/>
  <c r="F296" i="13"/>
  <c r="G296" i="13"/>
  <c r="D302" i="13"/>
  <c r="E302" i="13"/>
  <c r="F302" i="13"/>
  <c r="D305" i="13"/>
  <c r="E305" i="13"/>
  <c r="F305" i="13"/>
  <c r="G305" i="13"/>
  <c r="D314" i="13"/>
  <c r="E314" i="13"/>
  <c r="F314" i="13"/>
  <c r="G314" i="13"/>
  <c r="G316" i="13"/>
  <c r="D322" i="13"/>
  <c r="E322" i="13"/>
  <c r="F322" i="13"/>
  <c r="F323" i="13" s="1"/>
  <c r="G322" i="13"/>
  <c r="D332" i="13"/>
  <c r="E332" i="13"/>
  <c r="F332" i="13"/>
  <c r="G332" i="13"/>
  <c r="G348" i="13"/>
  <c r="G350" i="13" s="1"/>
  <c r="D350" i="13"/>
  <c r="E350" i="13"/>
  <c r="D361" i="13"/>
  <c r="E361" i="13"/>
  <c r="F361" i="13"/>
  <c r="F370" i="13" s="1"/>
  <c r="G361" i="13"/>
  <c r="G364" i="13"/>
  <c r="D369" i="13"/>
  <c r="E369" i="13"/>
  <c r="E370" i="13" s="1"/>
  <c r="F369" i="13"/>
  <c r="F376" i="13"/>
  <c r="F396" i="13" s="1"/>
  <c r="G390" i="13"/>
  <c r="G395" i="13"/>
  <c r="G396" i="13" s="1"/>
  <c r="D396" i="13"/>
  <c r="E396" i="13"/>
  <c r="D427" i="13"/>
  <c r="E427" i="13"/>
  <c r="F435" i="13"/>
  <c r="F436" i="13" s="1"/>
  <c r="D436" i="13"/>
  <c r="E436" i="13"/>
  <c r="G436" i="13"/>
  <c r="D442" i="13"/>
  <c r="E442" i="13"/>
  <c r="F442" i="13"/>
  <c r="D445" i="13"/>
  <c r="E445" i="13"/>
  <c r="F445" i="13"/>
  <c r="D452" i="13"/>
  <c r="E452" i="13"/>
  <c r="F452" i="13"/>
  <c r="G452" i="13"/>
  <c r="G469" i="13"/>
  <c r="D474" i="13"/>
  <c r="E474" i="13"/>
  <c r="F474" i="13"/>
  <c r="G474" i="13"/>
  <c r="D483" i="13"/>
  <c r="E483" i="13"/>
  <c r="F483" i="13"/>
  <c r="G485" i="13"/>
  <c r="D487" i="13"/>
  <c r="E487" i="13"/>
  <c r="F487" i="13"/>
  <c r="G487" i="13"/>
  <c r="D490" i="13"/>
  <c r="E490" i="13"/>
  <c r="F490" i="13"/>
  <c r="G490" i="13"/>
  <c r="D501" i="13"/>
  <c r="E501" i="13"/>
  <c r="F501" i="13"/>
  <c r="G501" i="13"/>
  <c r="D507" i="13"/>
  <c r="E507" i="13"/>
  <c r="F507" i="13"/>
  <c r="G507" i="13"/>
  <c r="D513" i="13"/>
  <c r="E513" i="13"/>
  <c r="F513" i="13"/>
  <c r="G513" i="13"/>
  <c r="D519" i="13"/>
  <c r="E519" i="13"/>
  <c r="F519" i="13"/>
  <c r="G519" i="13"/>
  <c r="G521" i="13"/>
  <c r="D527" i="13"/>
  <c r="E527" i="13"/>
  <c r="F527" i="13"/>
  <c r="G527" i="13"/>
  <c r="D531" i="13"/>
  <c r="E531" i="13"/>
  <c r="F531" i="13"/>
  <c r="G531" i="13"/>
  <c r="D535" i="13"/>
  <c r="E535" i="13"/>
  <c r="F535" i="13"/>
  <c r="G535" i="13"/>
  <c r="D544" i="13"/>
  <c r="E544" i="13"/>
  <c r="F544" i="13"/>
  <c r="G544" i="13"/>
  <c r="D552" i="13"/>
  <c r="E552" i="13"/>
  <c r="F552" i="13"/>
  <c r="G552" i="13"/>
  <c r="D566" i="13"/>
  <c r="E566" i="13"/>
  <c r="F566" i="13"/>
  <c r="G566" i="13"/>
  <c r="D574" i="13"/>
  <c r="E574" i="13"/>
  <c r="F574" i="13"/>
  <c r="G574" i="13"/>
  <c r="D577" i="13"/>
  <c r="E577" i="13"/>
  <c r="F577" i="13"/>
  <c r="G577" i="13"/>
  <c r="D583" i="13"/>
  <c r="E583" i="13"/>
  <c r="F583" i="13"/>
  <c r="G583" i="13"/>
  <c r="D588" i="13"/>
  <c r="E588" i="13"/>
  <c r="F588" i="13"/>
  <c r="G588" i="13"/>
  <c r="D601" i="13"/>
  <c r="F601" i="13"/>
  <c r="G601" i="13"/>
  <c r="D609" i="13"/>
  <c r="E609" i="13"/>
  <c r="F609" i="13"/>
  <c r="G609" i="13"/>
  <c r="G621" i="13" s="1"/>
  <c r="G617" i="13"/>
  <c r="D620" i="13"/>
  <c r="E620" i="13"/>
  <c r="F620" i="13"/>
  <c r="F621" i="13" s="1"/>
  <c r="G620" i="13"/>
  <c r="G624" i="13"/>
  <c r="D675" i="13"/>
  <c r="E675" i="13"/>
  <c r="F675" i="13"/>
  <c r="G675" i="13"/>
  <c r="D688" i="13"/>
  <c r="D689" i="13" s="1"/>
  <c r="E688" i="13"/>
  <c r="F688" i="13"/>
  <c r="G688" i="13"/>
  <c r="G689" i="13" s="1"/>
  <c r="D154" i="13" l="1"/>
  <c r="E621" i="13"/>
  <c r="D621" i="13"/>
  <c r="G306" i="13"/>
  <c r="F188" i="13"/>
  <c r="F453" i="13"/>
  <c r="D453" i="13"/>
  <c r="D323" i="13"/>
  <c r="D690" i="13" s="1"/>
  <c r="E323" i="13"/>
  <c r="D306" i="13"/>
  <c r="E21" i="13"/>
  <c r="D170" i="13"/>
  <c r="F689" i="13"/>
  <c r="E306" i="13"/>
  <c r="F272" i="13"/>
  <c r="E453" i="13"/>
  <c r="G323" i="13"/>
  <c r="G230" i="13"/>
  <c r="F139" i="13"/>
  <c r="F154" i="13" s="1"/>
  <c r="E58" i="13"/>
  <c r="D58" i="13"/>
  <c r="G453" i="13"/>
  <c r="D272" i="13"/>
  <c r="E689" i="13"/>
  <c r="D370" i="13"/>
  <c r="F306" i="13"/>
  <c r="F690" i="13" s="1"/>
  <c r="C25" i="32" s="1"/>
  <c r="G214" i="13"/>
  <c r="E272" i="13"/>
  <c r="G272" i="13" l="1"/>
  <c r="E690" i="13"/>
  <c r="G690" i="13"/>
  <c r="D25" i="32" s="1"/>
  <c r="D22" i="32" s="1"/>
  <c r="I560" i="9"/>
  <c r="I23" i="9"/>
  <c r="J953" i="9"/>
  <c r="J304" i="9"/>
  <c r="H349" i="21" l="1"/>
  <c r="H353" i="21"/>
  <c r="E108" i="17"/>
  <c r="I315" i="21" l="1"/>
  <c r="I384" i="21"/>
  <c r="I278" i="21"/>
  <c r="I288" i="21" s="1"/>
  <c r="I265" i="21"/>
  <c r="I171" i="21"/>
  <c r="I191" i="21"/>
  <c r="I239" i="21"/>
  <c r="I242" i="21" s="1"/>
  <c r="I269" i="21" s="1"/>
  <c r="I140" i="21"/>
  <c r="I109" i="21"/>
  <c r="I110" i="21" s="1"/>
  <c r="I128" i="21" s="1"/>
  <c r="I91" i="21"/>
  <c r="I94" i="21"/>
  <c r="I95" i="21" s="1"/>
  <c r="I36" i="21"/>
  <c r="I37" i="21" s="1"/>
  <c r="I143" i="21" l="1"/>
  <c r="I155" i="21" s="1"/>
  <c r="G304" i="9"/>
  <c r="L16" i="12"/>
  <c r="F606" i="9" l="1"/>
  <c r="H606" i="9" s="1"/>
  <c r="F605" i="9"/>
  <c r="H605" i="9" s="1"/>
  <c r="F626" i="9"/>
  <c r="H626" i="9" s="1"/>
  <c r="F1110" i="9"/>
  <c r="H1110" i="9" s="1"/>
  <c r="H766" i="9" l="1"/>
  <c r="K3" i="22" l="1"/>
  <c r="G6" i="22"/>
  <c r="K6" i="22"/>
  <c r="K5" i="22"/>
  <c r="M105" i="17" l="1"/>
  <c r="E10" i="19"/>
  <c r="H21" i="21" l="1"/>
  <c r="H396" i="21"/>
  <c r="F441" i="21"/>
  <c r="G441" i="21"/>
  <c r="E441" i="21"/>
  <c r="F384" i="21"/>
  <c r="G384" i="21"/>
  <c r="E384" i="21"/>
  <c r="E315" i="21"/>
  <c r="F315" i="21"/>
  <c r="G315" i="21"/>
  <c r="F69" i="21"/>
  <c r="G69" i="21"/>
  <c r="E69" i="21"/>
  <c r="F288" i="21"/>
  <c r="G288" i="21"/>
  <c r="E288" i="21"/>
  <c r="F269" i="21"/>
  <c r="G269" i="21"/>
  <c r="E269" i="21"/>
  <c r="E191" i="21"/>
  <c r="F191" i="21"/>
  <c r="G191" i="21"/>
  <c r="F171" i="21"/>
  <c r="G171" i="21"/>
  <c r="E171" i="21"/>
  <c r="F155" i="21"/>
  <c r="G155" i="21"/>
  <c r="E155" i="21"/>
  <c r="F128" i="21"/>
  <c r="G128" i="21"/>
  <c r="E128" i="21"/>
  <c r="E95" i="21"/>
  <c r="F95" i="21"/>
  <c r="G95" i="21"/>
  <c r="H61" i="21"/>
  <c r="I61" i="21" s="1"/>
  <c r="I62" i="21" s="1"/>
  <c r="I69" i="21" s="1"/>
  <c r="I448" i="21" s="1"/>
  <c r="E448" i="21" l="1"/>
  <c r="G448" i="21"/>
  <c r="F448" i="21"/>
  <c r="H392" i="21" l="1"/>
  <c r="H59" i="21"/>
  <c r="H62" i="21" s="1"/>
  <c r="H403" i="21"/>
  <c r="H406" i="21"/>
  <c r="H409" i="21"/>
  <c r="H411" i="21"/>
  <c r="H416" i="21"/>
  <c r="H368" i="21"/>
  <c r="H369" i="21"/>
  <c r="H370" i="21"/>
  <c r="H371" i="21"/>
  <c r="H418" i="21"/>
  <c r="H421" i="21"/>
  <c r="H444" i="21"/>
  <c r="H445" i="21"/>
  <c r="H159" i="21"/>
  <c r="H161" i="21"/>
  <c r="H162" i="21" s="1"/>
  <c r="H166" i="21"/>
  <c r="H167" i="21"/>
  <c r="H168" i="21"/>
  <c r="H425" i="21"/>
  <c r="H381" i="21"/>
  <c r="H428" i="21"/>
  <c r="H431" i="21"/>
  <c r="H25" i="21"/>
  <c r="H26" i="21"/>
  <c r="H27" i="21"/>
  <c r="H28" i="21"/>
  <c r="H31" i="21"/>
  <c r="H350" i="21"/>
  <c r="H351" i="21"/>
  <c r="H352" i="21"/>
  <c r="H354" i="21"/>
  <c r="H355" i="21"/>
  <c r="H356" i="21"/>
  <c r="H357" i="21"/>
  <c r="H358" i="21"/>
  <c r="H359" i="21"/>
  <c r="H362" i="21"/>
  <c r="H363" i="21"/>
  <c r="H364" i="21"/>
  <c r="H72" i="21"/>
  <c r="H75" i="21"/>
  <c r="H77" i="21"/>
  <c r="H80" i="21"/>
  <c r="H81" i="21" s="1"/>
  <c r="H84" i="21"/>
  <c r="H267" i="21"/>
  <c r="H268" i="21" s="1"/>
  <c r="H37" i="21"/>
  <c r="H232" i="21"/>
  <c r="H234" i="21"/>
  <c r="H235" i="21"/>
  <c r="H238" i="21"/>
  <c r="H240" i="21"/>
  <c r="H245" i="21"/>
  <c r="H249" i="21"/>
  <c r="H251" i="21"/>
  <c r="H252" i="21"/>
  <c r="H253" i="21"/>
  <c r="H257" i="21"/>
  <c r="H258" i="21"/>
  <c r="H259" i="21"/>
  <c r="H262" i="21"/>
  <c r="H263" i="21"/>
  <c r="H294" i="21"/>
  <c r="H295" i="21"/>
  <c r="H296" i="21"/>
  <c r="H299" i="21"/>
  <c r="H303" i="21"/>
  <c r="H305" i="21"/>
  <c r="H306" i="21"/>
  <c r="H184" i="21"/>
  <c r="H174" i="21"/>
  <c r="H175" i="21"/>
  <c r="H176" i="21"/>
  <c r="H177" i="21"/>
  <c r="H178" i="21"/>
  <c r="H180" i="21"/>
  <c r="H98" i="21"/>
  <c r="H100" i="21"/>
  <c r="H102" i="21"/>
  <c r="H103" i="21"/>
  <c r="H104" i="21"/>
  <c r="H113" i="21"/>
  <c r="H115" i="21"/>
  <c r="H116" i="21" s="1"/>
  <c r="H131" i="21"/>
  <c r="H143" i="21" s="1"/>
  <c r="H134" i="21"/>
  <c r="H149" i="21"/>
  <c r="H280" i="21"/>
  <c r="H281" i="21"/>
  <c r="H283" i="21"/>
  <c r="H190" i="21"/>
  <c r="H272" i="21"/>
  <c r="H277" i="21"/>
  <c r="H120" i="21"/>
  <c r="H122" i="21"/>
  <c r="H123" i="21"/>
  <c r="H124" i="21"/>
  <c r="H125" i="21"/>
  <c r="H126" i="21"/>
  <c r="H39" i="21"/>
  <c r="H40" i="21"/>
  <c r="H41" i="21"/>
  <c r="H42" i="21"/>
  <c r="H43" i="21"/>
  <c r="H44" i="21"/>
  <c r="H45" i="21"/>
  <c r="H46" i="21"/>
  <c r="H50" i="21"/>
  <c r="H51" i="21"/>
  <c r="H54" i="21"/>
  <c r="H55" i="21"/>
  <c r="H8" i="21"/>
  <c r="H9" i="21"/>
  <c r="H10" i="21"/>
  <c r="H11" i="21"/>
  <c r="H12" i="21"/>
  <c r="H13" i="21"/>
  <c r="H14" i="21"/>
  <c r="H15" i="21"/>
  <c r="H16" i="21"/>
  <c r="H18" i="21"/>
  <c r="H19" i="21"/>
  <c r="H20" i="21"/>
  <c r="H207" i="21"/>
  <c r="H208" i="21"/>
  <c r="H209" i="21"/>
  <c r="H211" i="21"/>
  <c r="H212" i="21"/>
  <c r="H214" i="21"/>
  <c r="H215" i="21"/>
  <c r="H218" i="21"/>
  <c r="H194" i="21"/>
  <c r="H186" i="21"/>
  <c r="H187" i="21"/>
  <c r="H375" i="21"/>
  <c r="H201" i="21"/>
  <c r="H439" i="21"/>
  <c r="H440" i="21" s="1"/>
  <c r="H94" i="21"/>
  <c r="H224" i="21"/>
  <c r="H226" i="21"/>
  <c r="H227" i="21"/>
  <c r="H228" i="21"/>
  <c r="H229" i="21"/>
  <c r="H322" i="21"/>
  <c r="H154" i="21"/>
  <c r="H65" i="21"/>
  <c r="H287" i="21"/>
  <c r="H68" i="21"/>
  <c r="H242" i="21" l="1"/>
  <c r="H29" i="21"/>
  <c r="H278" i="21"/>
  <c r="H389" i="21"/>
  <c r="H413" i="21"/>
  <c r="H446" i="21"/>
  <c r="H447" i="21" s="1"/>
  <c r="H383" i="21"/>
  <c r="H379" i="21"/>
  <c r="H422" i="21"/>
  <c r="H400" i="21"/>
  <c r="H319" i="21"/>
  <c r="H34" i="21"/>
  <c r="H246" i="21"/>
  <c r="H297" i="21"/>
  <c r="H255" i="21"/>
  <c r="H314" i="21"/>
  <c r="H301" i="21"/>
  <c r="H91" i="21"/>
  <c r="H365" i="21"/>
  <c r="H309" i="21"/>
  <c r="H78" i="21"/>
  <c r="H181" i="21"/>
  <c r="H191" i="21" s="1"/>
  <c r="H147" i="21"/>
  <c r="H110" i="21"/>
  <c r="H106" i="21"/>
  <c r="H323" i="21"/>
  <c r="H151" i="21"/>
  <c r="H198" i="21"/>
  <c r="H284" i="21"/>
  <c r="H230" i="21"/>
  <c r="H205" i="21"/>
  <c r="H127" i="21"/>
  <c r="H437" i="21"/>
  <c r="H221" i="21"/>
  <c r="H22" i="21"/>
  <c r="H56" i="21"/>
  <c r="H155" i="21" l="1"/>
  <c r="H441" i="21"/>
  <c r="H69" i="21"/>
  <c r="H315" i="21"/>
  <c r="H288" i="21"/>
  <c r="H95" i="21"/>
  <c r="H128" i="21"/>
  <c r="H1194" i="11" l="1"/>
  <c r="F50" i="17"/>
  <c r="N16" i="12" l="1"/>
  <c r="I491" i="9" l="1"/>
  <c r="F213" i="9" l="1"/>
  <c r="H213" i="9" s="1"/>
  <c r="F224" i="9"/>
  <c r="H224" i="9" s="1"/>
  <c r="F217" i="9"/>
  <c r="H217" i="9" s="1"/>
  <c r="G784" i="9" l="1"/>
  <c r="J11" i="12"/>
  <c r="J6" i="22" s="1"/>
  <c r="G461" i="9"/>
  <c r="G915" i="9"/>
  <c r="I451" i="9" l="1"/>
  <c r="I405" i="9"/>
  <c r="I309" i="9" l="1"/>
  <c r="H1276" i="11"/>
  <c r="H1183" i="11"/>
  <c r="I770" i="9"/>
  <c r="I1488" i="9"/>
  <c r="I1314" i="9"/>
  <c r="I1293" i="9"/>
  <c r="I1299" i="9" s="1"/>
  <c r="I1232" i="9"/>
  <c r="G1183" i="9"/>
  <c r="I1183" i="9"/>
  <c r="G1176" i="9"/>
  <c r="I1176" i="9"/>
  <c r="G1170" i="9"/>
  <c r="I1170" i="9"/>
  <c r="I1163" i="9"/>
  <c r="I1139" i="9"/>
  <c r="I1112" i="9"/>
  <c r="I1040" i="9"/>
  <c r="I1089" i="9" s="1"/>
  <c r="D35" i="32" s="1"/>
  <c r="I1011" i="9"/>
  <c r="I1007" i="9"/>
  <c r="I1005" i="9"/>
  <c r="I952" i="9"/>
  <c r="G944" i="9"/>
  <c r="I944" i="9"/>
  <c r="K953" i="9"/>
  <c r="I941" i="9"/>
  <c r="I914" i="9"/>
  <c r="I915" i="9" s="1"/>
  <c r="I889" i="9"/>
  <c r="G841" i="9"/>
  <c r="I841" i="9"/>
  <c r="I838" i="9"/>
  <c r="I821" i="9"/>
  <c r="I845" i="9"/>
  <c r="I733" i="9"/>
  <c r="I736" i="9" s="1"/>
  <c r="I1012" i="9" l="1"/>
  <c r="I1017" i="9" s="1"/>
  <c r="I1433" i="9"/>
  <c r="D33" i="32" s="1"/>
  <c r="I1489" i="9"/>
  <c r="H1696" i="11" l="1"/>
  <c r="H1697" i="11"/>
  <c r="H1698" i="11"/>
  <c r="H1699" i="11"/>
  <c r="H1700" i="11"/>
  <c r="H1701" i="11"/>
  <c r="H1703" i="11"/>
  <c r="H1704" i="11"/>
  <c r="H1705" i="11"/>
  <c r="H1707" i="11"/>
  <c r="F1227" i="9"/>
  <c r="H1227" i="9" s="1"/>
  <c r="E784" i="9"/>
  <c r="F44" i="9"/>
  <c r="I547" i="11"/>
  <c r="I724" i="11"/>
  <c r="I1788" i="11"/>
  <c r="F732" i="9"/>
  <c r="H732" i="9" s="1"/>
  <c r="H736" i="9" s="1"/>
  <c r="I820" i="9"/>
  <c r="I819" i="9"/>
  <c r="I824" i="9" s="1"/>
  <c r="G812" i="9"/>
  <c r="I812" i="9"/>
  <c r="I823" i="9"/>
  <c r="H44" i="9" l="1"/>
  <c r="G747" i="9"/>
  <c r="I721" i="9"/>
  <c r="I719" i="9"/>
  <c r="G713" i="9"/>
  <c r="I713" i="9"/>
  <c r="I702" i="9"/>
  <c r="G692" i="9"/>
  <c r="G678" i="9"/>
  <c r="I602" i="9"/>
  <c r="I667" i="9" s="1"/>
  <c r="G584" i="9"/>
  <c r="I584" i="9"/>
  <c r="G561" i="9"/>
  <c r="I561" i="9"/>
  <c r="I549" i="9"/>
  <c r="I545" i="9"/>
  <c r="I542" i="9"/>
  <c r="G540" i="9"/>
  <c r="I540" i="9"/>
  <c r="G536" i="9"/>
  <c r="I536" i="9"/>
  <c r="G527" i="9"/>
  <c r="I512" i="9"/>
  <c r="I495" i="9"/>
  <c r="G467" i="9"/>
  <c r="I464" i="9"/>
  <c r="I463" i="9"/>
  <c r="I466" i="9"/>
  <c r="I459" i="9"/>
  <c r="I454" i="9"/>
  <c r="I418" i="9"/>
  <c r="I419" i="9"/>
  <c r="I417" i="9"/>
  <c r="G398" i="9"/>
  <c r="I398" i="9"/>
  <c r="G394" i="9"/>
  <c r="I394" i="9"/>
  <c r="I369" i="9"/>
  <c r="I375" i="9" s="1"/>
  <c r="G383" i="9"/>
  <c r="I383" i="9"/>
  <c r="G379" i="9"/>
  <c r="I379" i="9"/>
  <c r="G375" i="9"/>
  <c r="G365" i="9"/>
  <c r="I365" i="9"/>
  <c r="I310" i="9"/>
  <c r="I315" i="9" s="1"/>
  <c r="K304" i="9"/>
  <c r="I302" i="9"/>
  <c r="I282" i="9"/>
  <c r="I281" i="9"/>
  <c r="I304" i="9" s="1"/>
  <c r="G274" i="9"/>
  <c r="I274" i="9"/>
  <c r="I256" i="9"/>
  <c r="I267" i="9" s="1"/>
  <c r="I232" i="9"/>
  <c r="I190" i="9"/>
  <c r="I189" i="9"/>
  <c r="I166" i="9"/>
  <c r="I152" i="9"/>
  <c r="I100" i="9"/>
  <c r="I142" i="9"/>
  <c r="I135" i="9"/>
  <c r="I134" i="9"/>
  <c r="I138" i="9" s="1"/>
  <c r="I131" i="9"/>
  <c r="I130" i="9"/>
  <c r="I124" i="9"/>
  <c r="I126" i="9"/>
  <c r="G122" i="9"/>
  <c r="I118" i="9"/>
  <c r="I117" i="9"/>
  <c r="I116" i="9"/>
  <c r="I113" i="9"/>
  <c r="I206" i="9" l="1"/>
  <c r="I275" i="9"/>
  <c r="I132" i="9"/>
  <c r="I513" i="9"/>
  <c r="I46" i="9"/>
  <c r="I79" i="9" s="1"/>
  <c r="G88" i="9"/>
  <c r="G79" i="9"/>
  <c r="I1378" i="11"/>
  <c r="I831" i="11"/>
  <c r="I817" i="11"/>
  <c r="I316" i="11"/>
  <c r="I245" i="11"/>
  <c r="I579" i="11" l="1"/>
  <c r="F47" i="9" l="1"/>
  <c r="F49" i="9"/>
  <c r="H49" i="9" s="1"/>
  <c r="D1432" i="9"/>
  <c r="E1432" i="9"/>
  <c r="H1432" i="9"/>
  <c r="F1282" i="9"/>
  <c r="H1282" i="9" s="1"/>
  <c r="H47" i="9" l="1"/>
  <c r="H645" i="11"/>
  <c r="H1723" i="11"/>
  <c r="G513" i="9" l="1"/>
  <c r="D513" i="9"/>
  <c r="E513" i="9"/>
  <c r="D824" i="9"/>
  <c r="E824" i="9"/>
  <c r="G824" i="9"/>
  <c r="D1723" i="11"/>
  <c r="E1723" i="11"/>
  <c r="F1723" i="11"/>
  <c r="G1723" i="11"/>
  <c r="F1474" i="9"/>
  <c r="H1474" i="9" s="1"/>
  <c r="F1468" i="9"/>
  <c r="H1468" i="9" s="1"/>
  <c r="F561" i="9"/>
  <c r="H561" i="9" s="1"/>
  <c r="H221" i="11"/>
  <c r="E730" i="9" l="1"/>
  <c r="F720" i="9"/>
  <c r="I720" i="9" l="1"/>
  <c r="I730" i="9" s="1"/>
  <c r="H720" i="9"/>
  <c r="G1232" i="9"/>
  <c r="I879" i="9" l="1"/>
  <c r="H879" i="9"/>
  <c r="F182" i="20"/>
  <c r="F175" i="20"/>
  <c r="F137" i="20"/>
  <c r="F118" i="20"/>
  <c r="F106" i="20"/>
  <c r="F103" i="20"/>
  <c r="F98" i="20"/>
  <c r="F79" i="20"/>
  <c r="F69" i="20"/>
  <c r="F62" i="20"/>
  <c r="F50" i="20"/>
  <c r="F25" i="20"/>
  <c r="F17" i="20"/>
  <c r="F183" i="20" l="1"/>
  <c r="F1131" i="9" l="1"/>
  <c r="H1131" i="9" s="1"/>
  <c r="F1115" i="9"/>
  <c r="H1115" i="9" s="1"/>
  <c r="M166" i="17"/>
  <c r="K131" i="17"/>
  <c r="E14" i="19"/>
  <c r="K4" i="22"/>
  <c r="F151" i="9"/>
  <c r="F150" i="9"/>
  <c r="F403" i="9"/>
  <c r="H403" i="9" s="1"/>
  <c r="F632" i="9"/>
  <c r="H632" i="9" s="1"/>
  <c r="F795" i="9"/>
  <c r="H795" i="9" s="1"/>
  <c r="F798" i="9"/>
  <c r="H798" i="9" s="1"/>
  <c r="F885" i="9"/>
  <c r="H885" i="9" s="1"/>
  <c r="F880" i="9"/>
  <c r="H880" i="9" s="1"/>
  <c r="F886" i="9"/>
  <c r="H886" i="9" s="1"/>
  <c r="H1455" i="9"/>
  <c r="F1454" i="9"/>
  <c r="H1454" i="9" s="1"/>
  <c r="H1451" i="9"/>
  <c r="H1450" i="9"/>
  <c r="G1463" i="9"/>
  <c r="I151" i="9" l="1"/>
  <c r="H151" i="9"/>
  <c r="I150" i="9"/>
  <c r="H150" i="9"/>
  <c r="I1113" i="9"/>
  <c r="I1224" i="9" s="1"/>
  <c r="I399" i="9"/>
  <c r="B12" i="15"/>
  <c r="G1489" i="9"/>
  <c r="D55" i="19"/>
  <c r="D14" i="19"/>
  <c r="D15" i="19" s="1"/>
  <c r="E15" i="19"/>
  <c r="I129" i="17" s="1"/>
  <c r="J15" i="12" l="1"/>
  <c r="G13" i="17"/>
  <c r="G64" i="17"/>
  <c r="G60" i="17"/>
  <c r="G46" i="17"/>
  <c r="G45" i="17"/>
  <c r="E9" i="18"/>
  <c r="D1139" i="9"/>
  <c r="E1139" i="9"/>
  <c r="E402" i="9"/>
  <c r="F402" i="9" s="1"/>
  <c r="I402" i="9" l="1"/>
  <c r="H402" i="9"/>
  <c r="F736" i="9"/>
  <c r="E142" i="9"/>
  <c r="E132" i="9"/>
  <c r="D22" i="18" l="1"/>
  <c r="C22" i="18"/>
  <c r="E7" i="18"/>
  <c r="E8" i="18"/>
  <c r="G66" i="17" s="1"/>
  <c r="E10" i="18"/>
  <c r="G144" i="17" s="1"/>
  <c r="E11" i="18"/>
  <c r="G170" i="17" s="1"/>
  <c r="E12" i="18"/>
  <c r="G148" i="17" s="1"/>
  <c r="E14" i="18"/>
  <c r="G92" i="17" s="1"/>
  <c r="E15" i="18"/>
  <c r="G71" i="17" s="1"/>
  <c r="E18" i="18"/>
  <c r="G47" i="17" s="1"/>
  <c r="E19" i="18"/>
  <c r="G49" i="17" s="1"/>
  <c r="E21" i="18"/>
  <c r="G76" i="17" s="1"/>
  <c r="E6" i="18"/>
  <c r="G24" i="17" s="1"/>
  <c r="E22" i="18" l="1"/>
  <c r="C26" i="32" s="1"/>
  <c r="F502" i="9"/>
  <c r="H502" i="9" s="1"/>
  <c r="G1253" i="9"/>
  <c r="G1245" i="9"/>
  <c r="F1393" i="9" l="1"/>
  <c r="H1393" i="9" s="1"/>
  <c r="F1361" i="9"/>
  <c r="H1361" i="9" s="1"/>
  <c r="F1360" i="9"/>
  <c r="H1360" i="9" s="1"/>
  <c r="F1352" i="9"/>
  <c r="H1352" i="9" s="1"/>
  <c r="F1351" i="9"/>
  <c r="H1351" i="9" s="1"/>
  <c r="F1258" i="9"/>
  <c r="H1258" i="9" s="1"/>
  <c r="D1253" i="9"/>
  <c r="D1433" i="9" s="1"/>
  <c r="F1222" i="9"/>
  <c r="H1222" i="9" s="1"/>
  <c r="F1221" i="9"/>
  <c r="H1221" i="9" s="1"/>
  <c r="F1220" i="9"/>
  <c r="H1220" i="9" s="1"/>
  <c r="F1192" i="9"/>
  <c r="H1192" i="9" s="1"/>
  <c r="H1061" i="9"/>
  <c r="F979" i="9"/>
  <c r="H979" i="9" s="1"/>
  <c r="G891" i="9"/>
  <c r="F851" i="9" l="1"/>
  <c r="H851" i="9" s="1"/>
  <c r="F843" i="9"/>
  <c r="H843" i="9" s="1"/>
  <c r="F803" i="9"/>
  <c r="H803" i="9" s="1"/>
  <c r="E383" i="9"/>
  <c r="F383" i="9"/>
  <c r="H383" i="9" s="1"/>
  <c r="F361" i="9"/>
  <c r="H361" i="9" s="1"/>
  <c r="H12" i="12" l="1"/>
  <c r="H5" i="22" s="1"/>
  <c r="M137" i="17"/>
  <c r="H13" i="12" s="1"/>
  <c r="M176" i="17"/>
  <c r="H14" i="12" s="1"/>
  <c r="M183" i="17"/>
  <c r="H15" i="12" s="1"/>
  <c r="L183" i="17"/>
  <c r="L176" i="17"/>
  <c r="L137" i="17"/>
  <c r="M118" i="17"/>
  <c r="L118" i="17"/>
  <c r="L106" i="17"/>
  <c r="M103" i="17"/>
  <c r="H10" i="12" s="1"/>
  <c r="L103" i="17"/>
  <c r="M98" i="17"/>
  <c r="H9" i="12" s="1"/>
  <c r="L98" i="17"/>
  <c r="M79" i="17"/>
  <c r="H8" i="12" s="1"/>
  <c r="L79" i="17"/>
  <c r="M69" i="17"/>
  <c r="H7" i="12" s="1"/>
  <c r="L69" i="17"/>
  <c r="M62" i="17"/>
  <c r="H6" i="12" s="1"/>
  <c r="L62" i="17"/>
  <c r="M50" i="17"/>
  <c r="H5" i="12" s="1"/>
  <c r="L50" i="17"/>
  <c r="M25" i="17"/>
  <c r="H4" i="12" s="1"/>
  <c r="L25" i="17"/>
  <c r="M17" i="17"/>
  <c r="H3" i="12" s="1"/>
  <c r="L17" i="17"/>
  <c r="K183" i="17"/>
  <c r="J183" i="17"/>
  <c r="K176" i="17"/>
  <c r="J176" i="17"/>
  <c r="K137" i="17"/>
  <c r="H16" i="12" s="1"/>
  <c r="J137" i="17"/>
  <c r="K118" i="17"/>
  <c r="J118" i="17"/>
  <c r="K106" i="17"/>
  <c r="J106" i="17"/>
  <c r="K103" i="17"/>
  <c r="J103" i="17"/>
  <c r="K98" i="17"/>
  <c r="J98" i="17"/>
  <c r="K79" i="17"/>
  <c r="J79" i="17"/>
  <c r="K69" i="17"/>
  <c r="J69" i="17"/>
  <c r="K62" i="17"/>
  <c r="J62" i="17"/>
  <c r="K50" i="17"/>
  <c r="J50" i="17"/>
  <c r="K25" i="17"/>
  <c r="J25" i="17"/>
  <c r="K17" i="17"/>
  <c r="J17" i="17"/>
  <c r="H4" i="22" l="1"/>
  <c r="H3" i="22"/>
  <c r="H7" i="22"/>
  <c r="M16" i="12"/>
  <c r="J184" i="17"/>
  <c r="K184" i="17"/>
  <c r="L184" i="17"/>
  <c r="E176" i="17"/>
  <c r="C14" i="12" s="1"/>
  <c r="F176" i="17"/>
  <c r="G176" i="17"/>
  <c r="F14" i="12" s="1"/>
  <c r="H176" i="17"/>
  <c r="I176" i="17"/>
  <c r="N176" i="17"/>
  <c r="O176" i="17"/>
  <c r="E17" i="17"/>
  <c r="C3" i="12" s="1"/>
  <c r="C4" i="22" s="1"/>
  <c r="F17" i="17"/>
  <c r="G17" i="17"/>
  <c r="F3" i="12" s="1"/>
  <c r="H17" i="17"/>
  <c r="I17" i="17"/>
  <c r="N17" i="17"/>
  <c r="O17" i="17"/>
  <c r="E25" i="17"/>
  <c r="C4" i="12" s="1"/>
  <c r="F25" i="17"/>
  <c r="G25" i="17"/>
  <c r="F4" i="12" s="1"/>
  <c r="H25" i="17"/>
  <c r="I25" i="17"/>
  <c r="N25" i="17"/>
  <c r="O25" i="17"/>
  <c r="E50" i="17"/>
  <c r="C5" i="12" s="1"/>
  <c r="C7" i="22" s="1"/>
  <c r="H50" i="17"/>
  <c r="I50" i="17"/>
  <c r="N50" i="17"/>
  <c r="O50" i="17"/>
  <c r="E62" i="17"/>
  <c r="C6" i="12" s="1"/>
  <c r="F62" i="17"/>
  <c r="H62" i="17"/>
  <c r="I62" i="17"/>
  <c r="N62" i="17"/>
  <c r="O62" i="17"/>
  <c r="E69" i="17"/>
  <c r="C7" i="12" s="1"/>
  <c r="F69" i="17"/>
  <c r="H69" i="17"/>
  <c r="I69" i="17"/>
  <c r="N69" i="17"/>
  <c r="O69" i="17"/>
  <c r="E79" i="17"/>
  <c r="C8" i="12" s="1"/>
  <c r="F79" i="17"/>
  <c r="G79" i="17"/>
  <c r="F8" i="12" s="1"/>
  <c r="H79" i="17"/>
  <c r="I79" i="17"/>
  <c r="N79" i="17"/>
  <c r="O79" i="17"/>
  <c r="E98" i="17"/>
  <c r="C9" i="12" s="1"/>
  <c r="F98" i="17"/>
  <c r="G98" i="17"/>
  <c r="F9" i="12" s="1"/>
  <c r="H98" i="17"/>
  <c r="I98" i="17"/>
  <c r="N98" i="17"/>
  <c r="O98" i="17"/>
  <c r="E103" i="17"/>
  <c r="C10" i="12" s="1"/>
  <c r="F103" i="17"/>
  <c r="G103" i="17"/>
  <c r="F10" i="12" s="1"/>
  <c r="H103" i="17"/>
  <c r="I103" i="17"/>
  <c r="N103" i="17"/>
  <c r="O103" i="17"/>
  <c r="E106" i="17"/>
  <c r="C11" i="12" s="1"/>
  <c r="C6" i="22" s="1"/>
  <c r="F106" i="17"/>
  <c r="G106" i="17"/>
  <c r="F11" i="12" s="1"/>
  <c r="F6" i="22" s="1"/>
  <c r="H106" i="17"/>
  <c r="I106" i="17"/>
  <c r="N106" i="17"/>
  <c r="O106" i="17"/>
  <c r="E118" i="17"/>
  <c r="C12" i="12" s="1"/>
  <c r="C5" i="22" s="1"/>
  <c r="F118" i="17"/>
  <c r="G118" i="17"/>
  <c r="F12" i="12" s="1"/>
  <c r="F5" i="22" s="1"/>
  <c r="H118" i="17"/>
  <c r="I118" i="17"/>
  <c r="N118" i="17"/>
  <c r="O118" i="17"/>
  <c r="E137" i="17"/>
  <c r="C13" i="12" s="1"/>
  <c r="F137" i="17"/>
  <c r="G137" i="17"/>
  <c r="F13" i="12" s="1"/>
  <c r="H137" i="17"/>
  <c r="I137" i="17"/>
  <c r="N137" i="17"/>
  <c r="N184" i="17" s="1"/>
  <c r="E183" i="17"/>
  <c r="C15" i="12" s="1"/>
  <c r="F183" i="17"/>
  <c r="G183" i="17"/>
  <c r="F15" i="12" s="1"/>
  <c r="H183" i="17"/>
  <c r="I183" i="17"/>
  <c r="G69" i="17"/>
  <c r="F7" i="12" s="1"/>
  <c r="F3" i="22" s="1"/>
  <c r="H184" i="17" l="1"/>
  <c r="C3" i="22"/>
  <c r="C8" i="22"/>
  <c r="F4" i="22"/>
  <c r="I184" i="17"/>
  <c r="G13" i="12"/>
  <c r="F184" i="17"/>
  <c r="E184" i="17"/>
  <c r="C23" i="32" s="1"/>
  <c r="G50" i="17"/>
  <c r="F5" i="12" s="1"/>
  <c r="C27" i="32" l="1"/>
  <c r="G4" i="22"/>
  <c r="G8" i="22" s="1"/>
  <c r="G17" i="12"/>
  <c r="O183" i="17"/>
  <c r="D183" i="17"/>
  <c r="D176" i="17"/>
  <c r="O137" i="17"/>
  <c r="D137" i="17"/>
  <c r="D118" i="17"/>
  <c r="D106" i="17"/>
  <c r="D103" i="17"/>
  <c r="D98" i="17"/>
  <c r="D79" i="17"/>
  <c r="D69" i="17"/>
  <c r="D62" i="17"/>
  <c r="D50" i="17"/>
  <c r="D25" i="17"/>
  <c r="D17" i="17"/>
  <c r="D184" i="17" l="1"/>
  <c r="O184" i="17"/>
  <c r="H21" i="15" l="1"/>
  <c r="C17" i="12"/>
  <c r="G1368" i="9"/>
  <c r="G1339" i="9"/>
  <c r="G1335" i="9"/>
  <c r="G1314" i="9"/>
  <c r="G855" i="9"/>
  <c r="G845" i="9"/>
  <c r="G702" i="9"/>
  <c r="G327" i="9"/>
  <c r="G248" i="9"/>
  <c r="G232" i="9"/>
  <c r="G1163" i="9"/>
  <c r="G952" i="9"/>
  <c r="G941" i="9"/>
  <c r="F887" i="9"/>
  <c r="G838" i="9"/>
  <c r="B7" i="15"/>
  <c r="B6" i="15" s="1"/>
  <c r="G730" i="9"/>
  <c r="I887" i="9" l="1"/>
  <c r="H887" i="9"/>
  <c r="G275" i="9"/>
  <c r="J4" i="12" s="1"/>
  <c r="G1224" i="9"/>
  <c r="J13" i="12" s="1"/>
  <c r="J10" i="12"/>
  <c r="G1433" i="9"/>
  <c r="J14" i="12" s="1"/>
  <c r="B15" i="15"/>
  <c r="G953" i="9"/>
  <c r="J9" i="12" s="1"/>
  <c r="G602" i="9"/>
  <c r="G667" i="9" s="1"/>
  <c r="G1040" i="9"/>
  <c r="G1071" i="9"/>
  <c r="G1081" i="9"/>
  <c r="E692" i="9"/>
  <c r="D692" i="9"/>
  <c r="G553" i="9"/>
  <c r="E492" i="9"/>
  <c r="D492" i="9"/>
  <c r="G324" i="9"/>
  <c r="G321" i="9"/>
  <c r="G315" i="9"/>
  <c r="G748" i="9" l="1"/>
  <c r="J8" i="12" s="1"/>
  <c r="J7" i="12"/>
  <c r="J3" i="22" s="1"/>
  <c r="G399" i="9"/>
  <c r="J5" i="12" s="1"/>
  <c r="G1089" i="9"/>
  <c r="J12" i="12" s="1"/>
  <c r="J5" i="22" s="1"/>
  <c r="G142" i="9"/>
  <c r="G132" i="9"/>
  <c r="E1350" i="11" l="1"/>
  <c r="F1350" i="11"/>
  <c r="G1350" i="11"/>
  <c r="D1350" i="11"/>
  <c r="F5" i="9" l="1"/>
  <c r="F120" i="14"/>
  <c r="F125" i="14"/>
  <c r="H5" i="9" l="1"/>
  <c r="E1448" i="14"/>
  <c r="D1448" i="14"/>
  <c r="F1446" i="14"/>
  <c r="F1445" i="14"/>
  <c r="F1441" i="14"/>
  <c r="F1440" i="14"/>
  <c r="F1439" i="14"/>
  <c r="F1438" i="14"/>
  <c r="F1437" i="14"/>
  <c r="F1436" i="14"/>
  <c r="F1435" i="14"/>
  <c r="F1434" i="14"/>
  <c r="F1433" i="14"/>
  <c r="F1432" i="14"/>
  <c r="F1431" i="14"/>
  <c r="F1430" i="14"/>
  <c r="F1429" i="14"/>
  <c r="F1428" i="14"/>
  <c r="F1427" i="14"/>
  <c r="F1425" i="14"/>
  <c r="F1424" i="14"/>
  <c r="F1419" i="14"/>
  <c r="F1418" i="14"/>
  <c r="F1417" i="14"/>
  <c r="F1416" i="14"/>
  <c r="F1415" i="14"/>
  <c r="F1414" i="14"/>
  <c r="F1413" i="14"/>
  <c r="F1412" i="14"/>
  <c r="F1411" i="14"/>
  <c r="F1410" i="14"/>
  <c r="F1409" i="14"/>
  <c r="F1408" i="14"/>
  <c r="F1406" i="14"/>
  <c r="F1404" i="14"/>
  <c r="F1403" i="14"/>
  <c r="F1401" i="14"/>
  <c r="F1400" i="14"/>
  <c r="F1398" i="14"/>
  <c r="F1397" i="14"/>
  <c r="F1396" i="14"/>
  <c r="D1393" i="14"/>
  <c r="F1392" i="14"/>
  <c r="E1392" i="14"/>
  <c r="F1387" i="14"/>
  <c r="F1386" i="14"/>
  <c r="F1383" i="14"/>
  <c r="F1380" i="14"/>
  <c r="F1379" i="14"/>
  <c r="F1378" i="14"/>
  <c r="F1377" i="14"/>
  <c r="F1376" i="14"/>
  <c r="F1375" i="14"/>
  <c r="F1374" i="14"/>
  <c r="F1373" i="14"/>
  <c r="F1372" i="14"/>
  <c r="F1371" i="14"/>
  <c r="F1369" i="14"/>
  <c r="E1366" i="14"/>
  <c r="F1364" i="14"/>
  <c r="F1366" i="14" s="1"/>
  <c r="E1361" i="14"/>
  <c r="F1360" i="14"/>
  <c r="F1359" i="14"/>
  <c r="E1355" i="14"/>
  <c r="F1354" i="14"/>
  <c r="F1353" i="14"/>
  <c r="F1352" i="14"/>
  <c r="F1351" i="14"/>
  <c r="F1350" i="14"/>
  <c r="F1348" i="14"/>
  <c r="F1347" i="14"/>
  <c r="F1346" i="14"/>
  <c r="F1342" i="14"/>
  <c r="F1341" i="14"/>
  <c r="F1340" i="14"/>
  <c r="F1339" i="14"/>
  <c r="F1338" i="14"/>
  <c r="F1337" i="14"/>
  <c r="F1336" i="14"/>
  <c r="F1335" i="14"/>
  <c r="F1334" i="14"/>
  <c r="E1332" i="14"/>
  <c r="F1331" i="14"/>
  <c r="F1332" i="14" s="1"/>
  <c r="E1321" i="14"/>
  <c r="F1320" i="14"/>
  <c r="F1319" i="14"/>
  <c r="F1318" i="14"/>
  <c r="F1317" i="14"/>
  <c r="F1314" i="14"/>
  <c r="E1314" i="14"/>
  <c r="F1309" i="14"/>
  <c r="F1308" i="14"/>
  <c r="F1303" i="14"/>
  <c r="F1302" i="14"/>
  <c r="F1300" i="14"/>
  <c r="F1299" i="14"/>
  <c r="F1298" i="14"/>
  <c r="F1297" i="14"/>
  <c r="F1288" i="14"/>
  <c r="F1287" i="14"/>
  <c r="F1286" i="14"/>
  <c r="F1284" i="14"/>
  <c r="F1282" i="14"/>
  <c r="E1282" i="14"/>
  <c r="F1277" i="14"/>
  <c r="E1277" i="14"/>
  <c r="E1274" i="14"/>
  <c r="F1273" i="14"/>
  <c r="F1272" i="14"/>
  <c r="F1271" i="14"/>
  <c r="F1270" i="14"/>
  <c r="F1268" i="14"/>
  <c r="F1262" i="14"/>
  <c r="F1261" i="14"/>
  <c r="F1260" i="14"/>
  <c r="F1259" i="14"/>
  <c r="F1258" i="14"/>
  <c r="F1257" i="14"/>
  <c r="F1256" i="14"/>
  <c r="F1255" i="14"/>
  <c r="F1254" i="14"/>
  <c r="F1253" i="14"/>
  <c r="F1252" i="14"/>
  <c r="F1251" i="14"/>
  <c r="E1247" i="14"/>
  <c r="F1245" i="14"/>
  <c r="F1244" i="14"/>
  <c r="F1243" i="14"/>
  <c r="F1241" i="14"/>
  <c r="E1241" i="14"/>
  <c r="F1240" i="14"/>
  <c r="F1238" i="14"/>
  <c r="E1236" i="14"/>
  <c r="F1235" i="14"/>
  <c r="F1234" i="14"/>
  <c r="F1233" i="14"/>
  <c r="F1232" i="14"/>
  <c r="F1228" i="14"/>
  <c r="F1227" i="14"/>
  <c r="F1230" i="14" s="1"/>
  <c r="F1226" i="14"/>
  <c r="F1219" i="14"/>
  <c r="F1218" i="14"/>
  <c r="E1215" i="14"/>
  <c r="F1214" i="14"/>
  <c r="F1213" i="14"/>
  <c r="F1215" i="14" s="1"/>
  <c r="F1210" i="14"/>
  <c r="D1202" i="14"/>
  <c r="F1200" i="14"/>
  <c r="F1192" i="14"/>
  <c r="F1190" i="14"/>
  <c r="F1186" i="14"/>
  <c r="F1185" i="14"/>
  <c r="F1180" i="14"/>
  <c r="F1178" i="14"/>
  <c r="F1177" i="14"/>
  <c r="F1175" i="14"/>
  <c r="F1172" i="14"/>
  <c r="F1170" i="14"/>
  <c r="F1169" i="14"/>
  <c r="E1166" i="14"/>
  <c r="F1165" i="14"/>
  <c r="F1164" i="14"/>
  <c r="F1166" i="14" s="1"/>
  <c r="F1162" i="14"/>
  <c r="E1162" i="14"/>
  <c r="F1153" i="14"/>
  <c r="F1152" i="14"/>
  <c r="F1151" i="14"/>
  <c r="E1149" i="14"/>
  <c r="F1148" i="14"/>
  <c r="F1147" i="14"/>
  <c r="F1146" i="14"/>
  <c r="F1145" i="14"/>
  <c r="F1144" i="14"/>
  <c r="F1139" i="14"/>
  <c r="F1136" i="14"/>
  <c r="F1135" i="14"/>
  <c r="F1134" i="14"/>
  <c r="F1133" i="14"/>
  <c r="F1132" i="14"/>
  <c r="F1131" i="14"/>
  <c r="F1128" i="14"/>
  <c r="F1124" i="14"/>
  <c r="F1122" i="14"/>
  <c r="F1114" i="14"/>
  <c r="F1113" i="14"/>
  <c r="F1112" i="14"/>
  <c r="F1108" i="14"/>
  <c r="F1106" i="14"/>
  <c r="F1104" i="14"/>
  <c r="F1103" i="14"/>
  <c r="F1097" i="14"/>
  <c r="E1093" i="14"/>
  <c r="F1089" i="14"/>
  <c r="F1088" i="14"/>
  <c r="F1087" i="14"/>
  <c r="F1085" i="14"/>
  <c r="F1084" i="14"/>
  <c r="F1081" i="14"/>
  <c r="D1069" i="14"/>
  <c r="E1068" i="14"/>
  <c r="E1069" i="14" s="1"/>
  <c r="F1067" i="14"/>
  <c r="F1065" i="14"/>
  <c r="F1068" i="14" s="1"/>
  <c r="E1061" i="14"/>
  <c r="F1060" i="14"/>
  <c r="F1059" i="14"/>
  <c r="F1058" i="14"/>
  <c r="F1057" i="14"/>
  <c r="F1056" i="14"/>
  <c r="F1055" i="14"/>
  <c r="F1054" i="14"/>
  <c r="F1061" i="14" s="1"/>
  <c r="F1049" i="14"/>
  <c r="F1048" i="14"/>
  <c r="F1047" i="14"/>
  <c r="F1046" i="14"/>
  <c r="F1045" i="14"/>
  <c r="F1043" i="14"/>
  <c r="F1040" i="14"/>
  <c r="F1035" i="14"/>
  <c r="F1034" i="14"/>
  <c r="F1033" i="14"/>
  <c r="F1032" i="14"/>
  <c r="F1031" i="14"/>
  <c r="F1030" i="14"/>
  <c r="F1029" i="14"/>
  <c r="F1027" i="14"/>
  <c r="F1026" i="14"/>
  <c r="F1025" i="14"/>
  <c r="F1024" i="14"/>
  <c r="F1023" i="14"/>
  <c r="F1019" i="14"/>
  <c r="F1018" i="14"/>
  <c r="F1017" i="14"/>
  <c r="F1016" i="14"/>
  <c r="F1014" i="14"/>
  <c r="F1012" i="14"/>
  <c r="F1011" i="14"/>
  <c r="F1010" i="14"/>
  <c r="F1009" i="14"/>
  <c r="F1008" i="14"/>
  <c r="F1006" i="14"/>
  <c r="F1001" i="14"/>
  <c r="E1001" i="14"/>
  <c r="D1001" i="14"/>
  <c r="F997" i="14"/>
  <c r="E997" i="14"/>
  <c r="E998" i="14" s="1"/>
  <c r="F996" i="14"/>
  <c r="F995" i="14"/>
  <c r="E993" i="14"/>
  <c r="D993" i="14"/>
  <c r="D998" i="14" s="1"/>
  <c r="F989" i="14"/>
  <c r="F976" i="14"/>
  <c r="F993" i="14" s="1"/>
  <c r="F970" i="14"/>
  <c r="F968" i="14"/>
  <c r="F967" i="14"/>
  <c r="F966" i="14"/>
  <c r="F964" i="14"/>
  <c r="F963" i="14"/>
  <c r="F962" i="14"/>
  <c r="F959" i="14"/>
  <c r="F958" i="14"/>
  <c r="F957" i="14"/>
  <c r="F956" i="14"/>
  <c r="F955" i="14"/>
  <c r="F953" i="14"/>
  <c r="F952" i="14"/>
  <c r="F950" i="14"/>
  <c r="F948" i="14"/>
  <c r="F947" i="14"/>
  <c r="F945" i="14"/>
  <c r="F939" i="14"/>
  <c r="F933" i="14"/>
  <c r="F932" i="14"/>
  <c r="F931" i="14"/>
  <c r="F930" i="14"/>
  <c r="F929" i="14"/>
  <c r="F926" i="14"/>
  <c r="E926" i="14"/>
  <c r="F915" i="14"/>
  <c r="F914" i="14"/>
  <c r="F913" i="14"/>
  <c r="F912" i="14"/>
  <c r="F911" i="14"/>
  <c r="F910" i="14"/>
  <c r="F908" i="14"/>
  <c r="F923" i="14" s="1"/>
  <c r="F895" i="14"/>
  <c r="F894" i="14"/>
  <c r="F893" i="14"/>
  <c r="F892" i="14"/>
  <c r="F891" i="14"/>
  <c r="F890" i="14"/>
  <c r="F889" i="14"/>
  <c r="F888" i="14"/>
  <c r="F887" i="14"/>
  <c r="F886" i="14"/>
  <c r="F885" i="14"/>
  <c r="F884" i="14"/>
  <c r="F883" i="14"/>
  <c r="F882" i="14"/>
  <c r="F881" i="14"/>
  <c r="F880" i="14"/>
  <c r="F879" i="14"/>
  <c r="F878" i="14"/>
  <c r="F877" i="14"/>
  <c r="F876" i="14"/>
  <c r="F897" i="14" s="1"/>
  <c r="F875" i="14"/>
  <c r="F872" i="14"/>
  <c r="F871" i="14"/>
  <c r="F870" i="14"/>
  <c r="F869" i="14"/>
  <c r="F868" i="14"/>
  <c r="F867" i="14"/>
  <c r="F866" i="14"/>
  <c r="F865" i="14"/>
  <c r="F864" i="14"/>
  <c r="F863" i="14"/>
  <c r="F861" i="14"/>
  <c r="F860" i="14"/>
  <c r="F859" i="14"/>
  <c r="F858" i="14"/>
  <c r="F857" i="14"/>
  <c r="F853" i="14"/>
  <c r="F850" i="14"/>
  <c r="F849" i="14"/>
  <c r="F848" i="14"/>
  <c r="F847" i="14"/>
  <c r="F846" i="14"/>
  <c r="F844" i="14"/>
  <c r="F842" i="14"/>
  <c r="F841" i="14"/>
  <c r="F840" i="14"/>
  <c r="F837" i="14"/>
  <c r="F836" i="14"/>
  <c r="F835" i="14"/>
  <c r="F834" i="14"/>
  <c r="F833" i="14"/>
  <c r="F832" i="14"/>
  <c r="F831" i="14"/>
  <c r="F830" i="14"/>
  <c r="F827" i="14"/>
  <c r="F826" i="14"/>
  <c r="F828" i="14" s="1"/>
  <c r="F823" i="14"/>
  <c r="F824" i="14" s="1"/>
  <c r="F820" i="14"/>
  <c r="F817" i="14"/>
  <c r="F815" i="14"/>
  <c r="F812" i="14"/>
  <c r="F810" i="14"/>
  <c r="E810" i="14"/>
  <c r="F809" i="14"/>
  <c r="F821" i="14" s="1"/>
  <c r="E807" i="14"/>
  <c r="E935" i="14" s="1"/>
  <c r="D807" i="14"/>
  <c r="F806" i="14"/>
  <c r="F805" i="14"/>
  <c r="F804" i="14"/>
  <c r="F803" i="14"/>
  <c r="F802" i="14"/>
  <c r="F801" i="14"/>
  <c r="F800" i="14"/>
  <c r="F795" i="14"/>
  <c r="F794" i="14"/>
  <c r="F793" i="14"/>
  <c r="F791" i="14"/>
  <c r="F790" i="14"/>
  <c r="F789" i="14"/>
  <c r="F788" i="14"/>
  <c r="F787" i="14"/>
  <c r="F786" i="14"/>
  <c r="F785" i="14"/>
  <c r="F784" i="14"/>
  <c r="F783" i="14"/>
  <c r="F782" i="14"/>
  <c r="F781" i="14"/>
  <c r="F780" i="14"/>
  <c r="F779" i="14"/>
  <c r="F778" i="14"/>
  <c r="F777" i="14"/>
  <c r="F776" i="14"/>
  <c r="F775" i="14"/>
  <c r="F773" i="14"/>
  <c r="F772" i="14"/>
  <c r="F771" i="14"/>
  <c r="F770" i="14"/>
  <c r="D768" i="14"/>
  <c r="D935" i="14" s="1"/>
  <c r="F767" i="14"/>
  <c r="F766" i="14"/>
  <c r="F765" i="14"/>
  <c r="F764" i="14"/>
  <c r="F762" i="14"/>
  <c r="F761" i="14"/>
  <c r="F760" i="14"/>
  <c r="F759" i="14"/>
  <c r="F758" i="14"/>
  <c r="F755" i="14"/>
  <c r="F753" i="14"/>
  <c r="F752" i="14"/>
  <c r="F751" i="14"/>
  <c r="F748" i="14"/>
  <c r="F747" i="14"/>
  <c r="F746" i="14"/>
  <c r="F745" i="14"/>
  <c r="F744" i="14"/>
  <c r="F743" i="14"/>
  <c r="F742" i="14"/>
  <c r="F741" i="14"/>
  <c r="F740" i="14"/>
  <c r="F739" i="14"/>
  <c r="F738" i="14"/>
  <c r="F737" i="14"/>
  <c r="F736" i="14"/>
  <c r="F735" i="14"/>
  <c r="E731" i="14"/>
  <c r="D731" i="14"/>
  <c r="D732" i="14" s="1"/>
  <c r="F729" i="14"/>
  <c r="F728" i="14"/>
  <c r="F727" i="14"/>
  <c r="F725" i="14"/>
  <c r="F723" i="14"/>
  <c r="F722" i="14"/>
  <c r="E720" i="14"/>
  <c r="E732" i="14" s="1"/>
  <c r="F719" i="14"/>
  <c r="F718" i="14"/>
  <c r="F717" i="14"/>
  <c r="F711" i="14"/>
  <c r="F708" i="14"/>
  <c r="F706" i="14"/>
  <c r="F705" i="14"/>
  <c r="F703" i="14"/>
  <c r="F702" i="14"/>
  <c r="F701" i="14"/>
  <c r="F700" i="14"/>
  <c r="F695" i="14"/>
  <c r="F694" i="14"/>
  <c r="F693" i="14"/>
  <c r="F691" i="14"/>
  <c r="F690" i="14"/>
  <c r="F684" i="14"/>
  <c r="F682" i="14"/>
  <c r="F681" i="14"/>
  <c r="F680" i="14"/>
  <c r="F687" i="14" s="1"/>
  <c r="F676" i="14"/>
  <c r="F675" i="14"/>
  <c r="F673" i="14"/>
  <c r="F672" i="14"/>
  <c r="F668" i="14"/>
  <c r="F665" i="14"/>
  <c r="F662" i="14"/>
  <c r="F661" i="14"/>
  <c r="F659" i="14"/>
  <c r="F658" i="14"/>
  <c r="F655" i="14"/>
  <c r="E652" i="14"/>
  <c r="F650" i="14"/>
  <c r="F649" i="14"/>
  <c r="F648" i="14"/>
  <c r="F647" i="14"/>
  <c r="F646" i="14"/>
  <c r="F645" i="14"/>
  <c r="F643" i="14"/>
  <c r="F651" i="14" s="1"/>
  <c r="F639" i="14"/>
  <c r="F640" i="14" s="1"/>
  <c r="E637" i="14"/>
  <c r="D637" i="14"/>
  <c r="D652" i="14" s="1"/>
  <c r="F636" i="14"/>
  <c r="F635" i="14"/>
  <c r="F634" i="14"/>
  <c r="F633" i="14"/>
  <c r="F631" i="14"/>
  <c r="F626" i="14"/>
  <c r="F625" i="14"/>
  <c r="F623" i="14"/>
  <c r="F622" i="14"/>
  <c r="F621" i="14"/>
  <c r="F620" i="14"/>
  <c r="F617" i="14"/>
  <c r="F616" i="14"/>
  <c r="F615" i="14"/>
  <c r="F614" i="14"/>
  <c r="F613" i="14"/>
  <c r="F612" i="14"/>
  <c r="F611" i="14"/>
  <c r="F610" i="14"/>
  <c r="F609" i="14"/>
  <c r="F608" i="14"/>
  <c r="F607" i="14"/>
  <c r="F606" i="14"/>
  <c r="F605" i="14"/>
  <c r="F604" i="14"/>
  <c r="F603" i="14"/>
  <c r="F602" i="14"/>
  <c r="F601" i="14"/>
  <c r="F600" i="14"/>
  <c r="F599" i="14"/>
  <c r="F598" i="14"/>
  <c r="F597" i="14"/>
  <c r="F596" i="14"/>
  <c r="F595" i="14"/>
  <c r="F594" i="14"/>
  <c r="F593" i="14"/>
  <c r="F592" i="14"/>
  <c r="F591" i="14"/>
  <c r="F590" i="14"/>
  <c r="F589" i="14"/>
  <c r="F586" i="14"/>
  <c r="F579" i="14"/>
  <c r="F578" i="14"/>
  <c r="F577" i="14"/>
  <c r="F576" i="14"/>
  <c r="F575" i="14"/>
  <c r="F574" i="14"/>
  <c r="F573" i="14"/>
  <c r="F587" i="14" s="1"/>
  <c r="F568" i="14"/>
  <c r="F567" i="14"/>
  <c r="F566" i="14"/>
  <c r="F565" i="14"/>
  <c r="F564" i="14"/>
  <c r="F563" i="14"/>
  <c r="F562" i="14"/>
  <c r="F561" i="14"/>
  <c r="F560" i="14"/>
  <c r="F559" i="14"/>
  <c r="F558" i="14"/>
  <c r="F557" i="14"/>
  <c r="F556" i="14"/>
  <c r="F555" i="14"/>
  <c r="F554" i="14"/>
  <c r="F553" i="14"/>
  <c r="F552" i="14"/>
  <c r="F551" i="14"/>
  <c r="F550" i="14"/>
  <c r="F549" i="14"/>
  <c r="F569" i="14" s="1"/>
  <c r="F548" i="14"/>
  <c r="E546" i="14"/>
  <c r="F545" i="14"/>
  <c r="F546" i="14" s="1"/>
  <c r="F544" i="14"/>
  <c r="E539" i="14"/>
  <c r="F538" i="14"/>
  <c r="F537" i="14"/>
  <c r="F536" i="14"/>
  <c r="F535" i="14"/>
  <c r="F534" i="14"/>
  <c r="F533" i="14"/>
  <c r="F532" i="14"/>
  <c r="F531" i="14"/>
  <c r="F528" i="14"/>
  <c r="E526" i="14"/>
  <c r="F525" i="14"/>
  <c r="F524" i="14"/>
  <c r="F526" i="14" s="1"/>
  <c r="E522" i="14"/>
  <c r="F521" i="14"/>
  <c r="F520" i="14"/>
  <c r="F519" i="14"/>
  <c r="F518" i="14"/>
  <c r="F517" i="14"/>
  <c r="F516" i="14"/>
  <c r="F515" i="14"/>
  <c r="E513" i="14"/>
  <c r="F512" i="14"/>
  <c r="F511" i="14"/>
  <c r="F510" i="14"/>
  <c r="F509" i="14"/>
  <c r="F508" i="14"/>
  <c r="F507" i="14"/>
  <c r="F506" i="14"/>
  <c r="F505" i="14"/>
  <c r="F504" i="14"/>
  <c r="F503" i="14"/>
  <c r="F502" i="14"/>
  <c r="F501" i="14"/>
  <c r="F498" i="14"/>
  <c r="F497" i="14"/>
  <c r="F496" i="14"/>
  <c r="F495" i="14"/>
  <c r="F494" i="14"/>
  <c r="F493" i="14"/>
  <c r="F492" i="14"/>
  <c r="F491" i="14"/>
  <c r="F490" i="14"/>
  <c r="F489" i="14"/>
  <c r="F488" i="14"/>
  <c r="F487" i="14"/>
  <c r="F486" i="14"/>
  <c r="F485" i="14"/>
  <c r="F484" i="14"/>
  <c r="F483" i="14"/>
  <c r="F482" i="14"/>
  <c r="F478" i="14"/>
  <c r="F477" i="14"/>
  <c r="F476" i="14"/>
  <c r="F475" i="14"/>
  <c r="F474" i="14"/>
  <c r="F473" i="14"/>
  <c r="F472" i="14"/>
  <c r="F471" i="14"/>
  <c r="F470" i="14"/>
  <c r="F469" i="14"/>
  <c r="F468" i="14"/>
  <c r="F467" i="14"/>
  <c r="F466" i="14"/>
  <c r="F465" i="14"/>
  <c r="F464" i="14"/>
  <c r="F463" i="14"/>
  <c r="F462" i="14"/>
  <c r="F461" i="14"/>
  <c r="F460" i="14"/>
  <c r="F459" i="14"/>
  <c r="F458" i="14"/>
  <c r="F457" i="14"/>
  <c r="F454" i="14"/>
  <c r="F455" i="14" s="1"/>
  <c r="F452" i="14"/>
  <c r="D450" i="14"/>
  <c r="D570" i="14" s="1"/>
  <c r="F449" i="14"/>
  <c r="F448" i="14"/>
  <c r="F447" i="14"/>
  <c r="F446" i="14"/>
  <c r="F445" i="14"/>
  <c r="F444" i="14"/>
  <c r="F443" i="14"/>
  <c r="F442" i="14"/>
  <c r="F441" i="14"/>
  <c r="F440" i="14"/>
  <c r="F439" i="14"/>
  <c r="F438" i="14"/>
  <c r="F437" i="14"/>
  <c r="F436" i="14"/>
  <c r="F435" i="14"/>
  <c r="F434" i="14"/>
  <c r="F433" i="14"/>
  <c r="F432" i="14"/>
  <c r="F431" i="14"/>
  <c r="F428" i="14"/>
  <c r="F427" i="14"/>
  <c r="F426" i="14"/>
  <c r="F425" i="14"/>
  <c r="F424" i="14"/>
  <c r="F423" i="14"/>
  <c r="F422" i="14"/>
  <c r="F421" i="14"/>
  <c r="F420" i="14"/>
  <c r="F419" i="14"/>
  <c r="F418" i="14"/>
  <c r="F417" i="14"/>
  <c r="F416" i="14"/>
  <c r="F415" i="14"/>
  <c r="F414" i="14"/>
  <c r="F413" i="14"/>
  <c r="F412" i="14"/>
  <c r="F411" i="14"/>
  <c r="F410" i="14"/>
  <c r="F409" i="14"/>
  <c r="F408" i="14"/>
  <c r="F407" i="14"/>
  <c r="F406" i="14"/>
  <c r="F405" i="14"/>
  <c r="F404" i="14"/>
  <c r="F403" i="14"/>
  <c r="F402" i="14"/>
  <c r="F401" i="14"/>
  <c r="F400" i="14"/>
  <c r="F399" i="14"/>
  <c r="F398" i="14"/>
  <c r="F397" i="14"/>
  <c r="F396" i="14"/>
  <c r="F395" i="14"/>
  <c r="F394" i="14"/>
  <c r="F393" i="14"/>
  <c r="F392" i="14"/>
  <c r="F450" i="14" s="1"/>
  <c r="F388" i="14"/>
  <c r="E388" i="14"/>
  <c r="F387" i="14"/>
  <c r="E384" i="14"/>
  <c r="F383" i="14"/>
  <c r="F381" i="14"/>
  <c r="F380" i="14"/>
  <c r="F376" i="14"/>
  <c r="F375" i="14"/>
  <c r="E373" i="14"/>
  <c r="D373" i="14"/>
  <c r="F369" i="14"/>
  <c r="E369" i="14"/>
  <c r="F368" i="14"/>
  <c r="F367" i="14"/>
  <c r="E365" i="14"/>
  <c r="F364" i="14"/>
  <c r="F363" i="14"/>
  <c r="F362" i="14"/>
  <c r="F361" i="14"/>
  <c r="F360" i="14"/>
  <c r="F359" i="14"/>
  <c r="F358" i="14"/>
  <c r="F357" i="14"/>
  <c r="D355" i="14"/>
  <c r="F354" i="14"/>
  <c r="F353" i="14"/>
  <c r="F352" i="14"/>
  <c r="F351" i="14"/>
  <c r="F350" i="14"/>
  <c r="F349" i="14"/>
  <c r="F348" i="14"/>
  <c r="F345" i="14"/>
  <c r="F344" i="14"/>
  <c r="F343" i="14"/>
  <c r="F342" i="14"/>
  <c r="F355" i="14" s="1"/>
  <c r="F341" i="14"/>
  <c r="F339" i="14"/>
  <c r="E339" i="14"/>
  <c r="F336" i="14"/>
  <c r="E336" i="14"/>
  <c r="F333" i="14"/>
  <c r="E333" i="14"/>
  <c r="F330" i="14"/>
  <c r="E330" i="14"/>
  <c r="F327" i="14"/>
  <c r="E327" i="14"/>
  <c r="D327" i="14"/>
  <c r="F323" i="14"/>
  <c r="E323" i="14"/>
  <c r="F320" i="14"/>
  <c r="E320" i="14"/>
  <c r="F317" i="14"/>
  <c r="E317" i="14"/>
  <c r="F314" i="14"/>
  <c r="E314" i="14"/>
  <c r="E311" i="14"/>
  <c r="D311" i="14"/>
  <c r="F310" i="14"/>
  <c r="F311" i="14" s="1"/>
  <c r="D305" i="14"/>
  <c r="F304" i="14"/>
  <c r="F303" i="14"/>
  <c r="F302" i="14"/>
  <c r="F301" i="14"/>
  <c r="F300" i="14"/>
  <c r="F299" i="14"/>
  <c r="F298" i="14"/>
  <c r="F297" i="14"/>
  <c r="F305" i="14" s="1"/>
  <c r="E294" i="14"/>
  <c r="D294" i="14"/>
  <c r="F293" i="14"/>
  <c r="F292" i="14"/>
  <c r="F291" i="14"/>
  <c r="F290" i="14"/>
  <c r="F289" i="14"/>
  <c r="F288" i="14"/>
  <c r="F287" i="14"/>
  <c r="F286" i="14"/>
  <c r="F285" i="14"/>
  <c r="F284" i="14"/>
  <c r="F283" i="14"/>
  <c r="F282" i="14"/>
  <c r="F281" i="14"/>
  <c r="F280" i="14"/>
  <c r="F279" i="14"/>
  <c r="F278" i="14"/>
  <c r="F277" i="14"/>
  <c r="F276" i="14"/>
  <c r="F274" i="14"/>
  <c r="F272" i="14"/>
  <c r="F271" i="14"/>
  <c r="F270" i="14"/>
  <c r="F269" i="14"/>
  <c r="E265" i="14"/>
  <c r="E266" i="14" s="1"/>
  <c r="D265" i="14"/>
  <c r="F262" i="14"/>
  <c r="F261" i="14"/>
  <c r="F265" i="14" s="1"/>
  <c r="F260" i="14"/>
  <c r="D258" i="14"/>
  <c r="F252" i="14"/>
  <c r="F251" i="14"/>
  <c r="F250" i="14"/>
  <c r="F249" i="14"/>
  <c r="F247" i="14"/>
  <c r="F246" i="14"/>
  <c r="F245" i="14"/>
  <c r="F244" i="14"/>
  <c r="F243" i="14"/>
  <c r="F242" i="14"/>
  <c r="D240" i="14"/>
  <c r="F239" i="14"/>
  <c r="F238" i="14"/>
  <c r="F236" i="14"/>
  <c r="F235" i="14"/>
  <c r="F234" i="14"/>
  <c r="F233" i="14"/>
  <c r="F232" i="14"/>
  <c r="F231" i="14"/>
  <c r="F230" i="14"/>
  <c r="F229" i="14"/>
  <c r="F228" i="14"/>
  <c r="F227" i="14"/>
  <c r="F226" i="14"/>
  <c r="D224" i="14"/>
  <c r="F223" i="14"/>
  <c r="F222" i="14"/>
  <c r="F221" i="14"/>
  <c r="F220" i="14"/>
  <c r="F219" i="14"/>
  <c r="F217" i="14"/>
  <c r="F213" i="14"/>
  <c r="F211" i="14"/>
  <c r="F210" i="14"/>
  <c r="F208" i="14"/>
  <c r="F207" i="14"/>
  <c r="F206" i="14"/>
  <c r="F204" i="14"/>
  <c r="F202" i="14"/>
  <c r="F201" i="14"/>
  <c r="F224" i="14" s="1"/>
  <c r="D198" i="14"/>
  <c r="F193" i="14"/>
  <c r="F192" i="14"/>
  <c r="F190" i="14"/>
  <c r="F185" i="14"/>
  <c r="F182" i="14"/>
  <c r="F198" i="14" s="1"/>
  <c r="D178" i="14"/>
  <c r="F177" i="14"/>
  <c r="F176" i="14"/>
  <c r="F175" i="14"/>
  <c r="F174" i="14"/>
  <c r="F173" i="14"/>
  <c r="F171" i="14"/>
  <c r="F170" i="14"/>
  <c r="F169" i="14"/>
  <c r="F168" i="14"/>
  <c r="F167" i="14"/>
  <c r="F166" i="14"/>
  <c r="F165" i="14"/>
  <c r="F164" i="14"/>
  <c r="F163" i="14"/>
  <c r="F162" i="14"/>
  <c r="F161" i="14"/>
  <c r="F160" i="14"/>
  <c r="F159" i="14"/>
  <c r="F158" i="14"/>
  <c r="F157" i="14"/>
  <c r="F156" i="14"/>
  <c r="F155" i="14"/>
  <c r="F154" i="14"/>
  <c r="F153" i="14"/>
  <c r="F152" i="14"/>
  <c r="F151" i="14"/>
  <c r="F150" i="14"/>
  <c r="F149" i="14"/>
  <c r="F148" i="14"/>
  <c r="F146" i="14"/>
  <c r="F145" i="14"/>
  <c r="F144" i="14"/>
  <c r="F143" i="14"/>
  <c r="F142" i="14"/>
  <c r="F141" i="14"/>
  <c r="F140" i="14"/>
  <c r="F139" i="14"/>
  <c r="F138" i="14"/>
  <c r="F137" i="14"/>
  <c r="D135" i="14"/>
  <c r="F134" i="14"/>
  <c r="F133" i="14"/>
  <c r="F135" i="14" s="1"/>
  <c r="E131" i="14"/>
  <c r="D131" i="14"/>
  <c r="F130" i="14"/>
  <c r="F129" i="14"/>
  <c r="F128" i="14"/>
  <c r="F131" i="14" s="1"/>
  <c r="D126" i="14"/>
  <c r="F124" i="14"/>
  <c r="F123" i="14"/>
  <c r="F122" i="14"/>
  <c r="F121" i="14"/>
  <c r="F119" i="14"/>
  <c r="E117" i="14"/>
  <c r="D117" i="14"/>
  <c r="F115" i="14"/>
  <c r="F114" i="14"/>
  <c r="F113" i="14"/>
  <c r="F112" i="14"/>
  <c r="F111" i="14"/>
  <c r="F110" i="14"/>
  <c r="F109" i="14"/>
  <c r="F108" i="14"/>
  <c r="F106" i="14"/>
  <c r="F104" i="14"/>
  <c r="F103" i="14"/>
  <c r="F102" i="14"/>
  <c r="F101" i="14"/>
  <c r="F100" i="14"/>
  <c r="F99" i="14"/>
  <c r="F98" i="14"/>
  <c r="F97" i="14"/>
  <c r="D95" i="14"/>
  <c r="F93" i="14"/>
  <c r="F92" i="14"/>
  <c r="F91" i="14"/>
  <c r="F90" i="14"/>
  <c r="F89" i="14"/>
  <c r="F88" i="14"/>
  <c r="F87" i="14"/>
  <c r="F86" i="14"/>
  <c r="F85" i="14"/>
  <c r="E83" i="14"/>
  <c r="D83" i="14"/>
  <c r="F82" i="14"/>
  <c r="F81" i="14"/>
  <c r="F79" i="14"/>
  <c r="F78" i="14"/>
  <c r="F77" i="14"/>
  <c r="F76" i="14"/>
  <c r="D74" i="14"/>
  <c r="F64" i="14"/>
  <c r="F63" i="14"/>
  <c r="F62" i="14"/>
  <c r="F61" i="14"/>
  <c r="F60" i="14"/>
  <c r="F59" i="14"/>
  <c r="F58" i="14"/>
  <c r="F57" i="14"/>
  <c r="F56" i="14"/>
  <c r="F55" i="14"/>
  <c r="F54" i="14"/>
  <c r="F53" i="14"/>
  <c r="F52" i="14"/>
  <c r="F51" i="14"/>
  <c r="F50" i="14"/>
  <c r="F49" i="14"/>
  <c r="F48" i="14"/>
  <c r="F47" i="14"/>
  <c r="F46" i="14"/>
  <c r="F45" i="14"/>
  <c r="F44" i="14"/>
  <c r="F43" i="14"/>
  <c r="F42" i="14"/>
  <c r="F41" i="14"/>
  <c r="F40" i="14"/>
  <c r="F39" i="14"/>
  <c r="F38" i="14"/>
  <c r="F37" i="14"/>
  <c r="F34" i="14"/>
  <c r="F33" i="14"/>
  <c r="F32" i="14"/>
  <c r="F31" i="14"/>
  <c r="F30" i="14"/>
  <c r="F29" i="14"/>
  <c r="F28" i="14"/>
  <c r="F27" i="14"/>
  <c r="F26" i="14"/>
  <c r="F25" i="14"/>
  <c r="F24" i="14"/>
  <c r="F23" i="14"/>
  <c r="F22" i="14"/>
  <c r="F21" i="14"/>
  <c r="F20" i="14"/>
  <c r="F19" i="14"/>
  <c r="F18" i="14"/>
  <c r="F17" i="14"/>
  <c r="F16" i="14"/>
  <c r="F15" i="14"/>
  <c r="F14" i="14"/>
  <c r="F13" i="14"/>
  <c r="F12" i="14"/>
  <c r="F11" i="14"/>
  <c r="F10" i="14"/>
  <c r="F9" i="14"/>
  <c r="F8" i="14"/>
  <c r="F7" i="14"/>
  <c r="F6" i="14"/>
  <c r="F5" i="14"/>
  <c r="D179" i="14" l="1"/>
  <c r="D266" i="14"/>
  <c r="E389" i="14"/>
  <c r="F513" i="14"/>
  <c r="F522" i="14"/>
  <c r="F637" i="14"/>
  <c r="E1202" i="14"/>
  <c r="F35" i="14"/>
  <c r="F117" i="14"/>
  <c r="E179" i="14"/>
  <c r="F178" i="14"/>
  <c r="F258" i="14"/>
  <c r="F365" i="14"/>
  <c r="D389" i="14"/>
  <c r="F384" i="14"/>
  <c r="F539" i="14"/>
  <c r="F1036" i="14"/>
  <c r="F1052" i="14"/>
  <c r="F1118" i="14"/>
  <c r="F1142" i="14"/>
  <c r="F1182" i="14"/>
  <c r="F1188" i="14"/>
  <c r="F1236" i="14"/>
  <c r="F1247" i="14"/>
  <c r="F1263" i="14"/>
  <c r="F1321" i="14"/>
  <c r="F1343" i="14"/>
  <c r="F1422" i="14"/>
  <c r="F74" i="14"/>
  <c r="F83" i="14"/>
  <c r="F95" i="14"/>
  <c r="F240" i="14"/>
  <c r="F698" i="14"/>
  <c r="F838" i="14"/>
  <c r="F851" i="14"/>
  <c r="F1093" i="14"/>
  <c r="F1155" i="14"/>
  <c r="F1274" i="14"/>
  <c r="F1355" i="14"/>
  <c r="E1393" i="14"/>
  <c r="F1389" i="14"/>
  <c r="F1447" i="14"/>
  <c r="F126" i="14"/>
  <c r="F294" i="14"/>
  <c r="F479" i="14"/>
  <c r="E479" i="14" s="1"/>
  <c r="E570" i="14" s="1"/>
  <c r="E1449" i="14" s="1"/>
  <c r="F499" i="14"/>
  <c r="F618" i="14"/>
  <c r="F715" i="14"/>
  <c r="F720" i="14"/>
  <c r="F731" i="14"/>
  <c r="F768" i="14"/>
  <c r="F796" i="14"/>
  <c r="F807" i="14"/>
  <c r="F873" i="14"/>
  <c r="F934" i="14"/>
  <c r="F971" i="14"/>
  <c r="F1021" i="14"/>
  <c r="F1149" i="14"/>
  <c r="F1201" i="14"/>
  <c r="F1222" i="14"/>
  <c r="F1289" i="14"/>
  <c r="F1310" i="14"/>
  <c r="F1361" i="14"/>
  <c r="F179" i="14"/>
  <c r="F652" i="14"/>
  <c r="F998" i="14"/>
  <c r="F266" i="14"/>
  <c r="F570" i="14"/>
  <c r="D1449" i="14"/>
  <c r="F1448" i="14"/>
  <c r="F389" i="14"/>
  <c r="F935" i="14"/>
  <c r="F1069" i="14"/>
  <c r="F1202" i="14"/>
  <c r="F1393" i="14"/>
  <c r="F663" i="14"/>
  <c r="F677" i="14" s="1"/>
  <c r="F732" i="14" s="1"/>
  <c r="F1449" i="14" l="1"/>
  <c r="E1451" i="14" s="1"/>
  <c r="E11" i="12"/>
  <c r="E6" i="22" s="1"/>
  <c r="E12" i="12"/>
  <c r="E5" i="22" s="1"/>
  <c r="E7" i="12" l="1"/>
  <c r="E10" i="12"/>
  <c r="E15" i="12"/>
  <c r="E14" i="12"/>
  <c r="E9" i="12"/>
  <c r="E6" i="12"/>
  <c r="E3" i="12"/>
  <c r="E4" i="12"/>
  <c r="E3" i="22" l="1"/>
  <c r="E5" i="12"/>
  <c r="E13" i="12"/>
  <c r="E4" i="22" s="1"/>
  <c r="E8" i="12"/>
  <c r="E7" i="22" l="1"/>
  <c r="E8" i="22"/>
  <c r="E17" i="12"/>
  <c r="E922" i="11"/>
  <c r="F922" i="11"/>
  <c r="G922" i="11"/>
  <c r="D922" i="11"/>
  <c r="E1724" i="11"/>
  <c r="F1724" i="11"/>
  <c r="G1724" i="11"/>
  <c r="D1724" i="11"/>
  <c r="H1709" i="11"/>
  <c r="H1375" i="11"/>
  <c r="H1385" i="11"/>
  <c r="H1397" i="11"/>
  <c r="H1353" i="11"/>
  <c r="H1358" i="11"/>
  <c r="H1361" i="11"/>
  <c r="H1408" i="11"/>
  <c r="H1417" i="11"/>
  <c r="H1424" i="11"/>
  <c r="H1428" i="11" s="1"/>
  <c r="H1441" i="11"/>
  <c r="H1453" i="11"/>
  <c r="H1466" i="11"/>
  <c r="H1480" i="11"/>
  <c r="H1491" i="11"/>
  <c r="H1503" i="11"/>
  <c r="H1514" i="11"/>
  <c r="H1525" i="11"/>
  <c r="H1535" i="11"/>
  <c r="H1547" i="11"/>
  <c r="H1558" i="11"/>
  <c r="H1571" i="11"/>
  <c r="H1582" i="11"/>
  <c r="H1592" i="11"/>
  <c r="H1602" i="11"/>
  <c r="H1614" i="11"/>
  <c r="H1625" i="11"/>
  <c r="H1634" i="11"/>
  <c r="H1646" i="11"/>
  <c r="H1655" i="11"/>
  <c r="H1667" i="11"/>
  <c r="H1678" i="11"/>
  <c r="H1693" i="11"/>
  <c r="E1787" i="11"/>
  <c r="F1787" i="11"/>
  <c r="G1787" i="11"/>
  <c r="D1787" i="11"/>
  <c r="H1727" i="11"/>
  <c r="H1738" i="11" s="1"/>
  <c r="H1749" i="11"/>
  <c r="H1761" i="11"/>
  <c r="H1774" i="11"/>
  <c r="H1786" i="11"/>
  <c r="H1349" i="11"/>
  <c r="H1337" i="11"/>
  <c r="H1314" i="11"/>
  <c r="H1325" i="11"/>
  <c r="H1301" i="11"/>
  <c r="H1289" i="11"/>
  <c r="H1363" i="11" l="1"/>
  <c r="H1724" i="11" s="1"/>
  <c r="H1787" i="11"/>
  <c r="H653" i="7"/>
  <c r="H664" i="7"/>
  <c r="H677" i="7"/>
  <c r="H688" i="7"/>
  <c r="H1207" i="11"/>
  <c r="H1218" i="11"/>
  <c r="H1230" i="11"/>
  <c r="H1242" i="11"/>
  <c r="H1266" i="11"/>
  <c r="H1172" i="11"/>
  <c r="H1675" i="7"/>
  <c r="H1663" i="7"/>
  <c r="H1125" i="11"/>
  <c r="H1350" i="11" s="1"/>
  <c r="H1136" i="11"/>
  <c r="H1149" i="11"/>
  <c r="H1160" i="11"/>
  <c r="E1111" i="11"/>
  <c r="F1111" i="11"/>
  <c r="G1111" i="11"/>
  <c r="D1111" i="11"/>
  <c r="H1110" i="11"/>
  <c r="H970" i="11"/>
  <c r="H983" i="11" s="1"/>
  <c r="H1006" i="11"/>
  <c r="H1030" i="11"/>
  <c r="H1038" i="11"/>
  <c r="H1046" i="11" s="1"/>
  <c r="H1058" i="11"/>
  <c r="H1070" i="11"/>
  <c r="H1079" i="11"/>
  <c r="H939" i="11"/>
  <c r="H952" i="11"/>
  <c r="E925" i="11"/>
  <c r="F925" i="11"/>
  <c r="G925" i="11"/>
  <c r="H925" i="11"/>
  <c r="D11" i="12" s="1"/>
  <c r="D6" i="22" s="1"/>
  <c r="D925" i="11"/>
  <c r="H921" i="11"/>
  <c r="H910" i="11"/>
  <c r="H880" i="11"/>
  <c r="E867" i="11"/>
  <c r="F867" i="11"/>
  <c r="D867" i="11"/>
  <c r="H806" i="11"/>
  <c r="H817" i="11"/>
  <c r="H828" i="11"/>
  <c r="G840" i="11"/>
  <c r="H840" i="11"/>
  <c r="G854" i="11"/>
  <c r="H854" i="11"/>
  <c r="H866" i="11"/>
  <c r="H793" i="11"/>
  <c r="H781" i="11"/>
  <c r="H778" i="11"/>
  <c r="H765" i="11"/>
  <c r="H753" i="11"/>
  <c r="H736" i="11"/>
  <c r="H724" i="11"/>
  <c r="H710" i="11"/>
  <c r="E681" i="11"/>
  <c r="F681" i="11"/>
  <c r="G681" i="11"/>
  <c r="D681" i="11"/>
  <c r="H680" i="11"/>
  <c r="H669" i="11"/>
  <c r="H657" i="11"/>
  <c r="H633" i="11"/>
  <c r="H621" i="11"/>
  <c r="E608" i="11"/>
  <c r="F608" i="11"/>
  <c r="G608" i="11"/>
  <c r="D608" i="11"/>
  <c r="H565" i="11"/>
  <c r="H572" i="11" s="1"/>
  <c r="H584" i="11"/>
  <c r="H607" i="11"/>
  <c r="D559" i="11"/>
  <c r="E559" i="11"/>
  <c r="F559" i="11"/>
  <c r="G559" i="11"/>
  <c r="H558" i="11"/>
  <c r="H547" i="11"/>
  <c r="H534" i="11"/>
  <c r="H522" i="11"/>
  <c r="H511" i="11"/>
  <c r="H478" i="11"/>
  <c r="H467" i="11"/>
  <c r="H454" i="11"/>
  <c r="H441" i="11"/>
  <c r="E429" i="11"/>
  <c r="F429" i="11"/>
  <c r="G429" i="11"/>
  <c r="D429" i="11"/>
  <c r="H428" i="11"/>
  <c r="H417" i="11"/>
  <c r="H408" i="11"/>
  <c r="H387" i="11"/>
  <c r="H397" i="11" s="1"/>
  <c r="H385" i="11"/>
  <c r="H283" i="11"/>
  <c r="H270" i="11"/>
  <c r="H258" i="11"/>
  <c r="H234" i="11"/>
  <c r="E209" i="11"/>
  <c r="F209" i="11"/>
  <c r="G209" i="11"/>
  <c r="D209" i="11"/>
  <c r="H208" i="11"/>
  <c r="H194" i="11"/>
  <c r="H182" i="11"/>
  <c r="H171" i="11"/>
  <c r="E159" i="11"/>
  <c r="F159" i="11"/>
  <c r="G159" i="11"/>
  <c r="D159" i="11"/>
  <c r="D13" i="12" l="1"/>
  <c r="D14" i="12"/>
  <c r="D1788" i="11"/>
  <c r="E1788" i="11"/>
  <c r="F1788" i="11"/>
  <c r="H922" i="11"/>
  <c r="D10" i="12" s="1"/>
  <c r="D15" i="12"/>
  <c r="H1111" i="11"/>
  <c r="D12" i="12" s="1"/>
  <c r="D5" i="22" s="1"/>
  <c r="G867" i="11"/>
  <c r="G1788" i="11" s="1"/>
  <c r="H681" i="11"/>
  <c r="D8" i="12" s="1"/>
  <c r="H608" i="11"/>
  <c r="D7" i="12" s="1"/>
  <c r="D3" i="22" s="1"/>
  <c r="H559" i="11"/>
  <c r="D6" i="12" s="1"/>
  <c r="H429" i="11"/>
  <c r="D5" i="12" s="1"/>
  <c r="H209" i="11"/>
  <c r="D4" i="12" s="1"/>
  <c r="D7" i="22" l="1"/>
  <c r="H158" i="11"/>
  <c r="H142" i="11"/>
  <c r="H128" i="11"/>
  <c r="H117" i="11"/>
  <c r="H106" i="11"/>
  <c r="H96" i="11"/>
  <c r="H84" i="11"/>
  <c r="H73" i="11"/>
  <c r="H58" i="11"/>
  <c r="H44" i="11"/>
  <c r="H32" i="11"/>
  <c r="H20" i="11"/>
  <c r="H159" i="11" l="1"/>
  <c r="E1259" i="9"/>
  <c r="E1264" i="9"/>
  <c r="E1270" i="9"/>
  <c r="E1299" i="9"/>
  <c r="E1302" i="9"/>
  <c r="E1307" i="9"/>
  <c r="E1339" i="9"/>
  <c r="E1346" i="9"/>
  <c r="E1357" i="9"/>
  <c r="E1380" i="9"/>
  <c r="E1386" i="9"/>
  <c r="E1391" i="9"/>
  <c r="E1417" i="9"/>
  <c r="F1263" i="9"/>
  <c r="F1266" i="9"/>
  <c r="H1266" i="9" s="1"/>
  <c r="F1267" i="9"/>
  <c r="H1267" i="9" s="1"/>
  <c r="F1268" i="9"/>
  <c r="H1268" i="9" s="1"/>
  <c r="F1275" i="9"/>
  <c r="H1275" i="9" s="1"/>
  <c r="F1276" i="9"/>
  <c r="H1276" i="9" s="1"/>
  <c r="F1277" i="9"/>
  <c r="H1277" i="9" s="1"/>
  <c r="F1278" i="9"/>
  <c r="H1278" i="9" s="1"/>
  <c r="F1280" i="9"/>
  <c r="H1280" i="9" s="1"/>
  <c r="F1291" i="9"/>
  <c r="F1299" i="9" s="1"/>
  <c r="F1302" i="9"/>
  <c r="H1302" i="9" s="1"/>
  <c r="F1307" i="9"/>
  <c r="H1307" i="9" s="1"/>
  <c r="F1309" i="9"/>
  <c r="F1311" i="9"/>
  <c r="H1311" i="9" s="1"/>
  <c r="F1312" i="9"/>
  <c r="H1312" i="9" s="1"/>
  <c r="F1322" i="9"/>
  <c r="H1322" i="9" s="1"/>
  <c r="F1323" i="9"/>
  <c r="H1323" i="9" s="1"/>
  <c r="F1324" i="9"/>
  <c r="H1324" i="9" s="1"/>
  <c r="F1325" i="9"/>
  <c r="H1325" i="9" s="1"/>
  <c r="F1327" i="9"/>
  <c r="H1327" i="9" s="1"/>
  <c r="F1328" i="9"/>
  <c r="H1328" i="9" s="1"/>
  <c r="F1333" i="9"/>
  <c r="H1333" i="9" s="1"/>
  <c r="F1334" i="9"/>
  <c r="H1334" i="9" s="1"/>
  <c r="F1339" i="9"/>
  <c r="H1339" i="9" s="1"/>
  <c r="F1345" i="9"/>
  <c r="H1345" i="9" s="1"/>
  <c r="F1356" i="9"/>
  <c r="F1359" i="9"/>
  <c r="H1359" i="9" s="1"/>
  <c r="F1362" i="9"/>
  <c r="H1362" i="9" s="1"/>
  <c r="F1363" i="9"/>
  <c r="H1363" i="9" s="1"/>
  <c r="F1364" i="9"/>
  <c r="H1364" i="9" s="1"/>
  <c r="F1366" i="9"/>
  <c r="H1366" i="9" s="1"/>
  <c r="F1367" i="9"/>
  <c r="H1367" i="9" s="1"/>
  <c r="F1371" i="9"/>
  <c r="H1371" i="9" s="1"/>
  <c r="F1373" i="9"/>
  <c r="H1373" i="9" s="1"/>
  <c r="F1376" i="9"/>
  <c r="H1376" i="9" s="1"/>
  <c r="F1378" i="9"/>
  <c r="H1378" i="9" s="1"/>
  <c r="F1379" i="9"/>
  <c r="H1379" i="9" s="1"/>
  <c r="F1384" i="9"/>
  <c r="H1384" i="9" s="1"/>
  <c r="F1389" i="9"/>
  <c r="F1394" i="9"/>
  <c r="H1394" i="9" s="1"/>
  <c r="F1401" i="9"/>
  <c r="H1401" i="9" s="1"/>
  <c r="F1402" i="9"/>
  <c r="H1402" i="9" s="1"/>
  <c r="F1405" i="9"/>
  <c r="H1405" i="9" s="1"/>
  <c r="F1411" i="9"/>
  <c r="H1411" i="9" s="1"/>
  <c r="F1412" i="9"/>
  <c r="H1412" i="9" s="1"/>
  <c r="F1417" i="9"/>
  <c r="H1417" i="9" s="1"/>
  <c r="F1255" i="9"/>
  <c r="H1255" i="9" s="1"/>
  <c r="F1257" i="9"/>
  <c r="H1257" i="9" s="1"/>
  <c r="E1489" i="9"/>
  <c r="D1489" i="9"/>
  <c r="F1436" i="9"/>
  <c r="H1436" i="9" s="1"/>
  <c r="F1437" i="9"/>
  <c r="H1437" i="9" s="1"/>
  <c r="F1438" i="9"/>
  <c r="H1438" i="9" s="1"/>
  <c r="F1440" i="9"/>
  <c r="H1440" i="9" s="1"/>
  <c r="F1441" i="9"/>
  <c r="H1441" i="9" s="1"/>
  <c r="H1446" i="9"/>
  <c r="F1448" i="9"/>
  <c r="H1448" i="9" s="1"/>
  <c r="H1458" i="9"/>
  <c r="H1459" i="9"/>
  <c r="F1476" i="9"/>
  <c r="H1476" i="9" s="1"/>
  <c r="F1482" i="9"/>
  <c r="H1482" i="9" s="1"/>
  <c r="E1238" i="9"/>
  <c r="F1249" i="9"/>
  <c r="H1249" i="9" s="1"/>
  <c r="F1250" i="9"/>
  <c r="H1250" i="9" s="1"/>
  <c r="F1251" i="9"/>
  <c r="H1251" i="9" s="1"/>
  <c r="F1236" i="9"/>
  <c r="F1242" i="9"/>
  <c r="H1242" i="9" s="1"/>
  <c r="F1232" i="9"/>
  <c r="H1232" i="9" s="1"/>
  <c r="E1113" i="9"/>
  <c r="E1170" i="9"/>
  <c r="E1183" i="9"/>
  <c r="D1224" i="9"/>
  <c r="F1212" i="9"/>
  <c r="H1212" i="9" s="1"/>
  <c r="F1214" i="9"/>
  <c r="H1214" i="9" s="1"/>
  <c r="F1207" i="9"/>
  <c r="H1207" i="9" s="1"/>
  <c r="F1208" i="9"/>
  <c r="H1208" i="9" s="1"/>
  <c r="F1197" i="9"/>
  <c r="F1199" i="9"/>
  <c r="H1199" i="9" s="1"/>
  <c r="F1183" i="9"/>
  <c r="H1183" i="9" s="1"/>
  <c r="F1143" i="9"/>
  <c r="H1143" i="9" s="1"/>
  <c r="F1145" i="9"/>
  <c r="H1145" i="9" s="1"/>
  <c r="F1149" i="9"/>
  <c r="H1149" i="9" s="1"/>
  <c r="F1152" i="9"/>
  <c r="H1152" i="9" s="1"/>
  <c r="F1153" i="9"/>
  <c r="H1153" i="9" s="1"/>
  <c r="F1154" i="9"/>
  <c r="H1154" i="9" s="1"/>
  <c r="F1155" i="9"/>
  <c r="H1155" i="9" s="1"/>
  <c r="F1157" i="9"/>
  <c r="H1157" i="9" s="1"/>
  <c r="F1160" i="9"/>
  <c r="H1160" i="9" s="1"/>
  <c r="F1172" i="9"/>
  <c r="H1172" i="9" s="1"/>
  <c r="F1173" i="9"/>
  <c r="H1173" i="9" s="1"/>
  <c r="F1174" i="9"/>
  <c r="H1174" i="9" s="1"/>
  <c r="F1101" i="9"/>
  <c r="F1113" i="9" s="1"/>
  <c r="F1104" i="9"/>
  <c r="H1104" i="9" s="1"/>
  <c r="F1105" i="9"/>
  <c r="H1105" i="9" s="1"/>
  <c r="F1117" i="9"/>
  <c r="H1117" i="9" s="1"/>
  <c r="F1124" i="9"/>
  <c r="H1124" i="9" s="1"/>
  <c r="F1126" i="9"/>
  <c r="H1126" i="9" s="1"/>
  <c r="F1132" i="9"/>
  <c r="D1089" i="9"/>
  <c r="F1043" i="9"/>
  <c r="H1043" i="9" s="1"/>
  <c r="F1044" i="9"/>
  <c r="H1044" i="9" s="1"/>
  <c r="F1045" i="9"/>
  <c r="H1045" i="9" s="1"/>
  <c r="F1046" i="9"/>
  <c r="H1046" i="9" s="1"/>
  <c r="F1048" i="9"/>
  <c r="H1048" i="9" s="1"/>
  <c r="F1049" i="9"/>
  <c r="H1049" i="9" s="1"/>
  <c r="F1050" i="9"/>
  <c r="H1050" i="9" s="1"/>
  <c r="F1051" i="9"/>
  <c r="H1051" i="9" s="1"/>
  <c r="F1054" i="9"/>
  <c r="H1054" i="9" s="1"/>
  <c r="E1088" i="9"/>
  <c r="E1081" i="9"/>
  <c r="F1059" i="9"/>
  <c r="H1059" i="9" s="1"/>
  <c r="F1064" i="9"/>
  <c r="H1064" i="9" s="1"/>
  <c r="F1065" i="9"/>
  <c r="H1065" i="9" s="1"/>
  <c r="H1066" i="9"/>
  <c r="F1085" i="9"/>
  <c r="H1085" i="9" s="1"/>
  <c r="F1031" i="9"/>
  <c r="H1031" i="9" s="1"/>
  <c r="F1036" i="9"/>
  <c r="H1036" i="9" s="1"/>
  <c r="F1037" i="9"/>
  <c r="H1037" i="9" s="1"/>
  <c r="F1073" i="9"/>
  <c r="H1073" i="9" s="1"/>
  <c r="F1075" i="9"/>
  <c r="H1075" i="9" s="1"/>
  <c r="F1078" i="9"/>
  <c r="H1078" i="9" s="1"/>
  <c r="E1020" i="9"/>
  <c r="F1020" i="9"/>
  <c r="D1020" i="9"/>
  <c r="F963" i="9"/>
  <c r="F965" i="9"/>
  <c r="F966" i="9"/>
  <c r="F968" i="9"/>
  <c r="F971" i="9"/>
  <c r="H971" i="9" s="1"/>
  <c r="F973" i="9"/>
  <c r="F974" i="9"/>
  <c r="H974" i="9" s="1"/>
  <c r="F975" i="9"/>
  <c r="H975" i="9" s="1"/>
  <c r="F977" i="9"/>
  <c r="H977" i="9" s="1"/>
  <c r="F980" i="9"/>
  <c r="F981" i="9"/>
  <c r="F982" i="9"/>
  <c r="F984" i="9"/>
  <c r="H985" i="9"/>
  <c r="F986" i="9"/>
  <c r="F988" i="9"/>
  <c r="E1016" i="9"/>
  <c r="F995" i="9"/>
  <c r="F1012" i="9" s="1"/>
  <c r="F1008" i="9"/>
  <c r="H1008" i="9" s="1"/>
  <c r="H1012" i="9" s="1"/>
  <c r="D1012" i="9"/>
  <c r="D1017" i="9" s="1"/>
  <c r="E1012" i="9"/>
  <c r="E944" i="9"/>
  <c r="F947" i="9"/>
  <c r="H947" i="9" s="1"/>
  <c r="F948" i="9"/>
  <c r="H948" i="9" s="1"/>
  <c r="F950" i="9"/>
  <c r="H950" i="9" s="1"/>
  <c r="F944" i="9"/>
  <c r="H944" i="9" s="1"/>
  <c r="F928" i="9"/>
  <c r="H928" i="9" s="1"/>
  <c r="F894" i="9"/>
  <c r="H894" i="9" s="1"/>
  <c r="F895" i="9"/>
  <c r="H895" i="9" s="1"/>
  <c r="F897" i="9"/>
  <c r="H897" i="9" s="1"/>
  <c r="F899" i="9"/>
  <c r="H899" i="9" s="1"/>
  <c r="F902" i="9"/>
  <c r="H902" i="9" s="1"/>
  <c r="F903" i="9"/>
  <c r="H903" i="9" s="1"/>
  <c r="F904" i="9"/>
  <c r="H904" i="9" s="1"/>
  <c r="F905" i="9"/>
  <c r="H905" i="9" s="1"/>
  <c r="F906" i="9"/>
  <c r="H906" i="9" s="1"/>
  <c r="F907" i="9"/>
  <c r="H907" i="9" s="1"/>
  <c r="F908" i="9"/>
  <c r="H908" i="9" s="1"/>
  <c r="F910" i="9"/>
  <c r="H910" i="9" s="1"/>
  <c r="F870" i="9"/>
  <c r="F874" i="9"/>
  <c r="H874" i="9" s="1"/>
  <c r="F875" i="9"/>
  <c r="H875" i="9" s="1"/>
  <c r="F876" i="9"/>
  <c r="H876" i="9" s="1"/>
  <c r="F877" i="9"/>
  <c r="F878" i="9"/>
  <c r="H878" i="9" s="1"/>
  <c r="F881" i="9"/>
  <c r="H881" i="9" s="1"/>
  <c r="F882" i="9"/>
  <c r="H882" i="9" s="1"/>
  <c r="F883" i="9"/>
  <c r="H883" i="9" s="1"/>
  <c r="F884" i="9"/>
  <c r="H884" i="9" s="1"/>
  <c r="F890" i="9"/>
  <c r="H890" i="9" s="1"/>
  <c r="F848" i="9"/>
  <c r="H848" i="9" s="1"/>
  <c r="F854" i="9"/>
  <c r="H854" i="9" s="1"/>
  <c r="F840" i="9"/>
  <c r="E827" i="9"/>
  <c r="D784" i="9"/>
  <c r="F816" i="9"/>
  <c r="F786" i="9"/>
  <c r="H786" i="9" s="1"/>
  <c r="F789" i="9"/>
  <c r="H789" i="9" s="1"/>
  <c r="F791" i="9"/>
  <c r="H791" i="9" s="1"/>
  <c r="F793" i="9"/>
  <c r="H793" i="9" s="1"/>
  <c r="F794" i="9"/>
  <c r="H794" i="9" s="1"/>
  <c r="F796" i="9"/>
  <c r="H796" i="9" s="1"/>
  <c r="F797" i="9"/>
  <c r="H797" i="9" s="1"/>
  <c r="F800" i="9"/>
  <c r="H800" i="9" s="1"/>
  <c r="F805" i="9"/>
  <c r="H805" i="9" s="1"/>
  <c r="F807" i="9"/>
  <c r="H807" i="9" s="1"/>
  <c r="F811" i="9"/>
  <c r="H811" i="9" s="1"/>
  <c r="F754" i="9"/>
  <c r="F755" i="9"/>
  <c r="H755" i="9" s="1"/>
  <c r="F758" i="9"/>
  <c r="H758" i="9" s="1"/>
  <c r="F762" i="9"/>
  <c r="H762" i="9" s="1"/>
  <c r="F764" i="9"/>
  <c r="H764" i="9" s="1"/>
  <c r="F769" i="9"/>
  <c r="H769" i="9" s="1"/>
  <c r="F771" i="9"/>
  <c r="F776" i="9"/>
  <c r="H776" i="9" s="1"/>
  <c r="F777" i="9"/>
  <c r="F778" i="9"/>
  <c r="H778" i="9" s="1"/>
  <c r="F780" i="9"/>
  <c r="H780" i="9" s="1"/>
  <c r="F782" i="9"/>
  <c r="H782" i="9" s="1"/>
  <c r="F783" i="9"/>
  <c r="H783" i="9" s="1"/>
  <c r="E736" i="9"/>
  <c r="E747" i="9"/>
  <c r="F738" i="9"/>
  <c r="F739" i="9"/>
  <c r="H739" i="9" s="1"/>
  <c r="F741" i="9"/>
  <c r="H741" i="9" s="1"/>
  <c r="F743" i="9"/>
  <c r="F744" i="9"/>
  <c r="H744" i="9" s="1"/>
  <c r="F745" i="9"/>
  <c r="H745" i="9" s="1"/>
  <c r="D747" i="9"/>
  <c r="D748" i="9" s="1"/>
  <c r="F717" i="9"/>
  <c r="H717" i="9" s="1"/>
  <c r="F726" i="9"/>
  <c r="H726" i="9" s="1"/>
  <c r="F705" i="9"/>
  <c r="H705" i="9" s="1"/>
  <c r="F709" i="9"/>
  <c r="H709" i="9" s="1"/>
  <c r="F670" i="9"/>
  <c r="F673" i="9"/>
  <c r="H673" i="9" s="1"/>
  <c r="F674" i="9"/>
  <c r="H674" i="9" s="1"/>
  <c r="F676" i="9"/>
  <c r="H676" i="9" s="1"/>
  <c r="F677" i="9"/>
  <c r="H677" i="9" s="1"/>
  <c r="F683" i="9"/>
  <c r="H683" i="9" s="1"/>
  <c r="F687" i="9"/>
  <c r="F688" i="9"/>
  <c r="H688" i="9" s="1"/>
  <c r="F695" i="9"/>
  <c r="H695" i="9" s="1"/>
  <c r="F696" i="9"/>
  <c r="H696" i="9" s="1"/>
  <c r="F697" i="9"/>
  <c r="H697" i="9" s="1"/>
  <c r="F699" i="9"/>
  <c r="H699" i="9" s="1"/>
  <c r="F658" i="9"/>
  <c r="H658" i="9" s="1"/>
  <c r="F661" i="9"/>
  <c r="H661" i="9" s="1"/>
  <c r="F662" i="9"/>
  <c r="H662" i="9" s="1"/>
  <c r="F663" i="9"/>
  <c r="H663" i="9" s="1"/>
  <c r="F664" i="9"/>
  <c r="H664" i="9" s="1"/>
  <c r="F665" i="9"/>
  <c r="H665" i="9" s="1"/>
  <c r="F654" i="9"/>
  <c r="E652" i="9"/>
  <c r="E667" i="9" s="1"/>
  <c r="D652" i="9"/>
  <c r="D667" i="9" s="1"/>
  <c r="F646" i="9"/>
  <c r="H646" i="9" s="1"/>
  <c r="F641" i="9"/>
  <c r="H641" i="9" s="1"/>
  <c r="F640" i="9"/>
  <c r="H640" i="9" s="1"/>
  <c r="F638" i="9"/>
  <c r="H638" i="9" s="1"/>
  <c r="F636" i="9"/>
  <c r="H636" i="9" s="1"/>
  <c r="F610" i="9"/>
  <c r="H610" i="9" s="1"/>
  <c r="F631" i="9"/>
  <c r="H631" i="9" s="1"/>
  <c r="F588" i="9"/>
  <c r="H588" i="9" s="1"/>
  <c r="F590" i="9"/>
  <c r="H590" i="9" s="1"/>
  <c r="F591" i="9"/>
  <c r="H591" i="9" s="1"/>
  <c r="F592" i="9"/>
  <c r="H592" i="9" s="1"/>
  <c r="F593" i="9"/>
  <c r="H593" i="9" s="1"/>
  <c r="F594" i="9"/>
  <c r="H594" i="9" s="1"/>
  <c r="F601" i="9"/>
  <c r="E536" i="9"/>
  <c r="E540" i="9"/>
  <c r="E561" i="9"/>
  <c r="F569" i="9"/>
  <c r="H569" i="9" s="1"/>
  <c r="F570" i="9"/>
  <c r="H570" i="9" s="1"/>
  <c r="F571" i="9"/>
  <c r="H571" i="9" s="1"/>
  <c r="F578" i="9"/>
  <c r="H578" i="9" s="1"/>
  <c r="F581" i="9"/>
  <c r="H581" i="9" s="1"/>
  <c r="F582" i="9"/>
  <c r="H582" i="9" s="1"/>
  <c r="E553" i="9"/>
  <c r="F551" i="9"/>
  <c r="F547" i="9"/>
  <c r="H547" i="9" s="1"/>
  <c r="F546" i="9"/>
  <c r="H546" i="9" s="1"/>
  <c r="F538" i="9"/>
  <c r="H538" i="9" s="1"/>
  <c r="F539" i="9"/>
  <c r="H539" i="9" s="1"/>
  <c r="F529" i="9"/>
  <c r="H529" i="9" s="1"/>
  <c r="F530" i="9"/>
  <c r="H530" i="9" s="1"/>
  <c r="F531" i="9"/>
  <c r="H531" i="9" s="1"/>
  <c r="F532" i="9"/>
  <c r="H532" i="9" s="1"/>
  <c r="F533" i="9"/>
  <c r="H533" i="9" s="1"/>
  <c r="F534" i="9"/>
  <c r="H534" i="9" s="1"/>
  <c r="F535" i="9"/>
  <c r="H535" i="9" s="1"/>
  <c r="E527" i="9"/>
  <c r="F515" i="9"/>
  <c r="F516" i="9"/>
  <c r="H516" i="9" s="1"/>
  <c r="F517" i="9"/>
  <c r="H517" i="9" s="1"/>
  <c r="F518" i="9"/>
  <c r="H518" i="9" s="1"/>
  <c r="F519" i="9"/>
  <c r="H519" i="9" s="1"/>
  <c r="F520" i="9"/>
  <c r="H520" i="9" s="1"/>
  <c r="F521" i="9"/>
  <c r="H521" i="9" s="1"/>
  <c r="F522" i="9"/>
  <c r="H522" i="9" s="1"/>
  <c r="F523" i="9"/>
  <c r="H523" i="9" s="1"/>
  <c r="F524" i="9"/>
  <c r="H524" i="9" s="1"/>
  <c r="F525" i="9"/>
  <c r="H525" i="9" s="1"/>
  <c r="F526" i="9"/>
  <c r="H526" i="9" s="1"/>
  <c r="F497" i="9"/>
  <c r="H497" i="9" s="1"/>
  <c r="F498" i="9"/>
  <c r="H498" i="9" s="1"/>
  <c r="F499" i="9"/>
  <c r="H499" i="9" s="1"/>
  <c r="F500" i="9"/>
  <c r="H500" i="9" s="1"/>
  <c r="F501" i="9"/>
  <c r="H501" i="9" s="1"/>
  <c r="F506" i="9"/>
  <c r="H506" i="9" s="1"/>
  <c r="F507" i="9"/>
  <c r="H507" i="9" s="1"/>
  <c r="F508" i="9"/>
  <c r="H508" i="9" s="1"/>
  <c r="F509" i="9"/>
  <c r="H509" i="9" s="1"/>
  <c r="F510" i="9"/>
  <c r="H510" i="9" s="1"/>
  <c r="F489" i="9"/>
  <c r="H489" i="9" s="1"/>
  <c r="I485" i="9"/>
  <c r="F483" i="9"/>
  <c r="F482" i="9"/>
  <c r="F481" i="9"/>
  <c r="H481" i="9" s="1"/>
  <c r="F480" i="9"/>
  <c r="F479" i="9"/>
  <c r="H479" i="9" s="1"/>
  <c r="F478" i="9"/>
  <c r="F477" i="9"/>
  <c r="H477" i="9" s="1"/>
  <c r="F476" i="9"/>
  <c r="H476" i="9" s="1"/>
  <c r="F475" i="9"/>
  <c r="H475" i="9" s="1"/>
  <c r="F474" i="9"/>
  <c r="H474" i="9" s="1"/>
  <c r="F473" i="9"/>
  <c r="H473" i="9" s="1"/>
  <c r="F472" i="9"/>
  <c r="F471" i="9"/>
  <c r="F470" i="9"/>
  <c r="H470" i="9" s="1"/>
  <c r="F469" i="9"/>
  <c r="H469" i="9" s="1"/>
  <c r="F465" i="9"/>
  <c r="H465" i="9" s="1"/>
  <c r="D461" i="9"/>
  <c r="D585" i="9" s="1"/>
  <c r="F413" i="9"/>
  <c r="H413" i="9" s="1"/>
  <c r="F415" i="9"/>
  <c r="H415" i="9" s="1"/>
  <c r="F421" i="9"/>
  <c r="H421" i="9" s="1"/>
  <c r="F423" i="9"/>
  <c r="H423" i="9" s="1"/>
  <c r="F424" i="9"/>
  <c r="H424" i="9" s="1"/>
  <c r="F425" i="9"/>
  <c r="H425" i="9" s="1"/>
  <c r="F429" i="9"/>
  <c r="H429" i="9" s="1"/>
  <c r="F430" i="9"/>
  <c r="H430" i="9" s="1"/>
  <c r="F432" i="9"/>
  <c r="H432" i="9" s="1"/>
  <c r="F437" i="9"/>
  <c r="H437" i="9" s="1"/>
  <c r="F438" i="9"/>
  <c r="H438" i="9" s="1"/>
  <c r="F444" i="9"/>
  <c r="H444" i="9" s="1"/>
  <c r="F446" i="9"/>
  <c r="H446" i="9" s="1"/>
  <c r="F448" i="9"/>
  <c r="H448" i="9" s="1"/>
  <c r="F449" i="9"/>
  <c r="H449" i="9" s="1"/>
  <c r="F452" i="9"/>
  <c r="H452" i="9" s="1"/>
  <c r="F453" i="9"/>
  <c r="H453" i="9" s="1"/>
  <c r="F455" i="9"/>
  <c r="H455" i="9" s="1"/>
  <c r="H459" i="9"/>
  <c r="E321" i="9"/>
  <c r="E324" i="9"/>
  <c r="E327" i="9"/>
  <c r="E330" i="9"/>
  <c r="E333" i="9"/>
  <c r="E337" i="9"/>
  <c r="E340" i="9"/>
  <c r="E343" i="9"/>
  <c r="E346" i="9"/>
  <c r="E349" i="9"/>
  <c r="E375" i="9"/>
  <c r="E379" i="9"/>
  <c r="E394" i="9"/>
  <c r="E398" i="9"/>
  <c r="F398" i="9"/>
  <c r="H398" i="9" s="1"/>
  <c r="F393" i="9"/>
  <c r="H393" i="9" s="1"/>
  <c r="F390" i="9"/>
  <c r="H390" i="9" s="1"/>
  <c r="F385" i="9"/>
  <c r="D383" i="9"/>
  <c r="F374" i="9"/>
  <c r="H374" i="9" s="1"/>
  <c r="F373" i="9"/>
  <c r="H373" i="9" s="1"/>
  <c r="F372" i="9"/>
  <c r="H372" i="9" s="1"/>
  <c r="F371" i="9"/>
  <c r="H371" i="9" s="1"/>
  <c r="F370" i="9"/>
  <c r="H370" i="9" s="1"/>
  <c r="F368" i="9"/>
  <c r="H368" i="9" s="1"/>
  <c r="F367" i="9"/>
  <c r="H367" i="9" s="1"/>
  <c r="D365" i="9"/>
  <c r="F351" i="9"/>
  <c r="H351" i="9" s="1"/>
  <c r="F353" i="9"/>
  <c r="H353" i="9" s="1"/>
  <c r="F354" i="9"/>
  <c r="H354" i="9" s="1"/>
  <c r="F355" i="9"/>
  <c r="H355" i="9" s="1"/>
  <c r="F362" i="9"/>
  <c r="H362" i="9" s="1"/>
  <c r="F349" i="9"/>
  <c r="H349" i="9" s="1"/>
  <c r="F346" i="9"/>
  <c r="H346" i="9" s="1"/>
  <c r="F343" i="9"/>
  <c r="H343" i="9" s="1"/>
  <c r="F340" i="9"/>
  <c r="H340" i="9" s="1"/>
  <c r="F337" i="9"/>
  <c r="H337" i="9" s="1"/>
  <c r="D337" i="9"/>
  <c r="F333" i="9"/>
  <c r="H333" i="9" s="1"/>
  <c r="F330" i="9"/>
  <c r="H330" i="9" s="1"/>
  <c r="F327" i="9"/>
  <c r="H327" i="9" s="1"/>
  <c r="F324" i="9"/>
  <c r="H324" i="9" s="1"/>
  <c r="D321" i="9"/>
  <c r="F321" i="9"/>
  <c r="H321" i="9" s="1"/>
  <c r="D315" i="9"/>
  <c r="F314" i="9"/>
  <c r="H314" i="9" s="1"/>
  <c r="F311" i="9"/>
  <c r="H311" i="9" s="1"/>
  <c r="F308" i="9"/>
  <c r="H308" i="9" s="1"/>
  <c r="F283" i="9"/>
  <c r="H283" i="9" s="1"/>
  <c r="H286" i="9"/>
  <c r="F287" i="9"/>
  <c r="F291" i="9"/>
  <c r="H291" i="9" s="1"/>
  <c r="F292" i="9"/>
  <c r="H292" i="9" s="1"/>
  <c r="F293" i="9"/>
  <c r="H293" i="9" s="1"/>
  <c r="F294" i="9"/>
  <c r="H294" i="9" s="1"/>
  <c r="F296" i="9"/>
  <c r="H296" i="9" s="1"/>
  <c r="F299" i="9"/>
  <c r="H299" i="9" s="1"/>
  <c r="F300" i="9"/>
  <c r="H300" i="9" s="1"/>
  <c r="F301" i="9"/>
  <c r="H301" i="9" s="1"/>
  <c r="E274" i="9"/>
  <c r="E275" i="9" s="1"/>
  <c r="D274" i="9"/>
  <c r="F269" i="9"/>
  <c r="H269" i="9" s="1"/>
  <c r="F270" i="9"/>
  <c r="H270" i="9" s="1"/>
  <c r="F271" i="9"/>
  <c r="H271" i="9" s="1"/>
  <c r="F251" i="9"/>
  <c r="F252" i="9"/>
  <c r="H252" i="9" s="1"/>
  <c r="F253" i="9"/>
  <c r="F254" i="9"/>
  <c r="H254" i="9" s="1"/>
  <c r="F255" i="9"/>
  <c r="H255" i="9" s="1"/>
  <c r="F257" i="9"/>
  <c r="F258" i="9"/>
  <c r="H258" i="9" s="1"/>
  <c r="F260" i="9"/>
  <c r="H260" i="9" s="1"/>
  <c r="D248" i="9"/>
  <c r="F235" i="9"/>
  <c r="H235" i="9" s="1"/>
  <c r="F234" i="9"/>
  <c r="H234" i="9" s="1"/>
  <c r="D232" i="9"/>
  <c r="F231" i="9"/>
  <c r="H231" i="9" s="1"/>
  <c r="F228" i="9"/>
  <c r="H228" i="9" s="1"/>
  <c r="F227" i="9"/>
  <c r="H227" i="9" s="1"/>
  <c r="F225" i="9"/>
  <c r="F221" i="9"/>
  <c r="F219" i="9"/>
  <c r="F218" i="9"/>
  <c r="F216" i="9"/>
  <c r="F212" i="9"/>
  <c r="H212" i="9" s="1"/>
  <c r="F210" i="9"/>
  <c r="H210" i="9" s="1"/>
  <c r="F199" i="9"/>
  <c r="F206" i="9" s="1"/>
  <c r="E88" i="9"/>
  <c r="E122" i="9"/>
  <c r="D185" i="9"/>
  <c r="F183" i="9"/>
  <c r="H183" i="9" s="1"/>
  <c r="F180" i="9"/>
  <c r="H180" i="9" s="1"/>
  <c r="F177" i="9"/>
  <c r="H177" i="9" s="1"/>
  <c r="F176" i="9"/>
  <c r="H176" i="9" s="1"/>
  <c r="F174" i="9"/>
  <c r="H174" i="9" s="1"/>
  <c r="F171" i="9"/>
  <c r="H171" i="9" s="1"/>
  <c r="F164" i="9"/>
  <c r="H164" i="9" s="1"/>
  <c r="F161" i="9"/>
  <c r="F158" i="9"/>
  <c r="H158" i="9" s="1"/>
  <c r="F157" i="9"/>
  <c r="H157" i="9" s="1"/>
  <c r="F156" i="9"/>
  <c r="H156" i="9" s="1"/>
  <c r="F153" i="9"/>
  <c r="H153" i="9" s="1"/>
  <c r="F149" i="9"/>
  <c r="F148" i="9"/>
  <c r="F145" i="9"/>
  <c r="F144" i="9"/>
  <c r="D142" i="9"/>
  <c r="F136" i="9"/>
  <c r="F138" i="9" s="1"/>
  <c r="D132" i="9"/>
  <c r="F129" i="9"/>
  <c r="F128" i="9"/>
  <c r="F127" i="9"/>
  <c r="D122" i="9"/>
  <c r="F108" i="9"/>
  <c r="H108" i="9" s="1"/>
  <c r="F109" i="9"/>
  <c r="F114" i="9"/>
  <c r="H114" i="9" s="1"/>
  <c r="D100" i="9"/>
  <c r="D88" i="9"/>
  <c r="F81" i="9"/>
  <c r="H81" i="9" s="1"/>
  <c r="F82" i="9"/>
  <c r="H82" i="9" s="1"/>
  <c r="F83" i="9"/>
  <c r="H83" i="9" s="1"/>
  <c r="F84" i="9"/>
  <c r="F87" i="9"/>
  <c r="H87" i="9" s="1"/>
  <c r="F92" i="9"/>
  <c r="H92" i="9" s="1"/>
  <c r="H100" i="9" s="1"/>
  <c r="D79" i="9"/>
  <c r="F48" i="9"/>
  <c r="F52" i="9"/>
  <c r="H52" i="9" s="1"/>
  <c r="F53" i="9"/>
  <c r="H53" i="9" s="1"/>
  <c r="F54" i="9"/>
  <c r="H54" i="9" s="1"/>
  <c r="F55" i="9"/>
  <c r="H55" i="9" s="1"/>
  <c r="F59" i="9"/>
  <c r="H59" i="9" s="1"/>
  <c r="F60" i="9"/>
  <c r="H60" i="9" s="1"/>
  <c r="F63" i="9"/>
  <c r="H63" i="9" s="1"/>
  <c r="F64" i="9"/>
  <c r="H64" i="9" s="1"/>
  <c r="F68" i="9"/>
  <c r="H68" i="9" s="1"/>
  <c r="F69" i="9"/>
  <c r="H69" i="9" s="1"/>
  <c r="F34" i="9"/>
  <c r="F33" i="9"/>
  <c r="F32" i="9"/>
  <c r="H32" i="9" s="1"/>
  <c r="F31" i="9"/>
  <c r="H31" i="9" s="1"/>
  <c r="F30" i="9"/>
  <c r="H30" i="9" s="1"/>
  <c r="F29" i="9"/>
  <c r="F28" i="9"/>
  <c r="F27" i="9"/>
  <c r="H27" i="9" s="1"/>
  <c r="F26" i="9"/>
  <c r="F25" i="9"/>
  <c r="H25" i="9" s="1"/>
  <c r="F24" i="9"/>
  <c r="H24" i="9" s="1"/>
  <c r="H22" i="9"/>
  <c r="F21" i="9"/>
  <c r="F20" i="9"/>
  <c r="H20" i="9" s="1"/>
  <c r="F19" i="9"/>
  <c r="H19" i="9" s="1"/>
  <c r="F17" i="9"/>
  <c r="F16" i="9"/>
  <c r="F15" i="9"/>
  <c r="F14" i="9"/>
  <c r="F13" i="9"/>
  <c r="F12" i="9"/>
  <c r="F11" i="9"/>
  <c r="F10" i="9"/>
  <c r="F9" i="9"/>
  <c r="H9" i="9" s="1"/>
  <c r="F8" i="9"/>
  <c r="H8" i="9" s="1"/>
  <c r="F7" i="9"/>
  <c r="H7" i="9" s="1"/>
  <c r="F6" i="9"/>
  <c r="F329" i="3"/>
  <c r="F330" i="3"/>
  <c r="F331" i="3"/>
  <c r="F332" i="3"/>
  <c r="F333" i="3"/>
  <c r="F334" i="3"/>
  <c r="F335" i="3"/>
  <c r="F336" i="3"/>
  <c r="F337" i="3"/>
  <c r="F338" i="3"/>
  <c r="F339" i="3"/>
  <c r="F340" i="3"/>
  <c r="F341" i="3"/>
  <c r="F342" i="3"/>
  <c r="F343" i="3"/>
  <c r="F344" i="3"/>
  <c r="F345" i="3"/>
  <c r="F346" i="3"/>
  <c r="F347" i="3"/>
  <c r="F348" i="3"/>
  <c r="F349" i="3"/>
  <c r="F350" i="3"/>
  <c r="F351" i="3"/>
  <c r="F352" i="3"/>
  <c r="F353" i="3"/>
  <c r="F354" i="3"/>
  <c r="F355" i="3"/>
  <c r="F356" i="3"/>
  <c r="F357" i="3"/>
  <c r="F358" i="3"/>
  <c r="H666" i="9" l="1"/>
  <c r="H48" i="9"/>
  <c r="F79" i="9"/>
  <c r="F990" i="9"/>
  <c r="H754" i="9"/>
  <c r="F784" i="9"/>
  <c r="H6" i="9"/>
  <c r="F40" i="9"/>
  <c r="H251" i="9"/>
  <c r="H267" i="9" s="1"/>
  <c r="F267" i="9"/>
  <c r="F359" i="3"/>
  <c r="H1291" i="9"/>
  <c r="H1299" i="9" s="1"/>
  <c r="H136" i="9"/>
  <c r="H138" i="9" s="1"/>
  <c r="H1101" i="9"/>
  <c r="H1113" i="9" s="1"/>
  <c r="H199" i="9"/>
  <c r="H206" i="9" s="1"/>
  <c r="H1488" i="9"/>
  <c r="H963" i="9"/>
  <c r="H990" i="9" s="1"/>
  <c r="H1017" i="9" s="1"/>
  <c r="H1236" i="9"/>
  <c r="F1238" i="9"/>
  <c r="H1463" i="9"/>
  <c r="H287" i="9"/>
  <c r="F304" i="9"/>
  <c r="H304" i="9" s="1"/>
  <c r="I482" i="9"/>
  <c r="H482" i="9"/>
  <c r="I471" i="9"/>
  <c r="H471" i="9"/>
  <c r="I483" i="9"/>
  <c r="H483" i="9"/>
  <c r="I515" i="9"/>
  <c r="I527" i="9" s="1"/>
  <c r="H515" i="9"/>
  <c r="F655" i="9"/>
  <c r="H655" i="9" s="1"/>
  <c r="H654" i="9"/>
  <c r="I687" i="9"/>
  <c r="I692" i="9" s="1"/>
  <c r="H687" i="9"/>
  <c r="F824" i="9"/>
  <c r="H824" i="9" s="1"/>
  <c r="H816" i="9"/>
  <c r="I877" i="9"/>
  <c r="I891" i="9" s="1"/>
  <c r="H877" i="9"/>
  <c r="F1357" i="9"/>
  <c r="H1357" i="9" s="1"/>
  <c r="H1356" i="9"/>
  <c r="I17" i="9"/>
  <c r="H17" i="9"/>
  <c r="I18" i="9"/>
  <c r="H18" i="9"/>
  <c r="H79" i="9"/>
  <c r="F386" i="9"/>
  <c r="H386" i="9" s="1"/>
  <c r="H385" i="9"/>
  <c r="I427" i="9"/>
  <c r="H427" i="9"/>
  <c r="I551" i="9"/>
  <c r="I553" i="9" s="1"/>
  <c r="H551" i="9"/>
  <c r="I738" i="9"/>
  <c r="H738" i="9"/>
  <c r="I11" i="12"/>
  <c r="L11" i="12" s="1"/>
  <c r="H1020" i="9"/>
  <c r="F1264" i="9"/>
  <c r="H1264" i="9" s="1"/>
  <c r="H1263" i="9"/>
  <c r="I84" i="9"/>
  <c r="I88" i="9" s="1"/>
  <c r="H84" i="9"/>
  <c r="I149" i="9"/>
  <c r="H149" i="9"/>
  <c r="I109" i="9"/>
  <c r="I122" i="9" s="1"/>
  <c r="H109" i="9"/>
  <c r="I148" i="9"/>
  <c r="H148" i="9"/>
  <c r="H185" i="9" s="1"/>
  <c r="I445" i="9"/>
  <c r="H445" i="9"/>
  <c r="I670" i="9"/>
  <c r="I678" i="9" s="1"/>
  <c r="H670" i="9"/>
  <c r="I743" i="9"/>
  <c r="H743" i="9"/>
  <c r="I771" i="9"/>
  <c r="I784" i="9" s="1"/>
  <c r="H771" i="9"/>
  <c r="F841" i="9"/>
  <c r="H841" i="9" s="1"/>
  <c r="H840" i="9"/>
  <c r="F1391" i="9"/>
  <c r="H1391" i="9" s="1"/>
  <c r="H1389" i="9"/>
  <c r="F915" i="9"/>
  <c r="H915" i="9" s="1"/>
  <c r="G472" i="9"/>
  <c r="I472" i="9" s="1"/>
  <c r="G480" i="9"/>
  <c r="I480" i="9" s="1"/>
  <c r="F1139" i="9"/>
  <c r="H1139" i="9" s="1"/>
  <c r="I469" i="9"/>
  <c r="F492" i="9"/>
  <c r="F461" i="9"/>
  <c r="H461" i="9" s="1"/>
  <c r="G478" i="9"/>
  <c r="H478" i="9" s="1"/>
  <c r="F467" i="9"/>
  <c r="H467" i="9" s="1"/>
  <c r="I465" i="9"/>
  <c r="I467" i="9" s="1"/>
  <c r="F812" i="9"/>
  <c r="H812" i="9" s="1"/>
  <c r="F513" i="9"/>
  <c r="H513" i="9" s="1"/>
  <c r="F1463" i="9"/>
  <c r="F692" i="9"/>
  <c r="H692" i="9" s="1"/>
  <c r="D953" i="9"/>
  <c r="F132" i="9"/>
  <c r="H132" i="9" s="1"/>
  <c r="D1450" i="14"/>
  <c r="H784" i="9"/>
  <c r="D3" i="12"/>
  <c r="F1368" i="9"/>
  <c r="H1368" i="9" s="1"/>
  <c r="E1433" i="9"/>
  <c r="H1238" i="9"/>
  <c r="F1346" i="9"/>
  <c r="H1346" i="9" s="1"/>
  <c r="F1270" i="9"/>
  <c r="H1270" i="9" s="1"/>
  <c r="F1286" i="9"/>
  <c r="H1286" i="9" s="1"/>
  <c r="F1335" i="9"/>
  <c r="H1335" i="9" s="1"/>
  <c r="F1386" i="9"/>
  <c r="H1386" i="9" s="1"/>
  <c r="F1380" i="9"/>
  <c r="H1380" i="9" s="1"/>
  <c r="F1414" i="9"/>
  <c r="H1414" i="9" s="1"/>
  <c r="F1314" i="9"/>
  <c r="H1314" i="9" s="1"/>
  <c r="F1259" i="9"/>
  <c r="H1259" i="9" s="1"/>
  <c r="F1245" i="9"/>
  <c r="H1245" i="9" s="1"/>
  <c r="F1488" i="9"/>
  <c r="F1253" i="9"/>
  <c r="H1253" i="9" s="1"/>
  <c r="F1223" i="9"/>
  <c r="H1223" i="9" s="1"/>
  <c r="E1224" i="9"/>
  <c r="F1210" i="9"/>
  <c r="H1210" i="9" s="1"/>
  <c r="F1204" i="9"/>
  <c r="H1204" i="9" s="1"/>
  <c r="F1176" i="9"/>
  <c r="H1176" i="9" s="1"/>
  <c r="F1170" i="9"/>
  <c r="H1170" i="9" s="1"/>
  <c r="F1163" i="9"/>
  <c r="H1163" i="9" s="1"/>
  <c r="E1089" i="9"/>
  <c r="F1088" i="9"/>
  <c r="H1088" i="9" s="1"/>
  <c r="F1071" i="9"/>
  <c r="H1071" i="9" s="1"/>
  <c r="F1055" i="9"/>
  <c r="H1055" i="9" s="1"/>
  <c r="F1040" i="9"/>
  <c r="H1040" i="9" s="1"/>
  <c r="F1081" i="9"/>
  <c r="H1081" i="9" s="1"/>
  <c r="E1017" i="9"/>
  <c r="F1016" i="9"/>
  <c r="E953" i="9"/>
  <c r="F952" i="9"/>
  <c r="H952" i="9" s="1"/>
  <c r="F941" i="9"/>
  <c r="H941" i="9" s="1"/>
  <c r="F540" i="9"/>
  <c r="H540" i="9" s="1"/>
  <c r="F891" i="9"/>
  <c r="H891" i="9" s="1"/>
  <c r="F845" i="9"/>
  <c r="H845" i="9" s="1"/>
  <c r="F868" i="9"/>
  <c r="H868" i="9" s="1"/>
  <c r="F855" i="9"/>
  <c r="H855" i="9" s="1"/>
  <c r="F838" i="9"/>
  <c r="H838" i="9" s="1"/>
  <c r="F747" i="9"/>
  <c r="H747" i="9" s="1"/>
  <c r="F666" i="9"/>
  <c r="F713" i="9"/>
  <c r="H713" i="9" s="1"/>
  <c r="E748" i="9"/>
  <c r="F730" i="9"/>
  <c r="H730" i="9" s="1"/>
  <c r="F584" i="9"/>
  <c r="H584" i="9" s="1"/>
  <c r="F602" i="9"/>
  <c r="H602" i="9" s="1"/>
  <c r="F633" i="9"/>
  <c r="H633" i="9" s="1"/>
  <c r="F652" i="9"/>
  <c r="H652" i="9" s="1"/>
  <c r="F678" i="9"/>
  <c r="H678" i="9" s="1"/>
  <c r="F702" i="9"/>
  <c r="H702" i="9" s="1"/>
  <c r="F536" i="9"/>
  <c r="H536" i="9" s="1"/>
  <c r="F553" i="9"/>
  <c r="H553" i="9" s="1"/>
  <c r="F527" i="9"/>
  <c r="H527" i="9" s="1"/>
  <c r="E399" i="9"/>
  <c r="D399" i="9"/>
  <c r="F394" i="9"/>
  <c r="H394" i="9" s="1"/>
  <c r="F375" i="9"/>
  <c r="H375" i="9" s="1"/>
  <c r="F379" i="9"/>
  <c r="H379" i="9" s="1"/>
  <c r="F142" i="9"/>
  <c r="H142" i="9" s="1"/>
  <c r="F365" i="9"/>
  <c r="H365" i="9" s="1"/>
  <c r="F274" i="9"/>
  <c r="H274" i="9" s="1"/>
  <c r="D186" i="9"/>
  <c r="D275" i="9"/>
  <c r="F315" i="9"/>
  <c r="H315" i="9" s="1"/>
  <c r="E186" i="9"/>
  <c r="F122" i="9"/>
  <c r="H122" i="9" s="1"/>
  <c r="F185" i="9"/>
  <c r="F248" i="9"/>
  <c r="H248" i="9" s="1"/>
  <c r="F232" i="9"/>
  <c r="H232" i="9" s="1"/>
  <c r="F100" i="9"/>
  <c r="F88" i="9"/>
  <c r="H88" i="9" s="1"/>
  <c r="F665" i="6"/>
  <c r="H1766" i="7"/>
  <c r="H897" i="7"/>
  <c r="H908" i="7"/>
  <c r="H919" i="7"/>
  <c r="H931" i="7"/>
  <c r="G931" i="7"/>
  <c r="H945" i="7"/>
  <c r="G945" i="7"/>
  <c r="G1763" i="7" s="1"/>
  <c r="H957" i="7"/>
  <c r="H40" i="9" l="1"/>
  <c r="F1017" i="9"/>
  <c r="F667" i="9"/>
  <c r="H667" i="9" s="1"/>
  <c r="H186" i="9"/>
  <c r="I40" i="9"/>
  <c r="I747" i="9"/>
  <c r="I748" i="9" s="1"/>
  <c r="H1489" i="9"/>
  <c r="I953" i="9"/>
  <c r="I185" i="9"/>
  <c r="I186" i="9" s="1"/>
  <c r="D34" i="32" s="1"/>
  <c r="N11" i="12"/>
  <c r="H480" i="9"/>
  <c r="I6" i="22"/>
  <c r="L6" i="22" s="1"/>
  <c r="H472" i="9"/>
  <c r="F1224" i="9"/>
  <c r="H1224" i="9" s="1"/>
  <c r="F275" i="9"/>
  <c r="H275" i="9" s="1"/>
  <c r="G492" i="9"/>
  <c r="G585" i="9" s="1"/>
  <c r="J6" i="12" s="1"/>
  <c r="J7" i="22" s="1"/>
  <c r="I478" i="9"/>
  <c r="I492" i="9" s="1"/>
  <c r="F748" i="9"/>
  <c r="F1433" i="9"/>
  <c r="H1433" i="9" s="1"/>
  <c r="D1490" i="9"/>
  <c r="F399" i="9"/>
  <c r="H399" i="9" s="1"/>
  <c r="E585" i="9"/>
  <c r="E1490" i="9" s="1"/>
  <c r="F1450" i="14"/>
  <c r="F1489" i="9"/>
  <c r="F1089" i="9"/>
  <c r="H1089" i="9" s="1"/>
  <c r="F953" i="9"/>
  <c r="F585" i="9"/>
  <c r="F186" i="9"/>
  <c r="C36" i="32" l="1"/>
  <c r="H585" i="9"/>
  <c r="I13" i="12"/>
  <c r="L13" i="12" s="1"/>
  <c r="I3" i="12"/>
  <c r="I4" i="12"/>
  <c r="L4" i="12" s="1"/>
  <c r="I10" i="12"/>
  <c r="L10" i="12" s="1"/>
  <c r="I14" i="12"/>
  <c r="L14" i="12" s="1"/>
  <c r="I7" i="12"/>
  <c r="I8" i="12"/>
  <c r="L8" i="12" s="1"/>
  <c r="H748" i="9"/>
  <c r="I9" i="12"/>
  <c r="L9" i="12" s="1"/>
  <c r="H953" i="9"/>
  <c r="H492" i="9"/>
  <c r="I5" i="12"/>
  <c r="F1490" i="9"/>
  <c r="I15" i="12"/>
  <c r="L15" i="12" s="1"/>
  <c r="I12" i="12"/>
  <c r="I6" i="12"/>
  <c r="I4" i="22" l="1"/>
  <c r="I7" i="22"/>
  <c r="L12" i="12"/>
  <c r="I5" i="22"/>
  <c r="L7" i="12"/>
  <c r="I3" i="22"/>
  <c r="L3" i="22" s="1"/>
  <c r="M13" i="12"/>
  <c r="N13" i="12"/>
  <c r="N8" i="12"/>
  <c r="M8" i="12"/>
  <c r="M4" i="12"/>
  <c r="N4" i="12"/>
  <c r="N14" i="12"/>
  <c r="N10" i="12"/>
  <c r="M14" i="12"/>
  <c r="M7" i="12"/>
  <c r="N7" i="12"/>
  <c r="M10" i="12"/>
  <c r="N9" i="12"/>
  <c r="M5" i="22"/>
  <c r="N15" i="12"/>
  <c r="M15" i="12"/>
  <c r="N12" i="12"/>
  <c r="M12" i="12"/>
  <c r="I17" i="12"/>
  <c r="H836" i="7"/>
  <c r="H822" i="7"/>
  <c r="H812" i="7"/>
  <c r="H800" i="7"/>
  <c r="H975" i="7"/>
  <c r="H988" i="7" s="1"/>
  <c r="H1011" i="7"/>
  <c r="H1028" i="7"/>
  <c r="H1035" i="7" s="1"/>
  <c r="H1043" i="7"/>
  <c r="H1051" i="7" s="1"/>
  <c r="H1063" i="7"/>
  <c r="H1075" i="7"/>
  <c r="G103" i="5"/>
  <c r="H1084" i="7"/>
  <c r="H1551" i="7"/>
  <c r="G69" i="5"/>
  <c r="H783" i="7"/>
  <c r="H1095" i="7"/>
  <c r="H1107" i="7"/>
  <c r="H1119" i="7"/>
  <c r="H1128" i="7"/>
  <c r="H1139" i="7"/>
  <c r="H1150" i="7"/>
  <c r="H771" i="7"/>
  <c r="H758" i="7"/>
  <c r="G97" i="5"/>
  <c r="H1163" i="7"/>
  <c r="G111" i="5"/>
  <c r="G113" i="5"/>
  <c r="G112" i="5"/>
  <c r="H1187" i="7"/>
  <c r="H1199" i="7"/>
  <c r="H1212" i="7"/>
  <c r="G116" i="5"/>
  <c r="G117" i="5"/>
  <c r="G118" i="5"/>
  <c r="G119" i="5"/>
  <c r="G120" i="5"/>
  <c r="G121" i="5"/>
  <c r="G122" i="5"/>
  <c r="G123" i="5"/>
  <c r="G124" i="5"/>
  <c r="H1314" i="7"/>
  <c r="H1316" i="7"/>
  <c r="H1326" i="7" s="1"/>
  <c r="H1337" i="7"/>
  <c r="H1350" i="7"/>
  <c r="H1363" i="7"/>
  <c r="H1374" i="7"/>
  <c r="H1407" i="7"/>
  <c r="H1418" i="7"/>
  <c r="H1430" i="7"/>
  <c r="H1460" i="7"/>
  <c r="H1472" i="7"/>
  <c r="H1484" i="7"/>
  <c r="H1493" i="7"/>
  <c r="C33" i="32" l="1"/>
  <c r="I8" i="22"/>
  <c r="L5" i="22"/>
  <c r="M3" i="22"/>
  <c r="H1505" i="7"/>
  <c r="H1521" i="7"/>
  <c r="H1533" i="7"/>
  <c r="C35" i="32" l="1"/>
  <c r="H1652" i="7"/>
  <c r="H1639" i="7"/>
  <c r="H1628" i="7"/>
  <c r="H1616" i="7"/>
  <c r="H1602" i="7"/>
  <c r="H1591" i="7"/>
  <c r="H1579" i="7"/>
  <c r="H1566" i="7"/>
  <c r="H1548" i="7"/>
  <c r="H746" i="7"/>
  <c r="H1687" i="7"/>
  <c r="H1700" i="7"/>
  <c r="H1712" i="7"/>
  <c r="H1727" i="7"/>
  <c r="H1739" i="7"/>
  <c r="H1762" i="7"/>
  <c r="H1751" i="7"/>
  <c r="H735" i="7"/>
  <c r="H712" i="7"/>
  <c r="H700" i="7"/>
  <c r="H640" i="7"/>
  <c r="H629" i="7"/>
  <c r="H616" i="7"/>
  <c r="H605" i="7"/>
  <c r="H590" i="7"/>
  <c r="H576" i="7"/>
  <c r="H564" i="7"/>
  <c r="H552" i="7"/>
  <c r="H538" i="7"/>
  <c r="H529" i="7"/>
  <c r="H518" i="7"/>
  <c r="H506" i="7"/>
  <c r="H495" i="7"/>
  <c r="F181" i="3" l="1"/>
  <c r="H482" i="7" l="1"/>
  <c r="H472" i="7"/>
  <c r="H462" i="7"/>
  <c r="H451" i="7"/>
  <c r="H438" i="7" l="1"/>
  <c r="H427" i="7"/>
  <c r="H415" i="7"/>
  <c r="H405" i="7"/>
  <c r="H382" i="7"/>
  <c r="H363" i="7"/>
  <c r="H370" i="7" s="1"/>
  <c r="H358" i="7"/>
  <c r="H346" i="7"/>
  <c r="H333" i="7"/>
  <c r="H321" i="7"/>
  <c r="H299" i="7"/>
  <c r="H310" i="7" s="1"/>
  <c r="H297" i="7"/>
  <c r="H286" i="7"/>
  <c r="H274" i="7"/>
  <c r="H263" i="7"/>
  <c r="H251" i="7"/>
  <c r="H240" i="7"/>
  <c r="H226" i="7"/>
  <c r="H213" i="7"/>
  <c r="H202" i="7"/>
  <c r="H190" i="7"/>
  <c r="H177" i="7"/>
  <c r="H162" i="7"/>
  <c r="H166" i="7" s="1"/>
  <c r="H155" i="7"/>
  <c r="H146" i="7"/>
  <c r="H125" i="7"/>
  <c r="H130" i="7"/>
  <c r="H133" i="7"/>
  <c r="H123" i="7"/>
  <c r="H101" i="7"/>
  <c r="H111" i="7" s="1"/>
  <c r="H99" i="7"/>
  <c r="H89" i="7"/>
  <c r="H77" i="7"/>
  <c r="H64" i="7"/>
  <c r="H6" i="5"/>
  <c r="H7" i="5"/>
  <c r="H16" i="5"/>
  <c r="H20" i="5"/>
  <c r="H27" i="5"/>
  <c r="H49" i="5"/>
  <c r="H57" i="5"/>
  <c r="H58" i="5"/>
  <c r="H59" i="5"/>
  <c r="H60" i="5"/>
  <c r="H61" i="5"/>
  <c r="H69" i="5"/>
  <c r="H76" i="5"/>
  <c r="H79" i="5"/>
  <c r="H97" i="5"/>
  <c r="H101" i="5"/>
  <c r="H103" i="5"/>
  <c r="H109" i="5"/>
  <c r="H111" i="5"/>
  <c r="H112" i="5"/>
  <c r="H113" i="5"/>
  <c r="H114" i="5"/>
  <c r="H116" i="5"/>
  <c r="H117" i="5"/>
  <c r="H118" i="5"/>
  <c r="H119" i="5"/>
  <c r="H120" i="5"/>
  <c r="H121" i="5"/>
  <c r="H122" i="5"/>
  <c r="H123" i="5"/>
  <c r="H129" i="5"/>
  <c r="H132" i="5"/>
  <c r="H7" i="7"/>
  <c r="H135" i="7" l="1"/>
  <c r="H51" i="7"/>
  <c r="H20" i="7"/>
  <c r="H1763" i="7" l="1"/>
  <c r="F449" i="6"/>
  <c r="G1766" i="7" l="1"/>
  <c r="H1768" i="7"/>
  <c r="F611" i="3"/>
  <c r="E611" i="3"/>
  <c r="I611" i="3" s="1"/>
  <c r="F657" i="6" l="1"/>
  <c r="E657" i="6"/>
  <c r="D657" i="6"/>
  <c r="F654" i="6"/>
  <c r="E654" i="6"/>
  <c r="D654" i="6"/>
  <c r="F638" i="6"/>
  <c r="E638" i="6"/>
  <c r="D638" i="6"/>
  <c r="F585" i="6"/>
  <c r="E585" i="6"/>
  <c r="D585" i="6"/>
  <c r="F574" i="6"/>
  <c r="E574" i="6"/>
  <c r="D574" i="6"/>
  <c r="F563" i="6"/>
  <c r="E563" i="6"/>
  <c r="D563" i="6"/>
  <c r="F546" i="6"/>
  <c r="E546" i="6"/>
  <c r="D546" i="6"/>
  <c r="F538" i="6"/>
  <c r="D538" i="6"/>
  <c r="F525" i="6"/>
  <c r="E525" i="6"/>
  <c r="D525" i="6"/>
  <c r="F520" i="6"/>
  <c r="E520" i="6"/>
  <c r="D520" i="6"/>
  <c r="F512" i="6"/>
  <c r="E512" i="6"/>
  <c r="D512" i="6"/>
  <c r="F492" i="6"/>
  <c r="E492" i="6"/>
  <c r="D492" i="6"/>
  <c r="F486" i="6"/>
  <c r="E486" i="6"/>
  <c r="D486" i="6"/>
  <c r="F479" i="6"/>
  <c r="E479" i="6"/>
  <c r="D479" i="6"/>
  <c r="F476" i="6"/>
  <c r="E476" i="6"/>
  <c r="D476" i="6"/>
  <c r="F470" i="6"/>
  <c r="E470" i="6"/>
  <c r="D470" i="6"/>
  <c r="F466" i="6"/>
  <c r="D466" i="6"/>
  <c r="F458" i="6"/>
  <c r="D458" i="6"/>
  <c r="F455" i="6"/>
  <c r="E455" i="6"/>
  <c r="D455" i="6"/>
  <c r="F450" i="6"/>
  <c r="D450" i="6"/>
  <c r="F447" i="6"/>
  <c r="E447" i="6"/>
  <c r="D447" i="6"/>
  <c r="F444" i="6"/>
  <c r="E444" i="6"/>
  <c r="D444" i="6"/>
  <c r="F441" i="6"/>
  <c r="E441" i="6"/>
  <c r="D441" i="6"/>
  <c r="F434" i="6"/>
  <c r="E434" i="6"/>
  <c r="D434" i="6"/>
  <c r="F426" i="6"/>
  <c r="E426" i="6"/>
  <c r="D426" i="6"/>
  <c r="F416" i="6"/>
  <c r="D416" i="6"/>
  <c r="F410" i="6"/>
  <c r="E410" i="6"/>
  <c r="D410" i="6"/>
  <c r="F402" i="6"/>
  <c r="E402" i="6"/>
  <c r="D402" i="6"/>
  <c r="F399" i="6"/>
  <c r="E399" i="6"/>
  <c r="D399" i="6"/>
  <c r="F385" i="6"/>
  <c r="E385" i="6"/>
  <c r="D385" i="6"/>
  <c r="F382" i="6"/>
  <c r="E382" i="6"/>
  <c r="D382" i="6"/>
  <c r="F376" i="6"/>
  <c r="E376" i="6"/>
  <c r="D376" i="6"/>
  <c r="F360" i="6"/>
  <c r="E360" i="6"/>
  <c r="D360" i="6"/>
  <c r="F336" i="6"/>
  <c r="E336" i="6"/>
  <c r="D336" i="6"/>
  <c r="F333" i="6"/>
  <c r="E333" i="6"/>
  <c r="D333" i="6"/>
  <c r="F325" i="6"/>
  <c r="E325" i="6"/>
  <c r="D325" i="6"/>
  <c r="F319" i="6"/>
  <c r="E319" i="6"/>
  <c r="D319" i="6"/>
  <c r="F312" i="6"/>
  <c r="E312" i="6"/>
  <c r="D312" i="6"/>
  <c r="F303" i="6"/>
  <c r="E303" i="6"/>
  <c r="D303" i="6"/>
  <c r="F299" i="6"/>
  <c r="E299" i="6"/>
  <c r="D299" i="6"/>
  <c r="F293" i="6"/>
  <c r="E293" i="6"/>
  <c r="D293" i="6"/>
  <c r="F283" i="6"/>
  <c r="E283" i="6"/>
  <c r="D283" i="6"/>
  <c r="F278" i="6"/>
  <c r="E278" i="6"/>
  <c r="D278" i="6"/>
  <c r="F248" i="6"/>
  <c r="E248" i="6"/>
  <c r="D248" i="6"/>
  <c r="F241" i="6"/>
  <c r="E241" i="6"/>
  <c r="D241" i="6"/>
  <c r="F220" i="6"/>
  <c r="E220" i="6"/>
  <c r="D220" i="6"/>
  <c r="F196" i="6"/>
  <c r="E196" i="6"/>
  <c r="D196" i="6"/>
  <c r="F174" i="6"/>
  <c r="E174" i="6"/>
  <c r="D174" i="6"/>
  <c r="F165" i="6"/>
  <c r="E165" i="6"/>
  <c r="D165" i="6"/>
  <c r="F159" i="6"/>
  <c r="E159" i="6"/>
  <c r="D159" i="6"/>
  <c r="F155" i="6"/>
  <c r="E155" i="6"/>
  <c r="D155" i="6"/>
  <c r="F151" i="6"/>
  <c r="E151" i="6"/>
  <c r="D151" i="6"/>
  <c r="F143" i="6"/>
  <c r="E143" i="6"/>
  <c r="D143" i="6"/>
  <c r="F130" i="6"/>
  <c r="E130" i="6"/>
  <c r="D130" i="6"/>
  <c r="F124" i="6"/>
  <c r="E124" i="6"/>
  <c r="D124" i="6"/>
  <c r="F104" i="6"/>
  <c r="D104" i="6"/>
  <c r="F100" i="6"/>
  <c r="E100" i="6"/>
  <c r="D100" i="6"/>
  <c r="F96" i="6"/>
  <c r="E96" i="6"/>
  <c r="D96" i="6"/>
  <c r="F87" i="6"/>
  <c r="E87" i="6"/>
  <c r="D87" i="6"/>
  <c r="F84" i="6"/>
  <c r="E84" i="6"/>
  <c r="D84" i="6"/>
  <c r="F73" i="6"/>
  <c r="E73" i="6"/>
  <c r="D73" i="6"/>
  <c r="F69" i="6"/>
  <c r="E69" i="6"/>
  <c r="D69" i="6"/>
  <c r="F63" i="6"/>
  <c r="E63" i="6"/>
  <c r="D63" i="6"/>
  <c r="F57" i="6"/>
  <c r="E57" i="6"/>
  <c r="D57" i="6"/>
  <c r="F46" i="6"/>
  <c r="E46" i="6"/>
  <c r="D46" i="6"/>
  <c r="F15" i="6"/>
  <c r="D15" i="6"/>
  <c r="F11" i="6"/>
  <c r="E11" i="6"/>
  <c r="D11" i="6"/>
  <c r="E659" i="6" l="1"/>
  <c r="I124" i="6"/>
  <c r="F659" i="6"/>
  <c r="F663" i="6" s="1"/>
  <c r="D659" i="6"/>
  <c r="G107" i="5"/>
  <c r="H107" i="5" s="1"/>
  <c r="G52" i="5"/>
  <c r="H52" i="5" s="1"/>
  <c r="G126" i="5"/>
  <c r="H126" i="5" s="1"/>
  <c r="G19" i="5"/>
  <c r="H19" i="5" s="1"/>
  <c r="G63" i="5"/>
  <c r="H63" i="5" s="1"/>
  <c r="G134" i="5"/>
  <c r="H134" i="5" s="1"/>
  <c r="G136" i="5"/>
  <c r="H136" i="5" s="1"/>
  <c r="G12" i="5"/>
  <c r="H12" i="5" s="1"/>
  <c r="G45" i="5"/>
  <c r="H45" i="5" s="1"/>
  <c r="G54" i="5"/>
  <c r="H54" i="5" s="1"/>
  <c r="G80" i="5"/>
  <c r="H80" i="5" s="1"/>
  <c r="G8" i="5"/>
  <c r="H8" i="5" s="1"/>
  <c r="G100" i="5"/>
  <c r="H100" i="5" s="1"/>
  <c r="G46" i="5"/>
  <c r="H46" i="5" s="1"/>
  <c r="G56" i="5"/>
  <c r="H56" i="5" s="1"/>
  <c r="G65" i="5"/>
  <c r="H65" i="5" s="1"/>
  <c r="G40" i="5"/>
  <c r="H40" i="5" s="1"/>
  <c r="G96" i="5"/>
  <c r="H96" i="5" s="1"/>
  <c r="G4" i="5"/>
  <c r="H4" i="5" s="1"/>
  <c r="G91" i="5"/>
  <c r="H91" i="5" s="1"/>
  <c r="G5" i="5"/>
  <c r="H5" i="5" s="1"/>
  <c r="G89" i="5"/>
  <c r="H89" i="5" s="1"/>
  <c r="G142" i="5"/>
  <c r="H142" i="5" s="1"/>
  <c r="G41" i="5"/>
  <c r="H41" i="5" s="1"/>
  <c r="G31" i="5"/>
  <c r="H31" i="5" s="1"/>
  <c r="G37" i="5"/>
  <c r="H37" i="5" s="1"/>
  <c r="G102" i="5"/>
  <c r="H102" i="5" s="1"/>
  <c r="G133" i="5"/>
  <c r="H133" i="5" s="1"/>
  <c r="G9" i="5"/>
  <c r="H9" i="5" s="1"/>
  <c r="G30" i="5"/>
  <c r="H30" i="5" s="1"/>
  <c r="G10" i="5"/>
  <c r="H10" i="5" s="1"/>
  <c r="G34" i="5"/>
  <c r="H34" i="5" s="1"/>
  <c r="G38" i="5"/>
  <c r="H38" i="5" s="1"/>
  <c r="G44" i="5"/>
  <c r="H44" i="5" s="1"/>
  <c r="G53" i="5"/>
  <c r="H53" i="5" s="1"/>
  <c r="G70" i="5"/>
  <c r="H70" i="5" s="1"/>
  <c r="G36" i="5"/>
  <c r="H36" i="5" s="1"/>
  <c r="G51" i="5"/>
  <c r="H51" i="5" s="1"/>
  <c r="G71" i="5"/>
  <c r="H71" i="5" s="1"/>
  <c r="G3" i="5"/>
  <c r="H3" i="5" s="1"/>
  <c r="G130" i="5"/>
  <c r="H130" i="5" s="1"/>
  <c r="G13" i="5"/>
  <c r="H13" i="5" s="1"/>
  <c r="G28" i="5"/>
  <c r="H28" i="5" s="1"/>
  <c r="G42" i="5"/>
  <c r="H42" i="5" s="1"/>
  <c r="G84" i="5"/>
  <c r="H84" i="5" s="1"/>
  <c r="G26" i="5"/>
  <c r="H26" i="5" s="1"/>
  <c r="G143" i="5"/>
  <c r="H143" i="5" s="1"/>
  <c r="G72" i="5"/>
  <c r="H72" i="5" s="1"/>
  <c r="G105" i="5"/>
  <c r="H105" i="5" s="1"/>
  <c r="G15" i="5"/>
  <c r="H15" i="5" s="1"/>
  <c r="G110" i="5"/>
  <c r="H110" i="5" s="1"/>
  <c r="G14" i="5"/>
  <c r="H14" i="5" s="1"/>
  <c r="G88" i="5"/>
  <c r="H88" i="5" s="1"/>
  <c r="G47" i="5"/>
  <c r="H47" i="5" s="1"/>
  <c r="G141" i="5"/>
  <c r="H141" i="5" s="1"/>
  <c r="G81" i="5"/>
  <c r="H81" i="5" s="1"/>
  <c r="G95" i="5"/>
  <c r="H95" i="5" s="1"/>
  <c r="G48" i="5"/>
  <c r="H48" i="5" s="1"/>
  <c r="G66" i="5"/>
  <c r="H66" i="5" s="1"/>
  <c r="G94" i="5"/>
  <c r="H94" i="5" s="1"/>
  <c r="G99" i="5"/>
  <c r="H99" i="5" s="1"/>
  <c r="G64" i="5"/>
  <c r="H64" i="5" s="1"/>
  <c r="G17" i="5"/>
  <c r="H17" i="5" s="1"/>
  <c r="G78" i="5"/>
  <c r="H78" i="5" s="1"/>
  <c r="G77" i="5"/>
  <c r="H77" i="5" s="1"/>
  <c r="G87" i="5"/>
  <c r="H87" i="5" s="1"/>
  <c r="G125" i="5"/>
  <c r="H125" i="5" s="1"/>
  <c r="G108" i="5"/>
  <c r="H108" i="5" s="1"/>
  <c r="G135" i="5"/>
  <c r="H135" i="5" s="1"/>
  <c r="G138" i="5"/>
  <c r="H138" i="5" s="1"/>
  <c r="G74" i="5"/>
  <c r="H74" i="5" s="1"/>
  <c r="G137" i="5"/>
  <c r="H137" i="5" s="1"/>
  <c r="G127" i="5"/>
  <c r="H127" i="5" s="1"/>
  <c r="G86" i="5"/>
  <c r="H86" i="5" s="1"/>
  <c r="G32" i="5"/>
  <c r="H32" i="5" s="1"/>
  <c r="G33" i="5"/>
  <c r="H33" i="5" s="1"/>
  <c r="G98" i="5"/>
  <c r="H98" i="5" s="1"/>
  <c r="G11" i="5"/>
  <c r="H11" i="5" s="1"/>
  <c r="G90" i="5"/>
  <c r="H90" i="5" s="1"/>
  <c r="G140" i="5"/>
  <c r="H140" i="5" s="1"/>
  <c r="G39" i="5"/>
  <c r="H39" i="5" s="1"/>
  <c r="G22" i="5"/>
  <c r="H22" i="5" s="1"/>
  <c r="G73" i="5"/>
  <c r="H73" i="5" s="1"/>
  <c r="G92" i="5"/>
  <c r="H92" i="5" s="1"/>
  <c r="G29" i="5"/>
  <c r="H29" i="5" s="1"/>
  <c r="G21" i="5"/>
  <c r="H21" i="5" s="1"/>
  <c r="G43" i="5"/>
  <c r="H43" i="5" s="1"/>
  <c r="G106" i="5"/>
  <c r="H106" i="5" s="1"/>
  <c r="G104" i="5"/>
  <c r="H104" i="5" s="1"/>
  <c r="G83" i="5"/>
  <c r="H83" i="5" s="1"/>
  <c r="G68" i="5"/>
  <c r="H68" i="5" s="1"/>
  <c r="G18" i="5"/>
  <c r="H18" i="5" s="1"/>
  <c r="G115" i="5"/>
  <c r="H115" i="5" s="1"/>
  <c r="G82" i="5"/>
  <c r="H82" i="5" s="1"/>
  <c r="G24" i="5"/>
  <c r="H24" i="5" s="1"/>
  <c r="G25" i="5"/>
  <c r="H25" i="5" s="1"/>
  <c r="H124" i="5"/>
  <c r="G62" i="5"/>
  <c r="H62" i="5" s="1"/>
  <c r="G55" i="5"/>
  <c r="H55" i="5" s="1"/>
  <c r="G23" i="5"/>
  <c r="H23" i="5" s="1"/>
  <c r="G128" i="5"/>
  <c r="H128" i="5" s="1"/>
  <c r="G131" i="5"/>
  <c r="H131" i="5" s="1"/>
  <c r="G67" i="5"/>
  <c r="H67" i="5" s="1"/>
  <c r="G75" i="5"/>
  <c r="H75" i="5" s="1"/>
  <c r="G85" i="5"/>
  <c r="H85" i="5" s="1"/>
  <c r="G35" i="5"/>
  <c r="H35" i="5" s="1"/>
  <c r="G139" i="5"/>
  <c r="H139" i="5" s="1"/>
  <c r="G93" i="5"/>
  <c r="H93" i="5" s="1"/>
  <c r="G50" i="5"/>
  <c r="H50" i="5" s="1"/>
  <c r="F144" i="5"/>
  <c r="E144" i="5"/>
  <c r="D144" i="5"/>
  <c r="F1226" i="3" l="1"/>
  <c r="F1169" i="3"/>
  <c r="F1051" i="3"/>
  <c r="F765" i="3"/>
  <c r="F613" i="3"/>
  <c r="F436" i="3" l="1"/>
  <c r="F23" i="3"/>
  <c r="F191" i="3"/>
  <c r="F192" i="3"/>
  <c r="F1390" i="3" l="1"/>
  <c r="F1391" i="3"/>
  <c r="F1392" i="3"/>
  <c r="F1393" i="3"/>
  <c r="F1394" i="3"/>
  <c r="F1395" i="3"/>
  <c r="F1396" i="3"/>
  <c r="F1397" i="3"/>
  <c r="F1398" i="3"/>
  <c r="F1399" i="3"/>
  <c r="F1400" i="3"/>
  <c r="F1401" i="3"/>
  <c r="F1402" i="3"/>
  <c r="F1405" i="3"/>
  <c r="F1406" i="3"/>
  <c r="F1407" i="3"/>
  <c r="F1409" i="3"/>
  <c r="F1412" i="3"/>
  <c r="F1413" i="3"/>
  <c r="F1414" i="3"/>
  <c r="F1415" i="3"/>
  <c r="F1416" i="3"/>
  <c r="F1418" i="3"/>
  <c r="F1419" i="3"/>
  <c r="F1420" i="3"/>
  <c r="F1421" i="3"/>
  <c r="F1389" i="3"/>
  <c r="F1374" i="3"/>
  <c r="F1375" i="3"/>
  <c r="F1376" i="3"/>
  <c r="F1377" i="3"/>
  <c r="F1378" i="3"/>
  <c r="F1380" i="3"/>
  <c r="F1381" i="3"/>
  <c r="F1382" i="3"/>
  <c r="F1383" i="3"/>
  <c r="F1384" i="3"/>
  <c r="F1385" i="3"/>
  <c r="F1386" i="3"/>
  <c r="F1369" i="3"/>
  <c r="F1370" i="3"/>
  <c r="F1371" i="3"/>
  <c r="F1368" i="3"/>
  <c r="F1366" i="3"/>
  <c r="F1351" i="3"/>
  <c r="F1354" i="3"/>
  <c r="F1356" i="3"/>
  <c r="F1357" i="3"/>
  <c r="F1358" i="3"/>
  <c r="F1359" i="3"/>
  <c r="F1360" i="3"/>
  <c r="F1322" i="3"/>
  <c r="F1323" i="3"/>
  <c r="F1325" i="3"/>
  <c r="F1326" i="3"/>
  <c r="F1328" i="3"/>
  <c r="F1329" i="3"/>
  <c r="F1331" i="3"/>
  <c r="F1333" i="3"/>
  <c r="F1334" i="3"/>
  <c r="F1335" i="3"/>
  <c r="F1336" i="3"/>
  <c r="F1337" i="3"/>
  <c r="F1338" i="3"/>
  <c r="F1339" i="3"/>
  <c r="F1340" i="3"/>
  <c r="F1341" i="3"/>
  <c r="F1342" i="3"/>
  <c r="F1343" i="3"/>
  <c r="F1344" i="3"/>
  <c r="F1321" i="3"/>
  <c r="F1422" i="3" l="1"/>
  <c r="F1363" i="3"/>
  <c r="F1387" i="3"/>
  <c r="F1347" i="3"/>
  <c r="F1372" i="3"/>
  <c r="F1319" i="3"/>
  <c r="F1316" i="3"/>
  <c r="F1313" i="3"/>
  <c r="F1310" i="3"/>
  <c r="D1307" i="3"/>
  <c r="F1307" i="3"/>
  <c r="F1303" i="3"/>
  <c r="F1300" i="3"/>
  <c r="F1297" i="3"/>
  <c r="F1294" i="3"/>
  <c r="F1290" i="3"/>
  <c r="F1289" i="3"/>
  <c r="D1287" i="3"/>
  <c r="F1286" i="3"/>
  <c r="D1281" i="3"/>
  <c r="F1280" i="3"/>
  <c r="F1279" i="3"/>
  <c r="F1278" i="3"/>
  <c r="F1277" i="3"/>
  <c r="F1276" i="3"/>
  <c r="F1275" i="3"/>
  <c r="F1274" i="3"/>
  <c r="F1273" i="3"/>
  <c r="F1268" i="3"/>
  <c r="F1267" i="3"/>
  <c r="F1264" i="3"/>
  <c r="F1261" i="3"/>
  <c r="F1260" i="3"/>
  <c r="F1259" i="3"/>
  <c r="F1258" i="3"/>
  <c r="F1257" i="3"/>
  <c r="F1256" i="3"/>
  <c r="F1255" i="3"/>
  <c r="F1254" i="3"/>
  <c r="F1253" i="3"/>
  <c r="F1252" i="3"/>
  <c r="F1249" i="3"/>
  <c r="F1248" i="3"/>
  <c r="F1247" i="3"/>
  <c r="F1245" i="3"/>
  <c r="F1244" i="3"/>
  <c r="F1243" i="3"/>
  <c r="F1242" i="3"/>
  <c r="F1241" i="3"/>
  <c r="F1240" i="3"/>
  <c r="F1239" i="3"/>
  <c r="F1238" i="3"/>
  <c r="F1237" i="3"/>
  <c r="F1236" i="3"/>
  <c r="F1235" i="3"/>
  <c r="F1234" i="3"/>
  <c r="F1233" i="3"/>
  <c r="F1232" i="3"/>
  <c r="F1231" i="3"/>
  <c r="F1230" i="3"/>
  <c r="F1229" i="3"/>
  <c r="F1227" i="3"/>
  <c r="F1225" i="3"/>
  <c r="F1224" i="3"/>
  <c r="F1222" i="3"/>
  <c r="F1219" i="3"/>
  <c r="F1217" i="3"/>
  <c r="F1213" i="3"/>
  <c r="F1212" i="3"/>
  <c r="F1206" i="3"/>
  <c r="F1207" i="3" s="1"/>
  <c r="F1203" i="3"/>
  <c r="F1199" i="3"/>
  <c r="F1198" i="3"/>
  <c r="F1193" i="3"/>
  <c r="F1192" i="3"/>
  <c r="F1191" i="3"/>
  <c r="F1190" i="3"/>
  <c r="F1189" i="3"/>
  <c r="F1188" i="3"/>
  <c r="F1187" i="3"/>
  <c r="F1186" i="3"/>
  <c r="F1185" i="3"/>
  <c r="F1184" i="3"/>
  <c r="F1183" i="3"/>
  <c r="F1182" i="3"/>
  <c r="F1181" i="3"/>
  <c r="F1180" i="3"/>
  <c r="F1179" i="3"/>
  <c r="F1178" i="3"/>
  <c r="F1177" i="3"/>
  <c r="F1176" i="3"/>
  <c r="F1175" i="3"/>
  <c r="F1174" i="3"/>
  <c r="F1173" i="3"/>
  <c r="F1172" i="3"/>
  <c r="F1161" i="3"/>
  <c r="F1159" i="3"/>
  <c r="F1156" i="3"/>
  <c r="F1157" i="3" s="1"/>
  <c r="E1154" i="3"/>
  <c r="D1154" i="3"/>
  <c r="F1153" i="3"/>
  <c r="F1152" i="3"/>
  <c r="F1151" i="3"/>
  <c r="F1150" i="3"/>
  <c r="F1148" i="3"/>
  <c r="F1143" i="3"/>
  <c r="F1142" i="3"/>
  <c r="F1140" i="3"/>
  <c r="F1139" i="3"/>
  <c r="F1138" i="3"/>
  <c r="F1137" i="3"/>
  <c r="E1135" i="3"/>
  <c r="D1135" i="3"/>
  <c r="F1134" i="3"/>
  <c r="F1133" i="3"/>
  <c r="F1132" i="3"/>
  <c r="F1131" i="3"/>
  <c r="F1130" i="3"/>
  <c r="F1129" i="3"/>
  <c r="F1128" i="3"/>
  <c r="E1124" i="3"/>
  <c r="D1124" i="3"/>
  <c r="F1120" i="3"/>
  <c r="F1107" i="3"/>
  <c r="F1170" i="3" l="1"/>
  <c r="F1124" i="3"/>
  <c r="F1287" i="3"/>
  <c r="F1281" i="3"/>
  <c r="F1200" i="3"/>
  <c r="F1194" i="3"/>
  <c r="E1194" i="3" s="1"/>
  <c r="F1250" i="3"/>
  <c r="F1270" i="3"/>
  <c r="F1291" i="3"/>
  <c r="F1214" i="3"/>
  <c r="F1135" i="3"/>
  <c r="F1154" i="3"/>
  <c r="E1101" i="3" l="1"/>
  <c r="E1093" i="3"/>
  <c r="E6" i="3"/>
  <c r="D6" i="3"/>
  <c r="F1097" i="3"/>
  <c r="F1098" i="3"/>
  <c r="F1100" i="3"/>
  <c r="F1085" i="3"/>
  <c r="F1086" i="3"/>
  <c r="F1087" i="3"/>
  <c r="F1088" i="3"/>
  <c r="F1089" i="3"/>
  <c r="F1090" i="3"/>
  <c r="F1091" i="3"/>
  <c r="F1092" i="3"/>
  <c r="F1082" i="3"/>
  <c r="F1079" i="3"/>
  <c r="F1080" i="3" s="1"/>
  <c r="F1076" i="3"/>
  <c r="F1075" i="3"/>
  <c r="F1066" i="3"/>
  <c r="F1067" i="3"/>
  <c r="F1068" i="3"/>
  <c r="F1070" i="3"/>
  <c r="F1055" i="3"/>
  <c r="F1057" i="3"/>
  <c r="F1058" i="3"/>
  <c r="F1059" i="3"/>
  <c r="F1060" i="3"/>
  <c r="F1061" i="3"/>
  <c r="F1062" i="3"/>
  <c r="F1045" i="3"/>
  <c r="F1046" i="3"/>
  <c r="F1047" i="3"/>
  <c r="F1048" i="3"/>
  <c r="F1049" i="3"/>
  <c r="F1050" i="3"/>
  <c r="F1044" i="3"/>
  <c r="F1022" i="3"/>
  <c r="F1026" i="3"/>
  <c r="F1027" i="3"/>
  <c r="F1028" i="3"/>
  <c r="F1029" i="3"/>
  <c r="F1030" i="3"/>
  <c r="F1032" i="3"/>
  <c r="F1033" i="3"/>
  <c r="F1034" i="3"/>
  <c r="F1035" i="3"/>
  <c r="F1036" i="3"/>
  <c r="F1037" i="3"/>
  <c r="F1038" i="3"/>
  <c r="F1039" i="3"/>
  <c r="F1040" i="3"/>
  <c r="F1041" i="3"/>
  <c r="F1018" i="3"/>
  <c r="F1019" i="3"/>
  <c r="F1017" i="3"/>
  <c r="F986" i="3"/>
  <c r="F987" i="3"/>
  <c r="F988" i="3"/>
  <c r="F989" i="3"/>
  <c r="F990" i="3"/>
  <c r="F991" i="3"/>
  <c r="F992" i="3"/>
  <c r="F993" i="3"/>
  <c r="F994" i="3"/>
  <c r="F995" i="3"/>
  <c r="F996" i="3"/>
  <c r="F997" i="3"/>
  <c r="F998" i="3"/>
  <c r="F999" i="3"/>
  <c r="F1000" i="3"/>
  <c r="F1001" i="3"/>
  <c r="F1002" i="3"/>
  <c r="F1003" i="3"/>
  <c r="F1004" i="3"/>
  <c r="F1005" i="3"/>
  <c r="F1006" i="3"/>
  <c r="F1007" i="3"/>
  <c r="F1008" i="3"/>
  <c r="F1009" i="3"/>
  <c r="F1010" i="3"/>
  <c r="F1011" i="3"/>
  <c r="F1012" i="3"/>
  <c r="F1013" i="3"/>
  <c r="F1014" i="3"/>
  <c r="F975" i="3"/>
  <c r="F976" i="3"/>
  <c r="F977" i="3"/>
  <c r="F979" i="3"/>
  <c r="F980" i="3"/>
  <c r="F981" i="3"/>
  <c r="F982" i="3"/>
  <c r="F983" i="3"/>
  <c r="F971" i="3"/>
  <c r="F970" i="3"/>
  <c r="F965" i="3"/>
  <c r="F967" i="3"/>
  <c r="F948" i="3"/>
  <c r="F949" i="3"/>
  <c r="F950" i="3"/>
  <c r="F951" i="3"/>
  <c r="F952" i="3"/>
  <c r="F953" i="3"/>
  <c r="F954" i="3"/>
  <c r="F955" i="3"/>
  <c r="F956" i="3"/>
  <c r="F957" i="3"/>
  <c r="F959" i="3"/>
  <c r="F960" i="3"/>
  <c r="F947" i="3"/>
  <c r="F937" i="3"/>
  <c r="F938" i="3"/>
  <c r="F939" i="3"/>
  <c r="F940" i="3"/>
  <c r="F941" i="3"/>
  <c r="F942" i="3"/>
  <c r="F943" i="3"/>
  <c r="F944" i="3"/>
  <c r="F936" i="3"/>
  <c r="F926" i="3"/>
  <c r="F927" i="3"/>
  <c r="F929" i="3"/>
  <c r="F930" i="3"/>
  <c r="F931" i="3"/>
  <c r="F916" i="3"/>
  <c r="F917" i="3"/>
  <c r="F918" i="3"/>
  <c r="F919" i="3"/>
  <c r="F920" i="3"/>
  <c r="F921" i="3"/>
  <c r="F922" i="3"/>
  <c r="F915" i="3"/>
  <c r="F912" i="3"/>
  <c r="F911" i="3"/>
  <c r="F913" i="3" s="1"/>
  <c r="F907" i="3"/>
  <c r="F908" i="3"/>
  <c r="F906" i="3"/>
  <c r="F904" i="3"/>
  <c r="F896" i="3"/>
  <c r="D886" i="3"/>
  <c r="F882" i="3"/>
  <c r="F880" i="3"/>
  <c r="F881" i="3"/>
  <c r="F883" i="3"/>
  <c r="F884" i="3"/>
  <c r="F885" i="3"/>
  <c r="F879" i="3"/>
  <c r="F856" i="3"/>
  <c r="F857" i="3"/>
  <c r="F858" i="3"/>
  <c r="F859" i="3"/>
  <c r="F860" i="3"/>
  <c r="F861" i="3"/>
  <c r="F862" i="3"/>
  <c r="F863" i="3"/>
  <c r="F864" i="3"/>
  <c r="F865" i="3"/>
  <c r="F866" i="3"/>
  <c r="F867" i="3"/>
  <c r="F868" i="3"/>
  <c r="F869" i="3"/>
  <c r="F870" i="3"/>
  <c r="F871" i="3"/>
  <c r="F872" i="3"/>
  <c r="F873" i="3"/>
  <c r="F874" i="3"/>
  <c r="F875" i="3"/>
  <c r="F876" i="3"/>
  <c r="F843" i="3"/>
  <c r="F844" i="3"/>
  <c r="F845" i="3"/>
  <c r="F847" i="3"/>
  <c r="F849" i="3"/>
  <c r="F850" i="3"/>
  <c r="F851" i="3"/>
  <c r="F852" i="3"/>
  <c r="F853" i="3"/>
  <c r="F837" i="3"/>
  <c r="F838" i="3"/>
  <c r="F839" i="3"/>
  <c r="F840" i="3"/>
  <c r="F836" i="3"/>
  <c r="F814" i="3"/>
  <c r="F816" i="3"/>
  <c r="F820" i="3"/>
  <c r="F823" i="3"/>
  <c r="F824" i="3"/>
  <c r="F825" i="3"/>
  <c r="F826" i="3"/>
  <c r="F827" i="3"/>
  <c r="F828" i="3"/>
  <c r="F831" i="3"/>
  <c r="F805" i="3"/>
  <c r="F806" i="3"/>
  <c r="F807" i="3"/>
  <c r="F808" i="3"/>
  <c r="F809" i="3"/>
  <c r="F798" i="3"/>
  <c r="F799" i="3"/>
  <c r="F800" i="3"/>
  <c r="F801" i="3"/>
  <c r="F792" i="3"/>
  <c r="F793" i="3"/>
  <c r="F791" i="3"/>
  <c r="F788" i="3"/>
  <c r="F787" i="3"/>
  <c r="F773" i="3"/>
  <c r="F774" i="3"/>
  <c r="F775" i="3"/>
  <c r="F776" i="3"/>
  <c r="F777" i="3"/>
  <c r="F778" i="3"/>
  <c r="F779" i="3"/>
  <c r="F780" i="3"/>
  <c r="F781" i="3"/>
  <c r="F782" i="3"/>
  <c r="F783" i="3"/>
  <c r="F784" i="3"/>
  <c r="F758" i="3"/>
  <c r="F762" i="3"/>
  <c r="F763" i="3"/>
  <c r="F766" i="3"/>
  <c r="F755" i="3"/>
  <c r="F771" i="3"/>
  <c r="F748" i="3"/>
  <c r="F749" i="3"/>
  <c r="F751" i="3"/>
  <c r="F752" i="3"/>
  <c r="F745" i="3"/>
  <c r="F721" i="3"/>
  <c r="F722" i="3"/>
  <c r="F723" i="3"/>
  <c r="F724" i="3"/>
  <c r="F725" i="3"/>
  <c r="F726" i="3"/>
  <c r="F727" i="3"/>
  <c r="F728" i="3"/>
  <c r="F729" i="3"/>
  <c r="F730" i="3"/>
  <c r="F731" i="3"/>
  <c r="F732" i="3"/>
  <c r="F733" i="3"/>
  <c r="F734" i="3"/>
  <c r="F735" i="3"/>
  <c r="F736" i="3"/>
  <c r="F737" i="3"/>
  <c r="F738" i="3"/>
  <c r="F739" i="3"/>
  <c r="F740" i="3"/>
  <c r="F741" i="3"/>
  <c r="F706" i="3"/>
  <c r="F707" i="3"/>
  <c r="F708" i="3"/>
  <c r="F709" i="3"/>
  <c r="F711" i="3"/>
  <c r="F712" i="3"/>
  <c r="F717" i="3"/>
  <c r="F718" i="3"/>
  <c r="F683" i="3"/>
  <c r="F685" i="3"/>
  <c r="F686" i="3"/>
  <c r="F687" i="3"/>
  <c r="F688" i="3"/>
  <c r="F689" i="3"/>
  <c r="F690" i="3"/>
  <c r="F631" i="3"/>
  <c r="F632" i="3"/>
  <c r="F633" i="3"/>
  <c r="F634" i="3"/>
  <c r="F635" i="3"/>
  <c r="F636" i="3"/>
  <c r="F637" i="3"/>
  <c r="F638" i="3"/>
  <c r="F639" i="3"/>
  <c r="F640" i="3"/>
  <c r="F642" i="3"/>
  <c r="F643" i="3"/>
  <c r="F644" i="3"/>
  <c r="F645" i="3"/>
  <c r="F646" i="3"/>
  <c r="F647" i="3"/>
  <c r="F648" i="3"/>
  <c r="F649" i="3"/>
  <c r="F650" i="3"/>
  <c r="F651" i="3"/>
  <c r="F652" i="3"/>
  <c r="F653" i="3"/>
  <c r="F654" i="3"/>
  <c r="F655" i="3"/>
  <c r="F656" i="3"/>
  <c r="F657" i="3"/>
  <c r="F658" i="3"/>
  <c r="F659" i="3"/>
  <c r="F660" i="3"/>
  <c r="F661" i="3"/>
  <c r="F662" i="3"/>
  <c r="F663" i="3"/>
  <c r="F664" i="3"/>
  <c r="F665" i="3"/>
  <c r="F667" i="3"/>
  <c r="F668" i="3"/>
  <c r="F669" i="3"/>
  <c r="F670" i="3"/>
  <c r="F671" i="3"/>
  <c r="F624" i="3"/>
  <c r="F626" i="3"/>
  <c r="F627" i="3"/>
  <c r="F628" i="3"/>
  <c r="F621" i="3"/>
  <c r="F618" i="3"/>
  <c r="F616" i="3"/>
  <c r="F610" i="3"/>
  <c r="F593" i="3"/>
  <c r="F595" i="3"/>
  <c r="F596" i="3"/>
  <c r="F597" i="3"/>
  <c r="F598" i="3"/>
  <c r="F599" i="3"/>
  <c r="F601" i="3"/>
  <c r="F603" i="3"/>
  <c r="F604" i="3"/>
  <c r="F605" i="3"/>
  <c r="F606" i="3"/>
  <c r="F575" i="3"/>
  <c r="F576" i="3"/>
  <c r="F577" i="3"/>
  <c r="F578" i="3"/>
  <c r="F579" i="3"/>
  <c r="F580" i="3"/>
  <c r="F581" i="3"/>
  <c r="F588" i="3"/>
  <c r="F515" i="3"/>
  <c r="F516" i="3"/>
  <c r="F517" i="3"/>
  <c r="F518" i="3"/>
  <c r="F519" i="3"/>
  <c r="F520" i="3"/>
  <c r="F521" i="3"/>
  <c r="F522" i="3"/>
  <c r="F523" i="3"/>
  <c r="F524" i="3"/>
  <c r="F525" i="3"/>
  <c r="F526" i="3"/>
  <c r="F527" i="3"/>
  <c r="F528" i="3"/>
  <c r="F529" i="3"/>
  <c r="F530" i="3"/>
  <c r="F531" i="3"/>
  <c r="F532" i="3"/>
  <c r="F533" i="3"/>
  <c r="F534" i="3"/>
  <c r="F535" i="3"/>
  <c r="F536" i="3"/>
  <c r="F537" i="3"/>
  <c r="F538" i="3"/>
  <c r="F539" i="3"/>
  <c r="F540" i="3"/>
  <c r="F541" i="3"/>
  <c r="F542" i="3"/>
  <c r="F543" i="3"/>
  <c r="F544" i="3"/>
  <c r="F545" i="3"/>
  <c r="F546" i="3"/>
  <c r="F547" i="3"/>
  <c r="F548" i="3"/>
  <c r="F549" i="3"/>
  <c r="F550" i="3"/>
  <c r="F551" i="3"/>
  <c r="F554" i="3"/>
  <c r="F555" i="3"/>
  <c r="F556" i="3"/>
  <c r="F557" i="3"/>
  <c r="F558" i="3"/>
  <c r="F559" i="3"/>
  <c r="F560" i="3"/>
  <c r="F561" i="3"/>
  <c r="F562" i="3"/>
  <c r="F563" i="3"/>
  <c r="F564" i="3"/>
  <c r="F565" i="3"/>
  <c r="F566" i="3"/>
  <c r="F567" i="3"/>
  <c r="F568" i="3"/>
  <c r="F569" i="3"/>
  <c r="F570" i="3"/>
  <c r="F571" i="3"/>
  <c r="F572" i="3"/>
  <c r="F492" i="3"/>
  <c r="F498" i="3"/>
  <c r="F499" i="3"/>
  <c r="F501" i="3"/>
  <c r="F503" i="3"/>
  <c r="F507" i="3"/>
  <c r="F508" i="3"/>
  <c r="F509" i="3"/>
  <c r="F428" i="3"/>
  <c r="F429" i="3"/>
  <c r="F430" i="3"/>
  <c r="F431" i="3"/>
  <c r="F433" i="3"/>
  <c r="F435" i="3"/>
  <c r="F437" i="3"/>
  <c r="F438" i="3"/>
  <c r="F439" i="3"/>
  <c r="F440" i="3"/>
  <c r="F441" i="3"/>
  <c r="F442" i="3"/>
  <c r="F443" i="3"/>
  <c r="F444" i="3"/>
  <c r="F445" i="3"/>
  <c r="F446" i="3"/>
  <c r="F447" i="3"/>
  <c r="F448" i="3"/>
  <c r="F449" i="3"/>
  <c r="F450" i="3"/>
  <c r="F451" i="3"/>
  <c r="F452" i="3"/>
  <c r="F462" i="3"/>
  <c r="F464" i="3"/>
  <c r="F465" i="3"/>
  <c r="F467" i="3"/>
  <c r="F469" i="3"/>
  <c r="F470" i="3"/>
  <c r="F472" i="3"/>
  <c r="F473" i="3"/>
  <c r="F474" i="3"/>
  <c r="F475" i="3"/>
  <c r="F476" i="3"/>
  <c r="F479" i="3"/>
  <c r="F480" i="3"/>
  <c r="F481" i="3"/>
  <c r="F483" i="3"/>
  <c r="F484" i="3"/>
  <c r="F485" i="3"/>
  <c r="F487" i="3"/>
  <c r="F456" i="3"/>
  <c r="F414" i="3"/>
  <c r="F417" i="3"/>
  <c r="F418" i="3"/>
  <c r="F420" i="3"/>
  <c r="F421" i="3"/>
  <c r="F422" i="3"/>
  <c r="F380" i="3"/>
  <c r="F381" i="3"/>
  <c r="F383" i="3"/>
  <c r="F385" i="3"/>
  <c r="F386" i="3"/>
  <c r="F387" i="3"/>
  <c r="F389" i="3"/>
  <c r="F390" i="3"/>
  <c r="F392" i="3"/>
  <c r="F396" i="3"/>
  <c r="F398" i="3"/>
  <c r="F399" i="3"/>
  <c r="F400" i="3"/>
  <c r="F401" i="3"/>
  <c r="F402" i="3"/>
  <c r="F364" i="3"/>
  <c r="F369" i="3"/>
  <c r="F371" i="3"/>
  <c r="F372" i="3"/>
  <c r="F361" i="3"/>
  <c r="F312" i="3"/>
  <c r="F313" i="3"/>
  <c r="F314" i="3"/>
  <c r="F315" i="3"/>
  <c r="F316" i="3"/>
  <c r="F318" i="3"/>
  <c r="F319" i="3"/>
  <c r="F320" i="3"/>
  <c r="F321" i="3"/>
  <c r="F311" i="3"/>
  <c r="F309" i="3"/>
  <c r="F304" i="3"/>
  <c r="F295" i="3"/>
  <c r="F297" i="3"/>
  <c r="F298" i="3"/>
  <c r="F299" i="3"/>
  <c r="F300" i="3"/>
  <c r="F268" i="3"/>
  <c r="F270" i="3"/>
  <c r="F271" i="3"/>
  <c r="F272" i="3"/>
  <c r="F273" i="3"/>
  <c r="F274" i="3"/>
  <c r="F275" i="3"/>
  <c r="F276" i="3"/>
  <c r="F277" i="3"/>
  <c r="F278" i="3"/>
  <c r="F279" i="3"/>
  <c r="F280" i="3"/>
  <c r="F281" i="3"/>
  <c r="F282" i="3"/>
  <c r="F283" i="3"/>
  <c r="F284" i="3"/>
  <c r="F288" i="3"/>
  <c r="F289" i="3"/>
  <c r="F267" i="3"/>
  <c r="F264" i="3"/>
  <c r="F262" i="3"/>
  <c r="F260" i="3"/>
  <c r="F249" i="3"/>
  <c r="F250" i="3"/>
  <c r="F240" i="3"/>
  <c r="F241" i="3"/>
  <c r="F242" i="3"/>
  <c r="F243" i="3"/>
  <c r="F244" i="3"/>
  <c r="F245" i="3"/>
  <c r="F239" i="3"/>
  <c r="F223" i="3"/>
  <c r="F224" i="3"/>
  <c r="F225" i="3"/>
  <c r="F227" i="3"/>
  <c r="F228" i="3"/>
  <c r="F230" i="3"/>
  <c r="F233" i="3"/>
  <c r="F222" i="3"/>
  <c r="F219" i="3"/>
  <c r="F220" i="3" s="1"/>
  <c r="F215" i="3"/>
  <c r="F216" i="3"/>
  <c r="F208" i="3"/>
  <c r="F209" i="3"/>
  <c r="F210" i="3"/>
  <c r="F201" i="3"/>
  <c r="F202" i="3"/>
  <c r="F193" i="3"/>
  <c r="F194" i="3"/>
  <c r="F195" i="3"/>
  <c r="F196" i="3"/>
  <c r="F197" i="3"/>
  <c r="F172" i="3"/>
  <c r="F173" i="3"/>
  <c r="F174" i="3"/>
  <c r="F175" i="3"/>
  <c r="F176" i="3"/>
  <c r="F177" i="3"/>
  <c r="F178" i="3"/>
  <c r="F179" i="3"/>
  <c r="F180" i="3"/>
  <c r="F182" i="3"/>
  <c r="F183" i="3"/>
  <c r="F184" i="3"/>
  <c r="F185" i="3"/>
  <c r="F186" i="3"/>
  <c r="F187" i="3"/>
  <c r="F188" i="3"/>
  <c r="F165" i="3"/>
  <c r="F166" i="3"/>
  <c r="F164" i="3"/>
  <c r="F143" i="3"/>
  <c r="F144" i="3"/>
  <c r="F145" i="3"/>
  <c r="F146" i="3"/>
  <c r="F147" i="3"/>
  <c r="F148" i="3"/>
  <c r="F149" i="3"/>
  <c r="F151" i="3"/>
  <c r="F153" i="3"/>
  <c r="F154" i="3"/>
  <c r="F155" i="3"/>
  <c r="F156" i="3"/>
  <c r="F157" i="3"/>
  <c r="F158" i="3"/>
  <c r="F159" i="3"/>
  <c r="F160" i="3"/>
  <c r="F142" i="3"/>
  <c r="F128" i="3"/>
  <c r="F129" i="3"/>
  <c r="F130" i="3"/>
  <c r="F131" i="3"/>
  <c r="F132" i="3"/>
  <c r="F133" i="3"/>
  <c r="F134" i="3"/>
  <c r="F135" i="3"/>
  <c r="F136" i="3"/>
  <c r="F137" i="3"/>
  <c r="F138" i="3"/>
  <c r="F139" i="3"/>
  <c r="F121" i="3"/>
  <c r="F122" i="3"/>
  <c r="F120" i="3"/>
  <c r="F117" i="3"/>
  <c r="F115" i="3"/>
  <c r="F100" i="3"/>
  <c r="F101" i="3"/>
  <c r="F103" i="3"/>
  <c r="F106" i="3"/>
  <c r="F108" i="3"/>
  <c r="F109" i="3"/>
  <c r="F111" i="3"/>
  <c r="F96" i="3"/>
  <c r="F95" i="3"/>
  <c r="F80" i="3"/>
  <c r="F81" i="3"/>
  <c r="F82" i="3"/>
  <c r="F83" i="3"/>
  <c r="F86" i="3"/>
  <c r="F87" i="3"/>
  <c r="F88" i="3"/>
  <c r="F89" i="3"/>
  <c r="F90" i="3"/>
  <c r="F91" i="3"/>
  <c r="F92" i="3"/>
  <c r="F79" i="3"/>
  <c r="F68" i="3"/>
  <c r="F69" i="3"/>
  <c r="F70" i="3"/>
  <c r="F71" i="3"/>
  <c r="F72" i="3"/>
  <c r="F73" i="3"/>
  <c r="F74" i="3"/>
  <c r="F75" i="3"/>
  <c r="F67" i="3"/>
  <c r="F59" i="3"/>
  <c r="F60" i="3"/>
  <c r="F61" i="3"/>
  <c r="F63" i="3"/>
  <c r="F64" i="3"/>
  <c r="F58" i="3"/>
  <c r="F19" i="3"/>
  <c r="F20" i="3"/>
  <c r="F21" i="3"/>
  <c r="F22" i="3"/>
  <c r="F24" i="3"/>
  <c r="F25" i="3"/>
  <c r="F26" i="3"/>
  <c r="F27" i="3"/>
  <c r="F28" i="3"/>
  <c r="F29" i="3"/>
  <c r="F30" i="3"/>
  <c r="F31" i="3"/>
  <c r="F32" i="3"/>
  <c r="F33" i="3"/>
  <c r="F34" i="3"/>
  <c r="F35" i="3"/>
  <c r="F36" i="3"/>
  <c r="F37" i="3"/>
  <c r="F38" i="3"/>
  <c r="F39" i="3"/>
  <c r="F40" i="3"/>
  <c r="F41" i="3"/>
  <c r="F42" i="3"/>
  <c r="F43" i="3"/>
  <c r="F44" i="3"/>
  <c r="F45" i="3"/>
  <c r="F46" i="3"/>
  <c r="F9" i="3"/>
  <c r="F11" i="3"/>
  <c r="F13" i="3"/>
  <c r="F14" i="3"/>
  <c r="F15" i="3"/>
  <c r="F8" i="3"/>
  <c r="F622" i="3" l="1"/>
  <c r="F77" i="3"/>
  <c r="F377" i="3"/>
  <c r="F97" i="3"/>
  <c r="F629" i="3"/>
  <c r="F1093" i="3"/>
  <c r="F290" i="3"/>
  <c r="F753" i="3"/>
  <c r="F767" i="3" s="1"/>
  <c r="F785" i="3"/>
  <c r="F1020" i="3"/>
  <c r="F65" i="3"/>
  <c r="F169" i="3"/>
  <c r="F513" i="3"/>
  <c r="F854" i="3"/>
  <c r="F877" i="3"/>
  <c r="F1101" i="3"/>
  <c r="F217" i="3"/>
  <c r="F488" i="3"/>
  <c r="F698" i="3"/>
  <c r="F719" i="3"/>
  <c r="F789" i="3"/>
  <c r="F834" i="3"/>
  <c r="F886" i="3"/>
  <c r="F934" i="3"/>
  <c r="F573" i="3"/>
  <c r="F403" i="3"/>
  <c r="F426" i="3"/>
  <c r="F672" i="3"/>
  <c r="F743" i="3"/>
  <c r="F795" i="3"/>
  <c r="F923" i="3"/>
  <c r="F945" i="3"/>
  <c r="F1052" i="3"/>
  <c r="F1063" i="3"/>
  <c r="F93" i="3"/>
  <c r="F802" i="3"/>
  <c r="F113" i="3"/>
  <c r="F124" i="3"/>
  <c r="F162" i="3"/>
  <c r="F327" i="3"/>
  <c r="F972" i="3"/>
  <c r="F453" i="3"/>
  <c r="F189" i="3"/>
  <c r="F237" i="3"/>
  <c r="F17" i="3"/>
  <c r="F56" i="3"/>
  <c r="F118" i="3"/>
  <c r="F140" i="3"/>
  <c r="F204" i="3"/>
  <c r="F246" i="3"/>
  <c r="F841" i="3"/>
  <c r="F909" i="3"/>
  <c r="F1073" i="3"/>
  <c r="F1077" i="3"/>
  <c r="F1042" i="3"/>
  <c r="F1015" i="3"/>
  <c r="F984" i="3"/>
  <c r="F968" i="3"/>
  <c r="F961" i="3"/>
  <c r="F897" i="3"/>
  <c r="F810" i="3"/>
  <c r="F608" i="3"/>
  <c r="F589" i="3"/>
  <c r="F301" i="3"/>
  <c r="F253" i="3"/>
  <c r="F265" i="3"/>
  <c r="F212" i="3"/>
  <c r="F198" i="3"/>
  <c r="D17" i="3"/>
  <c r="D1424" i="3" s="1"/>
  <c r="D1423" i="3" s="1"/>
  <c r="H1316" i="3" l="1"/>
  <c r="F1424" i="3"/>
  <c r="F1423" i="3" l="1"/>
  <c r="E1425" i="3" s="1"/>
  <c r="H1424" i="3"/>
  <c r="H1423" i="3" l="1"/>
  <c r="G144" i="5"/>
  <c r="H144" i="5" s="1"/>
  <c r="G186" i="9" l="1"/>
  <c r="H1490" i="9" l="1"/>
  <c r="G1490" i="9"/>
  <c r="J3" i="12"/>
  <c r="J4" i="22" s="1"/>
  <c r="J8" i="22" l="1"/>
  <c r="L3" i="12"/>
  <c r="M3" i="12"/>
  <c r="N3" i="12"/>
  <c r="J17" i="12"/>
  <c r="L4" i="22" l="1"/>
  <c r="M106" i="17"/>
  <c r="C34" i="32" l="1"/>
  <c r="M184" i="17"/>
  <c r="H11" i="12"/>
  <c r="M11" i="12" l="1"/>
  <c r="H6" i="22"/>
  <c r="H17" i="12"/>
  <c r="M6" i="22" l="1"/>
  <c r="H8" i="22"/>
  <c r="H697" i="11"/>
  <c r="H867" i="11" l="1"/>
  <c r="H1788" i="11" s="1"/>
  <c r="C24" i="32" s="1"/>
  <c r="C22" i="32" s="1"/>
  <c r="D9" i="12" l="1"/>
  <c r="D4" i="22" s="1"/>
  <c r="M9" i="12" l="1"/>
  <c r="D17" i="12"/>
  <c r="D8" i="22" l="1"/>
  <c r="M4" i="22"/>
  <c r="H372" i="21" l="1"/>
  <c r="H384" i="21" s="1"/>
  <c r="H265" i="21"/>
  <c r="H269" i="21" s="1"/>
  <c r="H170" i="21"/>
  <c r="H171" i="21" s="1"/>
  <c r="H448" i="21" l="1"/>
  <c r="L5" i="12" l="1"/>
  <c r="N5" i="12" l="1"/>
  <c r="M5" i="12"/>
  <c r="L6" i="12" l="1"/>
  <c r="I461" i="9"/>
  <c r="I585" i="9" s="1"/>
  <c r="D37" i="32" s="1"/>
  <c r="D32" i="32" s="1"/>
  <c r="D21" i="32" s="1"/>
  <c r="N6" i="12"/>
  <c r="L17" i="12" l="1"/>
  <c r="L7" i="22"/>
  <c r="K8" i="22"/>
  <c r="N17" i="12"/>
  <c r="I1490" i="9"/>
  <c r="C37" i="32" l="1"/>
  <c r="C32" i="32" s="1"/>
  <c r="C21" i="32" s="1"/>
  <c r="L8" i="22"/>
  <c r="G62" i="17"/>
  <c r="G184" i="17" s="1"/>
  <c r="D46" i="32" l="1"/>
  <c r="C38" i="32"/>
  <c r="C44" i="32" s="1"/>
  <c r="F6" i="12"/>
  <c r="F7" i="22" s="1"/>
  <c r="F17" i="12" l="1"/>
  <c r="M6" i="12"/>
  <c r="F8" i="22"/>
  <c r="M7" i="22"/>
  <c r="M17" i="12" l="1"/>
  <c r="M8" i="22"/>
  <c r="N7" i="22" l="1"/>
  <c r="O12" i="12"/>
  <c r="O15" i="12"/>
  <c r="O13" i="12"/>
  <c r="O9" i="12"/>
  <c r="O4" i="12"/>
  <c r="O16" i="12"/>
  <c r="O3" i="12"/>
  <c r="O14" i="12"/>
  <c r="O5" i="12"/>
  <c r="O7" i="12"/>
  <c r="O10" i="12"/>
  <c r="O11" i="12"/>
  <c r="O8" i="12"/>
  <c r="O6" i="12"/>
  <c r="N6" i="22"/>
  <c r="N4" i="22"/>
  <c r="N3" i="22"/>
  <c r="N5" i="22"/>
  <c r="O17" i="12" l="1"/>
  <c r="N8" i="22"/>
  <c r="G36" i="33" l="1"/>
  <c r="G25" i="33"/>
  <c r="G22" i="33" s="1"/>
  <c r="E26" i="33"/>
  <c r="E23" i="33"/>
  <c r="E25" i="33"/>
  <c r="E24" i="33"/>
  <c r="D44" i="33" l="1"/>
  <c r="F44" i="33" s="1"/>
  <c r="D41" i="33"/>
  <c r="D40" i="33" l="1"/>
  <c r="F40" i="33" s="1"/>
  <c r="F41" i="33"/>
  <c r="E14" i="33"/>
  <c r="F14" i="33" s="1"/>
  <c r="E13" i="33"/>
  <c r="F13" i="33" l="1"/>
  <c r="E28" i="33"/>
  <c r="D29" i="33" l="1"/>
  <c r="D31" i="33" l="1"/>
  <c r="E31" i="33"/>
  <c r="D27" i="33"/>
  <c r="D30" i="33"/>
  <c r="E11" i="33"/>
  <c r="E29" i="33"/>
  <c r="F29" i="33" s="1"/>
  <c r="D28" i="33"/>
  <c r="F28" i="33" s="1"/>
  <c r="E30" i="33"/>
  <c r="E20" i="33"/>
  <c r="F31" i="33" l="1"/>
  <c r="F30" i="33"/>
  <c r="F11" i="33"/>
  <c r="D23" i="33"/>
  <c r="D26" i="33" l="1"/>
  <c r="F26" i="33" s="1"/>
  <c r="D24" i="33"/>
  <c r="F24" i="33" s="1"/>
  <c r="F23" i="33"/>
  <c r="D25" i="33"/>
  <c r="F25" i="33" s="1"/>
  <c r="E7" i="33" l="1"/>
  <c r="F7" i="33" s="1"/>
  <c r="E6" i="33"/>
  <c r="F6" i="33" s="1"/>
  <c r="E5" i="33"/>
  <c r="F5" i="33" s="1"/>
  <c r="D22" i="33"/>
  <c r="D21" i="33" s="1"/>
  <c r="D39" i="33" s="1"/>
  <c r="D45" i="33" s="1"/>
  <c r="E17" i="33" l="1"/>
  <c r="F17" i="33" s="1"/>
  <c r="E16" i="33" l="1"/>
  <c r="F16" i="33" l="1"/>
  <c r="E12" i="33"/>
  <c r="F12" i="33" l="1"/>
  <c r="G34" i="33" l="1"/>
  <c r="E27" i="33"/>
  <c r="F27" i="33" l="1"/>
  <c r="E22" i="33"/>
  <c r="F22" i="33" l="1"/>
  <c r="G35" i="33" l="1"/>
  <c r="E37" i="33" l="1"/>
  <c r="E34" i="33" l="1"/>
  <c r="F34" i="33" l="1"/>
  <c r="E36" i="33"/>
  <c r="F36" i="33" s="1"/>
  <c r="E35" i="33" l="1"/>
  <c r="F35" i="33" l="1"/>
  <c r="G38" i="33" l="1"/>
  <c r="G33" i="33" s="1"/>
  <c r="G21" i="33" s="1"/>
  <c r="E38" i="33" l="1"/>
  <c r="F38" i="33" l="1"/>
  <c r="E33" i="33"/>
  <c r="F33" i="33" l="1"/>
  <c r="E21" i="33"/>
  <c r="F21" i="33" l="1"/>
  <c r="E39" i="33"/>
  <c r="G47" i="33"/>
  <c r="E45" i="33" l="1"/>
  <c r="F39" i="33"/>
</calcChain>
</file>

<file path=xl/sharedStrings.xml><?xml version="1.0" encoding="utf-8"?>
<sst xmlns="http://schemas.openxmlformats.org/spreadsheetml/2006/main" count="23396" uniqueCount="4876">
  <si>
    <t>Proposed Adjustment</t>
  </si>
  <si>
    <t>Remarks</t>
  </si>
  <si>
    <t>Sub Head</t>
  </si>
  <si>
    <t>Details</t>
  </si>
  <si>
    <t xml:space="preserve">S/N </t>
  </si>
  <si>
    <t xml:space="preserve">Construction of AAUA International Secondary School </t>
  </si>
  <si>
    <t xml:space="preserve">Asphalt Laying of Ceremonial Road Serving the Senate Building </t>
  </si>
  <si>
    <t>Approved 2020 Budget</t>
  </si>
  <si>
    <t>Actual 2020 Till Date</t>
  </si>
  <si>
    <t>ADEKUNLE AJASIN UNIVERSITY, AKUNGBA AKOKO</t>
  </si>
  <si>
    <t>TOTAL: ADEKUNLE AJASIN UNIVERSITY, AKUNGBA AKOKO</t>
  </si>
  <si>
    <t>AGENCY FOR THE WELFARE OF THE PHYSICALLY CHALLENGED PERSONS</t>
  </si>
  <si>
    <t>SPG- Sensitisation Programme</t>
  </si>
  <si>
    <t>SPG- Specialised Training</t>
  </si>
  <si>
    <t>SPG- Board Members Allowances</t>
  </si>
  <si>
    <t>SPG- Welfare of the Disabled Sponsorship of Persons with disabilities to Seminars and Conferences</t>
  </si>
  <si>
    <t>SPG- Physically Challenged Persons Matters Affecting</t>
  </si>
  <si>
    <t>SPG- International Day of the disables</t>
  </si>
  <si>
    <t>SPG- Sports Development Programmes</t>
  </si>
  <si>
    <t>TOTAL: AGENCY FOR THE WELFARE OF THE PHYSICALLY CHALLENGED PERSONS</t>
  </si>
  <si>
    <t>-</t>
  </si>
  <si>
    <t>Supportive Aids and Equipment (Wheel Chairs, Calipers, Cane Guide etc) for Persons with Disabilities</t>
  </si>
  <si>
    <t>Desktop and laptops computer</t>
  </si>
  <si>
    <t>Video &amp; Photo camera</t>
  </si>
  <si>
    <t>Re-roofing of office building</t>
  </si>
  <si>
    <t>18-Seater Bus</t>
  </si>
  <si>
    <t>Educational support for PWDs</t>
  </si>
  <si>
    <t>Repair of vehicle</t>
  </si>
  <si>
    <t>Renovation of office building</t>
  </si>
  <si>
    <t>Chair/Table and others</t>
  </si>
  <si>
    <t>3040003600103</t>
  </si>
  <si>
    <t>3040003600104</t>
  </si>
  <si>
    <t>3040003600107</t>
  </si>
  <si>
    <t>3040003600108</t>
  </si>
  <si>
    <t>3040003600109</t>
  </si>
  <si>
    <t>3040003600115</t>
  </si>
  <si>
    <t>3040003600121</t>
  </si>
  <si>
    <t>4050004550301</t>
  </si>
  <si>
    <t>2030004540101</t>
  </si>
  <si>
    <t>AGRICULTURAL DEVELOPMENT PROGRAMME</t>
  </si>
  <si>
    <t>03050002180201</t>
  </si>
  <si>
    <t>03050002190201</t>
  </si>
  <si>
    <t>SPG- Audit Fees</t>
  </si>
  <si>
    <t>SPG- Motorcycle Allowance for Extension Workers</t>
  </si>
  <si>
    <t>TOTAL: AGRICULTURAL DEVELOPMENT PROGRAMME</t>
  </si>
  <si>
    <t>Demonstration of Broiler and Turkey Production</t>
  </si>
  <si>
    <t>Demonstration of Sustainable fish Farming</t>
  </si>
  <si>
    <t>Radio and Television Programme</t>
  </si>
  <si>
    <t>Working Tools (Farming tools and research materials)</t>
  </si>
  <si>
    <t>Capacity Building for Farmers in all components of Agriculture (Existing and New)/N-Power Beneficiaries</t>
  </si>
  <si>
    <t>Women in Agriculture Programme- Sensitization of Women Groups on Modern Technology on Crops , Livestock and Fisheries</t>
  </si>
  <si>
    <t>World Food Day</t>
  </si>
  <si>
    <t>Seed Yam/Rice Seed through Outgrower</t>
  </si>
  <si>
    <t>Production of Extension Leaflets/Guide and Farmers Calendar</t>
  </si>
  <si>
    <t>Annual National Workshop on REFILS, Sectoral Review and Steering Committee</t>
  </si>
  <si>
    <t>SEED BUYING BACK- (a) Maize- 30mt at N85,000/ton</t>
  </si>
  <si>
    <t>Rural Institution Development (Organization, Registration and Training of Farmers Group and Credit Management</t>
  </si>
  <si>
    <t>Plantain - Suckers Multiplication/Demonstration Plots at 4 Locations</t>
  </si>
  <si>
    <t>Maintenance of Citrus Orchards (1 Location, Akure)</t>
  </si>
  <si>
    <t>Vegetable Seed Multiplication- Production of Assorted Vegetable Seed (Foundation Seed) at Five Locations</t>
  </si>
  <si>
    <t>Supervision/Monitoring of Projects</t>
  </si>
  <si>
    <t>Processing and Packaging Materials, Completion and Electrification of Seed Cool Room</t>
  </si>
  <si>
    <t>Cassava through Out-growers</t>
  </si>
  <si>
    <t>Seed Development/Certification - Maize through Out-growers</t>
  </si>
  <si>
    <t>Agricultural Transformation Initiative</t>
  </si>
  <si>
    <t>Establishment of Citrus Progeny Orchards 2 Locations (Ikare &amp; Ondo)</t>
  </si>
  <si>
    <t>E-Extension Services</t>
  </si>
  <si>
    <t>Armyworm Farmers Field Days</t>
  </si>
  <si>
    <t>Demonstration- Management Training Plot</t>
  </si>
  <si>
    <t>Planning, Monitoring and Evaluation - Survey and Survey Materials (Agricultural Production Survey- APS and Commodity Market Survey</t>
  </si>
  <si>
    <t>Conduct ot 48 Sessions on Modern Technologies from Research Findings of Improved Productivity on Fortnightly (FNT) Basis (IKare Akoko &amp; Owo)</t>
  </si>
  <si>
    <t>Collaborative trials with Technical Review of Research Institutions/ Agencies</t>
  </si>
  <si>
    <t>Monthly Progress Review</t>
  </si>
  <si>
    <t>Monthly Technology Review Meeting with University and Research Institutes</t>
  </si>
  <si>
    <t>Conduct of 48 Sessions on Modern Technologies from Research Findings of Improved Productivity on Fortnightly (FNT) Basis (Ondo &amp; Okitipupa)</t>
  </si>
  <si>
    <t>Adaptive Research - Establishment and Maintenance of 60 OFAR Trials</t>
  </si>
  <si>
    <t>Agro-Forestry and Land Management/Horticulture: Seedling production- Production of Assorted Fruit Trees (2000)</t>
  </si>
  <si>
    <t>Farmers Business School</t>
  </si>
  <si>
    <t>Farmers Field Days: Quarterly Agric Show</t>
  </si>
  <si>
    <t>Project Facilities - Project Facilities Maintenance: General Repairs of Office Building Complex and Generating Set, Tractor, Heavy Duty Equipment etc</t>
  </si>
  <si>
    <t>Agro-Women Initiative</t>
  </si>
  <si>
    <t>1010000150201</t>
  </si>
  <si>
    <t>1010000150202</t>
  </si>
  <si>
    <t>1010000150203</t>
  </si>
  <si>
    <t>1010000150205</t>
  </si>
  <si>
    <t>1010000150206</t>
  </si>
  <si>
    <t>1010000150207</t>
  </si>
  <si>
    <t>1010000150208</t>
  </si>
  <si>
    <t>1010000150212</t>
  </si>
  <si>
    <t>1010000150213</t>
  </si>
  <si>
    <t>1010000150214</t>
  </si>
  <si>
    <t>1010000150215</t>
  </si>
  <si>
    <t>1010000150216</t>
  </si>
  <si>
    <t>1010000150217</t>
  </si>
  <si>
    <t>1010000150218</t>
  </si>
  <si>
    <t>1010000150219</t>
  </si>
  <si>
    <t>1010000150220</t>
  </si>
  <si>
    <t>1010000150222</t>
  </si>
  <si>
    <t>1010000150224</t>
  </si>
  <si>
    <t>1010000150225</t>
  </si>
  <si>
    <t>1010000150226</t>
  </si>
  <si>
    <t>1010000150227</t>
  </si>
  <si>
    <t>1010000150230</t>
  </si>
  <si>
    <t>1010000150266</t>
  </si>
  <si>
    <t>1010000160201</t>
  </si>
  <si>
    <t>1010002030201</t>
  </si>
  <si>
    <t>1010002030202</t>
  </si>
  <si>
    <t>1010002030203</t>
  </si>
  <si>
    <t>1010002030204</t>
  </si>
  <si>
    <t>1010002030205</t>
  </si>
  <si>
    <t>1010002030206</t>
  </si>
  <si>
    <t>1010002030208</t>
  </si>
  <si>
    <t>1010002030209</t>
  </si>
  <si>
    <t>1010002030210</t>
  </si>
  <si>
    <t>1010002030211</t>
  </si>
  <si>
    <t>1010002030227</t>
  </si>
  <si>
    <t>1010002050201</t>
  </si>
  <si>
    <t>1070002060101</t>
  </si>
  <si>
    <t>Construction/Renovation of Farm Service Center</t>
  </si>
  <si>
    <t>Fumigation/Integrated pest control</t>
  </si>
  <si>
    <t>Establishment of Agro-Chemical Laboratory in collaboration with Research Institute for Adaptive trial of Seed and Agro-Chemical for Efficiency and Residual Effect</t>
  </si>
  <si>
    <t>Procurement of Agro-Inputs</t>
  </si>
  <si>
    <t>Licensing/Registration of Agro-inputs dealers/companies/agents and other allied matters</t>
  </si>
  <si>
    <t>Buyback of Surplus Agricultural Produce</t>
  </si>
  <si>
    <t>FGN/Ondo state presidential fertilizer initiative logistics,Planning and Monitoring matters</t>
  </si>
  <si>
    <t>AGRICULTURAL INPUT AND SUPPLY AGENCY</t>
  </si>
  <si>
    <t>TOTAL: AGRICULTURAL INPUT AND SUPPLY AGENCY</t>
  </si>
  <si>
    <t>1010002020201</t>
  </si>
  <si>
    <t>1010002020204</t>
  </si>
  <si>
    <t>2010000990201</t>
  </si>
  <si>
    <t>2010000990202</t>
  </si>
  <si>
    <t>2010000990206</t>
  </si>
  <si>
    <t>2010000990208</t>
  </si>
  <si>
    <t>2010000990211</t>
  </si>
  <si>
    <t>AGRO-CLIMATOLOGICAL AND ECOLOGICAL PROJECT</t>
  </si>
  <si>
    <t>Purchase of Chemicals/Reagents</t>
  </si>
  <si>
    <t>Purchase of Nitrogen Kjehdal Digestion and Distillation Unit</t>
  </si>
  <si>
    <t>Production of 500 each of Weather Diary Booklet and combined Summary Sheets</t>
  </si>
  <si>
    <t>Reconstruction and Equipping of 2 Meteorological Stations at Okitipupa and Ese-Odo Local Govt Areas</t>
  </si>
  <si>
    <t>Replacement of faulty instrument in the 19 stations of the Project</t>
  </si>
  <si>
    <t>Production and Airing of Weather Guide to Farmers on OSRC</t>
  </si>
  <si>
    <t>Capacity Building on Soil and Weather Activities and Attendance of Conferences/Seminars on Climate and Soil activities</t>
  </si>
  <si>
    <t>Purchase of Field Materials (Rain Coats/Boots, etc) for Soil Analysis</t>
  </si>
  <si>
    <t>Monitoring of Field Activities</t>
  </si>
  <si>
    <t>Automatic weather Station</t>
  </si>
  <si>
    <t>TOTAL: AGRO-CLIMATOLOGICAL AND ECOLOGICAL PROJECT</t>
  </si>
  <si>
    <t>1010002230101</t>
  </si>
  <si>
    <t>1010002230102</t>
  </si>
  <si>
    <t>3050002220101</t>
  </si>
  <si>
    <t>3050002220102</t>
  </si>
  <si>
    <t>3050002220103</t>
  </si>
  <si>
    <t>3050002220104</t>
  </si>
  <si>
    <t>3050002220105</t>
  </si>
  <si>
    <t>3050002220106</t>
  </si>
  <si>
    <t>3050002220107</t>
  </si>
  <si>
    <t>3050002220127</t>
  </si>
  <si>
    <t>BOARD OF ADULT, TECHNICAL AND VOCATIONAL EDUCATION</t>
  </si>
  <si>
    <t>SPG- VEHICLE MAINTENANCE &amp; CONSUMABLES</t>
  </si>
  <si>
    <t>SPG- Publicity/Documentation</t>
  </si>
  <si>
    <t>SPG- JETS Competitions</t>
  </si>
  <si>
    <t>SPG- School Examination (Unity Common Entrance Exams/GTC, etc)</t>
  </si>
  <si>
    <t>SPG- Training Programme for Education Officers, Education Managers and other Related Personnel</t>
  </si>
  <si>
    <t>SPG- Proficiency Exams in the 10 courses for Students at 24 SAC</t>
  </si>
  <si>
    <t>SPG- School Census, Data Analysis and Research</t>
  </si>
  <si>
    <t>SPG- Procurement of Diesel, Petrol and Lubricant Distribution and Servicing</t>
  </si>
  <si>
    <t>SPG- Grants to Technical Colleges</t>
  </si>
  <si>
    <t>SPG- Monitoring and Inspection of Colleges (GTC/TECH DEPT) In school</t>
  </si>
  <si>
    <t>SPG- Adult Literacy Facilitators</t>
  </si>
  <si>
    <t>SPG- Science Based C.E.C Stipend to Facilitators (10 Facilitators N10,000.00 Each @7 Centres for 12 Months)</t>
  </si>
  <si>
    <t>SPG- SAC Trainers and Supervisors</t>
  </si>
  <si>
    <t>SPG- Approval Inspection and Regulation of private CEC For IGR</t>
  </si>
  <si>
    <t>SPG- Stipend to Teacher at The 7 PHS</t>
  </si>
  <si>
    <t>SPG- Provision of Training/Learning Materials/Dossier and Fist AID Kits at SAC Centres, GTCs and PHS</t>
  </si>
  <si>
    <t>SPG- Stipend to facilitators of Liberal Education Centers (GOVT.C.E.C) (N10,000.00 Per 15 Teachers/Facilitators,7 Centres for 12 Months)</t>
  </si>
  <si>
    <t>SPG- National Educational &amp; Professional Conferences and Meetings, NCE, JCC etc</t>
  </si>
  <si>
    <t>SPG- Management of SAC Products</t>
  </si>
  <si>
    <t>SPG- Graduation Ceremonies</t>
  </si>
  <si>
    <t>SPG- Mapping Exercise against Land Encroachment</t>
  </si>
  <si>
    <t>SPG- Payment of Stipend and Provision of Consumables, Training Materials for Functional Literacy</t>
  </si>
  <si>
    <t>SPG- Procurement of Books</t>
  </si>
  <si>
    <t>SPG- Maintenance of Adult Literacy Centre</t>
  </si>
  <si>
    <t>SPG- Consumables for Technical Venture and Production Unit</t>
  </si>
  <si>
    <t>SPG- International Literacy Day</t>
  </si>
  <si>
    <t>SPG- Inter PHS Science Competition</t>
  </si>
  <si>
    <t>SPG- Accreditation of Courses in GTCs and PHS</t>
  </si>
  <si>
    <t>TOTAL: BOARD OF ADULT, TECHNICAL AND VOCATIONAL EDUCATION</t>
  </si>
  <si>
    <t>Mass production of home detergents,confectionaries,bakery product,tie&amp;dye product,chalk,fueless generator/bike,tricycle,solar traffic light,palm oil expeller/extractor,furniture,collapsible chairs,souvenirs,electric furnace</t>
  </si>
  <si>
    <t>Special Training Mentorship Programme (STAMP): Composition of Sector Skill Industry Group (SSIG),Pre-Launching Activities, Launching, Post Launching, Mindset Changing Training Programme, Skill Importation Training Programme, Entrepreneurial Training, Graduation Programme.</t>
  </si>
  <si>
    <t>Procurement of Mowers</t>
  </si>
  <si>
    <t>Procurement/Repair/Maintenance of Machines/Equipment at SACs, GTCs: Embroidery Machines, Buttons making machines, sowing machines, whipping machines, oven, refrigerator, freezers, fryer, slicers, cutter, hair dryer, circular machines, soap making mixer,chalk making low temperature dryer, deep fryer, cylinder, burners, apparatus, welding machines la</t>
  </si>
  <si>
    <t>Procurement of equipment @6PHS: purchasing slides, dissecting sets, microscope, kipps apparatus, cylinder, ammeter, condensers, water bath, etc</t>
  </si>
  <si>
    <t>Renovation of Government Technical Colleges in the State</t>
  </si>
  <si>
    <t>Renovation of BATVE Headquarters</t>
  </si>
  <si>
    <t>Renovation of Prospect High Schools, Government Technical Colleges.</t>
  </si>
  <si>
    <t>Construction of Skill Acquisition Center at Paadi Community in Ondo East Local Government</t>
  </si>
  <si>
    <t>Maintenance/Renovation of Skill Acquisition Centers in Okitipupa, Ipe and Epinmi Akoko</t>
  </si>
  <si>
    <t>Procurement of Sporting Equipment for GTCs and PHS: Javelin, Jersey Training Kits, High Jump Stand, Sprint baton, discuss, shot put, football, lawn tennis net, goalpost nets, Spike Shoe, hand ball</t>
  </si>
  <si>
    <t>Procurement of Software and other serviceable (peripherals) items for computer in BATVE offices: Windows Office packages, Antivirus, Backup, UPS, Stabilizers, HP LaserJet 2050/Pro M402dw Cartridge and Printers</t>
  </si>
  <si>
    <t>Upgrading of EMIS Unit/Procurement of Computers with Installation and Hosting of Website</t>
  </si>
  <si>
    <t>Purchase of Furniture for BATVE: office tables &amp; chairs, office waterproof file cabinets, visitor chairs, refrigerators, etc</t>
  </si>
  <si>
    <t>1050000550103</t>
  </si>
  <si>
    <t>2130000530301</t>
  </si>
  <si>
    <t>2130000530302</t>
  </si>
  <si>
    <t>2130000530305</t>
  </si>
  <si>
    <t>2130000560104</t>
  </si>
  <si>
    <t>2130000560109</t>
  </si>
  <si>
    <t>2130000560110</t>
  </si>
  <si>
    <t>2130000560111</t>
  </si>
  <si>
    <t>2130000560112</t>
  </si>
  <si>
    <t>3080000540101</t>
  </si>
  <si>
    <t>3110000520302</t>
  </si>
  <si>
    <t>3110000520303</t>
  </si>
  <si>
    <t>3110000520306</t>
  </si>
  <si>
    <t>01050000550101</t>
  </si>
  <si>
    <t>BOARD OF ALTERNATIVE MEDICINE</t>
  </si>
  <si>
    <t>Establishment of Herbal Garden</t>
  </si>
  <si>
    <t>Procurement of Office Equipment</t>
  </si>
  <si>
    <t>1010003220301</t>
  </si>
  <si>
    <t>2130003230301</t>
  </si>
  <si>
    <t>TOTAL: BOARD OF ALTERNATIVE MEDICINE</t>
  </si>
  <si>
    <t>BUREAU OF PUBLIC PROCUREMENT (BPP)</t>
  </si>
  <si>
    <t>Procurement of HP Pavillion all in one Laptops (20 Nos with accessories)</t>
  </si>
  <si>
    <t>Purchase of Photocopier AR 6020 (Sharp) with Installation (4 No with stand)</t>
  </si>
  <si>
    <t>Website Development</t>
  </si>
  <si>
    <t>Production of 200 copies of quarterly publication of ODPP cloured embossement paper</t>
  </si>
  <si>
    <t>Engagement of Consultant to produce highly specialized Document: Standard Bidding Documents, Procurement Manual, Contract Management Manual, Inventory, Material, Goods and Eqipoment Management Manual</t>
  </si>
  <si>
    <t>Training and Workshops for Staff</t>
  </si>
  <si>
    <t>Office Furniture and Equipment for ODBPP Office</t>
  </si>
  <si>
    <t>Provision/ Renovation of Offices to accommodate the Procurement Officers.</t>
  </si>
  <si>
    <t>Registration and Categorization of Vendors: Development of website and numbers of Contactor to registered</t>
  </si>
  <si>
    <t>Personnel Allowance and Stipends: Study tours allowance to motivate Staff of the bureau to prevent fraud.</t>
  </si>
  <si>
    <t>Procurement Board Meetings: Four (4) sitting in a year comprises of Fifteen(15) members @ N500,000.00</t>
  </si>
  <si>
    <t>Monitoring and Verification of Projects</t>
  </si>
  <si>
    <t>Procurement of Two (2) Nos of Motorcycles</t>
  </si>
  <si>
    <t>Development of e Procurement Application software</t>
  </si>
  <si>
    <t>TOTAL: BUREAU OF PUBLIC PROCUREMENT (BPP)</t>
  </si>
  <si>
    <t>2110000770101</t>
  </si>
  <si>
    <t>2110000770102</t>
  </si>
  <si>
    <t>2110000770104</t>
  </si>
  <si>
    <t>3130001200101</t>
  </si>
  <si>
    <t>3130001200102</t>
  </si>
  <si>
    <t>3130001200103</t>
  </si>
  <si>
    <t>3130001200104</t>
  </si>
  <si>
    <t>3130001200106</t>
  </si>
  <si>
    <t>3130001200108</t>
  </si>
  <si>
    <t>3130001200109</t>
  </si>
  <si>
    <t>3130001200110</t>
  </si>
  <si>
    <t>3130001200111</t>
  </si>
  <si>
    <t>3130001200128</t>
  </si>
  <si>
    <t>3130001200132</t>
  </si>
  <si>
    <t>CABINET AND SPECIAL SERVICES DEPARTMENT</t>
  </si>
  <si>
    <t>SPG- Activities of the Military (Army)</t>
  </si>
  <si>
    <t>SPG- Federal and State Security Council meeting</t>
  </si>
  <si>
    <t>SPG- Activities of the Military (Navy)</t>
  </si>
  <si>
    <t>SPG- Activities of the Military (Air Force)</t>
  </si>
  <si>
    <t>SPG- Activities of the Paramilitary Agencies</t>
  </si>
  <si>
    <t>SPG- Cabinet/Executive Council Secretariat and maintenance of Exco Chamber and Governor's Conference Room</t>
  </si>
  <si>
    <t>SPG- State Tenders Board Secretariat</t>
  </si>
  <si>
    <t>SPG- Joint Security Patrol (JSP) Office</t>
  </si>
  <si>
    <t>SPG- Swearing-in Ceremonies of Political Appointees in the State and Allied Matters</t>
  </si>
  <si>
    <t>TOTAL: CABINET AND SPECIAL SERVICES DEPARTMENT</t>
  </si>
  <si>
    <t>Purchase of Additional (3 Nos) Digital Photocopier (Sharp) AR5316</t>
  </si>
  <si>
    <t>Purchase and Installation of 4 Units Desktop Computers (Wholesale Replacement and Upgrading of Existing Ones for Processing of EXCO, State Security and STB Papers at N250,000 (Bought 2 to 4 years ago)</t>
  </si>
  <si>
    <t>REPAIRS OF CONFERENCE LIFT COMPUTER SYSTEM IN THE EXCO CHAMBERS</t>
  </si>
  <si>
    <t>CHRISTIAN WELFARE BOARD</t>
  </si>
  <si>
    <t>SPG- Christian Pilgrimage Operation</t>
  </si>
  <si>
    <t>SPG- Co-ordination of Christian Organization and Mobilization of Christian Activities in the State</t>
  </si>
  <si>
    <t>SPG- Visitation to Hospital, Prison, Remand Home and Children</t>
  </si>
  <si>
    <t>Purchase of 2 Hp Laptops and 3 Hp Desktop Computers</t>
  </si>
  <si>
    <t>Office Equipment</t>
  </si>
  <si>
    <t>Procurement of Digital Sony HDV27 (PAL) Video Camera</t>
  </si>
  <si>
    <t>Assistance to Christian Organizations in the State</t>
  </si>
  <si>
    <t>TOTAL: CHRISTIAN WELFARE BOARD</t>
  </si>
  <si>
    <t>2130004050401</t>
  </si>
  <si>
    <t>2130004050402</t>
  </si>
  <si>
    <t>2130004050407</t>
  </si>
  <si>
    <t>2110000350101</t>
  </si>
  <si>
    <t>2110000350102</t>
  </si>
  <si>
    <t>2110000350104</t>
  </si>
  <si>
    <t>4130003680201</t>
  </si>
  <si>
    <t>CIVIL SERVICE COMMISSION</t>
  </si>
  <si>
    <t>SPG- CAPACITY BUILDING</t>
  </si>
  <si>
    <t>SPG- Annual Conference of Civil Service Commission in Nigeria (Plenary Session)</t>
  </si>
  <si>
    <t>SPG- Special and Sundry Activities</t>
  </si>
  <si>
    <t>SPG- Hosting meetings on recruitment, promotion, conversion and advancement</t>
  </si>
  <si>
    <t>TOTAL: CIVIL SERVICE COMMISSION</t>
  </si>
  <si>
    <t>Renovation of Offices at the Commission</t>
  </si>
  <si>
    <t>Digitalization and Electronic Archiving of Personnel Records</t>
  </si>
  <si>
    <t>Development of Employment Web Portal</t>
  </si>
  <si>
    <t>Purchase of 3 numbers of Desktop Computer Systems</t>
  </si>
  <si>
    <t>Purchase of 1 Nos Digital Photocopy sharp AR5316</t>
  </si>
  <si>
    <t>Purchase of NIKON still camera with accessories</t>
  </si>
  <si>
    <t>Purchase of Sony video camera with accessories</t>
  </si>
  <si>
    <t>Purchase of 1 unit of fire Proof cabinet @ #480,000.00 each</t>
  </si>
  <si>
    <t>Purchase of PAE wireless System</t>
  </si>
  <si>
    <t>Purchase of furniture for offices</t>
  </si>
  <si>
    <t>Purchase of window Net for the offices</t>
  </si>
  <si>
    <t>Purchase of Perkin Generating Set</t>
  </si>
  <si>
    <t>Purchase of 2 mowers @ #250,000 each</t>
  </si>
  <si>
    <t>Purchase of 2 motorcycles @ #350,000 each</t>
  </si>
  <si>
    <t>2060003780201</t>
  </si>
  <si>
    <t>2110003760301</t>
  </si>
  <si>
    <t>2110003760302</t>
  </si>
  <si>
    <t>2110003770101</t>
  </si>
  <si>
    <t>2110003770103</t>
  </si>
  <si>
    <t>2110003770107</t>
  </si>
  <si>
    <t>2110003770108</t>
  </si>
  <si>
    <t>2110003770109</t>
  </si>
  <si>
    <t>2110003770110</t>
  </si>
  <si>
    <t>2130003750405</t>
  </si>
  <si>
    <t>2130003750406</t>
  </si>
  <si>
    <t>2140000360101</t>
  </si>
  <si>
    <t>2140000360105</t>
  </si>
  <si>
    <t>2140000360106</t>
  </si>
  <si>
    <t>COCOA REVOLUTION OFFICE</t>
  </si>
  <si>
    <t>Procurement of 20 Nos Moytor-cycles for Pruners</t>
  </si>
  <si>
    <t>Purchase of Cocoa Chemicals at Oda Plantation</t>
  </si>
  <si>
    <t>Provision of Processing Centre Facility at Oda</t>
  </si>
  <si>
    <t>Re-establishment of internal farm roads network, bridge renovation and drainages</t>
  </si>
  <si>
    <t>Purchase of farm equipment</t>
  </si>
  <si>
    <t>Rehabilitation/Maintenance of New Planting</t>
  </si>
  <si>
    <t>Fire Tracing of Oda Cocoa Plantation</t>
  </si>
  <si>
    <t>Maintenance of 75Ha Hybrid Cocoa Seed Gardens</t>
  </si>
  <si>
    <t>Capacity Building (Training of Pruners, Nursery Attendants, Field Officers, Farmers Field School, Workshops &amp; Seminars etc)</t>
  </si>
  <si>
    <t>Maintenance of Farm Equipment and Others: Repairs and Servicing of 5 Tractors, 10 Motorcycles, 5 Motor Saws, Generators, Irrigation Water Pumps etc</t>
  </si>
  <si>
    <t>Project Supervision, Monitoring and Publicity/Advocacy</t>
  </si>
  <si>
    <t>Payment of Labour Wages to Maintain Existing and Rehabilitated Farms</t>
  </si>
  <si>
    <t>Bush Clearing and Development of 2000 Ha of Land</t>
  </si>
  <si>
    <t>Procurement of 1 No of Tractor</t>
  </si>
  <si>
    <t>Raising of Hybrid Cocoa Seedlings</t>
  </si>
  <si>
    <t>Establishment of Cocoa Plantation at Ijugbere, Owo</t>
  </si>
  <si>
    <t>Rehabilitation of Oda Cocoa Farm</t>
  </si>
  <si>
    <t>Procurement and Installation of Cocoa Pod Breaking Machine</t>
  </si>
  <si>
    <t>Logistics/Running Cost on Akure Commodity Exchange</t>
  </si>
  <si>
    <t>Renovation of Office Complex</t>
  </si>
  <si>
    <t>1010002240201</t>
  </si>
  <si>
    <t>1010002250201</t>
  </si>
  <si>
    <t>1010002270201</t>
  </si>
  <si>
    <t>1010002270202</t>
  </si>
  <si>
    <t>1010002280201</t>
  </si>
  <si>
    <t>1010004800301</t>
  </si>
  <si>
    <t>1010004300308</t>
  </si>
  <si>
    <t>1010004300307</t>
  </si>
  <si>
    <t>1010004300306</t>
  </si>
  <si>
    <t>1010004300305</t>
  </si>
  <si>
    <t>1010004300304</t>
  </si>
  <si>
    <t>1010004300302</t>
  </si>
  <si>
    <t>1010004300301</t>
  </si>
  <si>
    <t>1010002280211</t>
  </si>
  <si>
    <t>1010002280209</t>
  </si>
  <si>
    <t>1010002280208</t>
  </si>
  <si>
    <t>1010002280207</t>
  </si>
  <si>
    <t>1010002280206</t>
  </si>
  <si>
    <t>1010002280204</t>
  </si>
  <si>
    <t>1010002280203</t>
  </si>
  <si>
    <t>TOTAL: COCOA REVOLUTION OFFICE</t>
  </si>
  <si>
    <t>CONSUMER PROTECTION COMMITTEE</t>
  </si>
  <si>
    <t>SPG- Sensitization of Consumer and Public Awareness Programme</t>
  </si>
  <si>
    <t>SPG- Conferences, Seminars and Workshops</t>
  </si>
  <si>
    <t>TOTAL: CONSUMER PROTECTION COMMITTEE</t>
  </si>
  <si>
    <t>Purchase of one (1) nos Desktop Computer, Three (3) Laptop Computers</t>
  </si>
  <si>
    <t>Purchase of One no of Executive Table @ N120,000 and four no of executive chair @ N80,000 each for Directors</t>
  </si>
  <si>
    <t>Purchase of Mobile Analytical Kits and Testing Elements</t>
  </si>
  <si>
    <t>Renovation of Office Building</t>
  </si>
  <si>
    <t>Overhauling of Vehicles</t>
  </si>
  <si>
    <t>Total:</t>
  </si>
  <si>
    <t>2020002090101</t>
  </si>
  <si>
    <t>2020002100101</t>
  </si>
  <si>
    <t>2020002110103</t>
  </si>
  <si>
    <t>2130004660401</t>
  </si>
  <si>
    <t>2130004670401</t>
  </si>
  <si>
    <t>CONTRIBUTORY HEALTH COMMISSION</t>
  </si>
  <si>
    <t>Construction of New Office Complex</t>
  </si>
  <si>
    <t>Training and Manpower Development</t>
  </si>
  <si>
    <t>Purchase of Computers, Tablets</t>
  </si>
  <si>
    <t>Purchase of Photocopiers</t>
  </si>
  <si>
    <t>Purchase of Scanners</t>
  </si>
  <si>
    <t>Purchase of Printers</t>
  </si>
  <si>
    <t>Purchase of Projectors</t>
  </si>
  <si>
    <t>Purchase of Office Camera</t>
  </si>
  <si>
    <t>Purchase of Binding Equipment</t>
  </si>
  <si>
    <t>Health Care for Under 5 and Pregnant Women</t>
  </si>
  <si>
    <t>Re-imbursement to PHCs and Hospitals</t>
  </si>
  <si>
    <t>Public Enlightenment, Monitoring &amp; Evaluation</t>
  </si>
  <si>
    <t>Purchase of Executive Tables</t>
  </si>
  <si>
    <t>Purchase of Chairs</t>
  </si>
  <si>
    <t>Purchase of Safes, file cabinets,cupboards, aluminum partition</t>
  </si>
  <si>
    <t>Purchase of Air conditioners</t>
  </si>
  <si>
    <t>Purchase of window blinds</t>
  </si>
  <si>
    <t>Procurement of Operational Vehicle: Toyotal Hilux</t>
  </si>
  <si>
    <t>2040004590201</t>
  </si>
  <si>
    <t>3040004610201</t>
  </si>
  <si>
    <t>4040004570201</t>
  </si>
  <si>
    <t>4040004570202</t>
  </si>
  <si>
    <t>4040004570203</t>
  </si>
  <si>
    <t>4040004570204</t>
  </si>
  <si>
    <t>4040004570205</t>
  </si>
  <si>
    <t>4040004570206</t>
  </si>
  <si>
    <t>4040004570207</t>
  </si>
  <si>
    <t>4040004740101</t>
  </si>
  <si>
    <t>4040004740102</t>
  </si>
  <si>
    <t>4040004740103</t>
  </si>
  <si>
    <t>5040004580201</t>
  </si>
  <si>
    <t>5040004580202</t>
  </si>
  <si>
    <t>5040004580203</t>
  </si>
  <si>
    <t>5040004580204</t>
  </si>
  <si>
    <t>5040004580205</t>
  </si>
  <si>
    <t>5040004600201</t>
  </si>
  <si>
    <t>TOTAL: CONTRIBUTORY HEALTH COMMISSION</t>
  </si>
  <si>
    <t>CUSTOMARY COURT OF APPEAL</t>
  </si>
  <si>
    <t>SPG- ANNUAL OUTFIT ALLOWANCE</t>
  </si>
  <si>
    <t>SPG- Training/Manpower Development</t>
  </si>
  <si>
    <t>SPG- Annual Bar Conference</t>
  </si>
  <si>
    <t>SPG- Annual Legal Year Celebration</t>
  </si>
  <si>
    <t>SPG- Annual Vacation for the President and other Judges</t>
  </si>
  <si>
    <t>SPG- Printing of Diary and Calendar for the year</t>
  </si>
  <si>
    <t>SPG- Medical Intervention</t>
  </si>
  <si>
    <t>SPG- Purchase of Parlliative Commodity</t>
  </si>
  <si>
    <t>Purchase of 3 nos Prado Jeeps for Judicial Officers</t>
  </si>
  <si>
    <t>Purchase of 6 Nos of Toyota Corolla</t>
  </si>
  <si>
    <t>Renovation of Customary Courts and Offices</t>
  </si>
  <si>
    <t>Purchase of 10 nos of Office Chairs</t>
  </si>
  <si>
    <t>Purchase of 10 nos of Office Tables</t>
  </si>
  <si>
    <t>Purchases of Law Books/Law Reports and Printing of Dairies and Calendars.</t>
  </si>
  <si>
    <t>Furniture and Equipment for New Offices.</t>
  </si>
  <si>
    <t>2020004850101</t>
  </si>
  <si>
    <t>2020004850103</t>
  </si>
  <si>
    <t>2020004860301</t>
  </si>
  <si>
    <t>2020004870301</t>
  </si>
  <si>
    <t>2020004870302</t>
  </si>
  <si>
    <t>2130003190301</t>
  </si>
  <si>
    <t>2130003190302</t>
  </si>
  <si>
    <t>TOTAL: CUSTOMARY COURT OF APPEAL</t>
  </si>
  <si>
    <t>DEBT MANAGEMENT OFFICE</t>
  </si>
  <si>
    <t>Reroofing of Office Complex</t>
  </si>
  <si>
    <t>Procurement of Debt Management Software</t>
  </si>
  <si>
    <t>Training of Staff on Debt Management</t>
  </si>
  <si>
    <t>TOTAL: DEBT MANAGEMENT OFFICE</t>
  </si>
  <si>
    <t>DEPARTMENT OF PUBLIC SERVICE REFORM AND DEVELOPMENT (DPSRD)</t>
  </si>
  <si>
    <t>SPG- Civil Service Reforms</t>
  </si>
  <si>
    <t>TOTAL: DEPARTMENT OF PUBLIC SERVICE REFORM AND DEVELOPMENT (DPSRD)</t>
  </si>
  <si>
    <t>Purchase of 3 nos each of Desktop and Laptop Computers</t>
  </si>
  <si>
    <t>Purchase of 2 nos of Sharp Photocopiers</t>
  </si>
  <si>
    <t>Purchase of Office Equipment (General)</t>
  </si>
  <si>
    <t>Purchase of 12.5 KVA Generator</t>
  </si>
  <si>
    <t>Purchase of Motorcycle</t>
  </si>
  <si>
    <t>Purchase of Office Furniture and Fittings</t>
  </si>
  <si>
    <t>DEPUTY GOVERNOR'S OFFICE</t>
  </si>
  <si>
    <t>SPG- Donation</t>
  </si>
  <si>
    <t>SPG- Media relations</t>
  </si>
  <si>
    <t>SPG- Settlement of Hotel bills</t>
  </si>
  <si>
    <t>SPG- SEMA</t>
  </si>
  <si>
    <t>SPG- Attendance of State Functions on Behalf of the Governor</t>
  </si>
  <si>
    <t>SPG- Maintenance of Deputy Governor's Lodge</t>
  </si>
  <si>
    <t>SPG- Maintenance of Convoy Vehicles</t>
  </si>
  <si>
    <t>TOTAL: DEPUTY GOVERNOR'S OFFICE</t>
  </si>
  <si>
    <t>2130000500301</t>
  </si>
  <si>
    <t>2130000500304</t>
  </si>
  <si>
    <t>3130000510303</t>
  </si>
  <si>
    <t>5130004190401</t>
  </si>
  <si>
    <t>5130004640401</t>
  </si>
  <si>
    <t>5130004640402</t>
  </si>
  <si>
    <t>5130004640403</t>
  </si>
  <si>
    <t>5130004640404</t>
  </si>
  <si>
    <t>5130004640405</t>
  </si>
  <si>
    <t>5130004650402</t>
  </si>
  <si>
    <t>purchase of 5 hp Desktop computers,5 HP Laptops, 3sharp photocopy machines, 5shreeding machines, 3scanners, 5hp printers, 3 chest size refrigerators and 6 split Air conditioners</t>
  </si>
  <si>
    <t>procurement of Office Furniture</t>
  </si>
  <si>
    <t>Procurement 0f 2 Units of Video Camera {DRS}@N2M and 2Units of Still Camera NIKON D390@n1.9M for Press Unit.</t>
  </si>
  <si>
    <t>2130001960302</t>
  </si>
  <si>
    <t>2130001970301</t>
  </si>
  <si>
    <t>2130001970302</t>
  </si>
  <si>
    <t>Direct Labour Jobs</t>
  </si>
  <si>
    <t>DIRECT LABOUR AGENCY</t>
  </si>
  <si>
    <t>TOTAL: DIRECT LABOUR AGENCY</t>
  </si>
  <si>
    <t>2060002210101</t>
  </si>
  <si>
    <t>DIRECTORATE OF RURAL AND COMMUNITY DEVELOPMENT</t>
  </si>
  <si>
    <t>SPG- Publicity, Twinning Relationship, Capacity Building and Conferences</t>
  </si>
  <si>
    <t>SPG- National Self Help Day Celebration</t>
  </si>
  <si>
    <t>TOTAL: DIRECTORATE OF RURAL AND COMMUNITY DEVELOPMENT</t>
  </si>
  <si>
    <t>Execution of Constituency Projects across the three senatorial districts of the State</t>
  </si>
  <si>
    <t>Monitoring and Evaluation of all Projects under the Supervision of the Directorate</t>
  </si>
  <si>
    <t>Renovation of Zonal Offices</t>
  </si>
  <si>
    <t>Destop Computers with printers 3{no} at the rate of 252.800 per one =758,400 { b}Laptop Computers System 4 {no} at the rate of 184,000 per one =736,000 {c} 2{no} Photocopiers at the rate of 252,800 per one =505,600 {d} 2{no} of Projectors with screen at the rate of 100.000 per one =200.000 {e} 1 {no} Generator at 180.000 per one</t>
  </si>
  <si>
    <t>Rural Community Projects (RUCOMP)</t>
  </si>
  <si>
    <t>Confidence Building Projects</t>
  </si>
  <si>
    <t>Grant-Aiding of Communal Self-Help Projects</t>
  </si>
  <si>
    <t>Conduct of Baseline survey in Rural Areas of Ondo State for :-(i) Infrastructural facilities(ii) Rural Business (iii) Rural Extension Services</t>
  </si>
  <si>
    <t>Conduct of Needs Assessment Survey in all the Rural Areas</t>
  </si>
  <si>
    <t>Advocacy and Social Mobilization</t>
  </si>
  <si>
    <t>Capacity Building</t>
  </si>
  <si>
    <t>Coordination of Rural Development Programme</t>
  </si>
  <si>
    <t>Conduct of impact assessment</t>
  </si>
  <si>
    <t>Publicity with publications</t>
  </si>
  <si>
    <t>Refurbishment of 4 Hilux Vehicles and 1 Bus</t>
  </si>
  <si>
    <t>2100000580101</t>
  </si>
  <si>
    <t>2100000600101</t>
  </si>
  <si>
    <t>2130000620101</t>
  </si>
  <si>
    <t>3110000570101</t>
  </si>
  <si>
    <t>5100000590101</t>
  </si>
  <si>
    <t>5100000590103</t>
  </si>
  <si>
    <t>5100000590104</t>
  </si>
  <si>
    <t>5100000590105</t>
  </si>
  <si>
    <t>5100000590106</t>
  </si>
  <si>
    <t>5100000590107</t>
  </si>
  <si>
    <t>5100000590108</t>
  </si>
  <si>
    <t>5100000590109</t>
  </si>
  <si>
    <t>5100000590116</t>
  </si>
  <si>
    <t>5100000590199</t>
  </si>
  <si>
    <t>5100001230101</t>
  </si>
  <si>
    <t>EMERGENCY MEDICAL SERVICES AGENCY</t>
  </si>
  <si>
    <t>TOTAL: EMERGENCY MEDICAL SERVICES AGENCY</t>
  </si>
  <si>
    <t>Computerised web based EMS Management System(Inventory management system, Trauma Registry and Personnel PKI Management System)</t>
  </si>
  <si>
    <t>Maintenance and support of call centre ,cost system wide line, bandwidth, subscription , Toll-free lines</t>
  </si>
  <si>
    <t>Basestations fuel upkeep, EMS consumables</t>
  </si>
  <si>
    <t>Maintenance of operational vehicles (Ambulances, Towing Trucks, Extrication and utility vehicles)</t>
  </si>
  <si>
    <t>Branding and EMS social awareness campaign, Trauma summit(Publicity)</t>
  </si>
  <si>
    <t>Capacity Building(For Professional &amp; Other Categories of staff)</t>
  </si>
  <si>
    <t>Procurement of Medicament &amp; Consumables</t>
  </si>
  <si>
    <t>4040001820101</t>
  </si>
  <si>
    <t>4040001820102</t>
  </si>
  <si>
    <t>4040001820103</t>
  </si>
  <si>
    <t>4040001820104</t>
  </si>
  <si>
    <t>4040001820105</t>
  </si>
  <si>
    <t>4040001820114</t>
  </si>
  <si>
    <t>4040001820115</t>
  </si>
  <si>
    <t>GENERAL ADMINISTRATION</t>
  </si>
  <si>
    <t>SPG- Cleaning of the Secretariat Complex and other Government Offices and other Ancillary Activities</t>
  </si>
  <si>
    <t>SPG- Provision of Security Services at State Secretariat Complex</t>
  </si>
  <si>
    <t>TOTAL: GENERAL ADMINISTRATION</t>
  </si>
  <si>
    <t>Refurbishment of Vehicles</t>
  </si>
  <si>
    <t>Purchase/Acquisition of Vehicles and others</t>
  </si>
  <si>
    <t>Maintenance of Landscaping and beautification of Governors Office</t>
  </si>
  <si>
    <t>Maintenance of Secretariat Complex Blocks, Office Equipment and Vehicles</t>
  </si>
  <si>
    <t>Purchase of other office furniture equipment</t>
  </si>
  <si>
    <t>2130003710401</t>
  </si>
  <si>
    <t>2130003720401</t>
  </si>
  <si>
    <t>2130003730401</t>
  </si>
  <si>
    <t>2130003730402</t>
  </si>
  <si>
    <t>2130003740401</t>
  </si>
  <si>
    <t>GOVERNOR'S OFFICE-GOVERNMENT HOUSE AND PROTOCOL</t>
  </si>
  <si>
    <t>SPG- Domestic Passage</t>
  </si>
  <si>
    <t>SPG- Maintenance of Boats</t>
  </si>
  <si>
    <t>SPG- Maintenance of Government House</t>
  </si>
  <si>
    <t>SPG- Gift Items During Festivities: Christmas/Salah/Children Party</t>
  </si>
  <si>
    <t>SPG- Offices of ADC, CSO, Chief Detail and Orderly</t>
  </si>
  <si>
    <t>SPG- Hosting of State Guests during Special Events</t>
  </si>
  <si>
    <t>SPG- Programmes for the Office of the SSAs</t>
  </si>
  <si>
    <t>SPG- Supply of Petroleum Product into Fuel Dump</t>
  </si>
  <si>
    <t>SPG- Office of the SSA on Youth and Students' Affairs</t>
  </si>
  <si>
    <t>SPG- Office of the Chief of Staff</t>
  </si>
  <si>
    <t>SPG- Office of the SSA on Special Duty and Strategy</t>
  </si>
  <si>
    <t>SPG- Office of the SSA on Administration and Policy Planning</t>
  </si>
  <si>
    <t>SPG- Office of the SA on People living with Disabilities</t>
  </si>
  <si>
    <t>SPG- Office of the SSAs on Chams Technology</t>
  </si>
  <si>
    <t>SPG- Senior Special Assistant to the Governor (Monitoring and Performance)</t>
  </si>
  <si>
    <t>TOTAL: GOVERNOR'S OFFICE-GOVERNMENT HOUSE AND PROTOCOL</t>
  </si>
  <si>
    <t>Refurbishment/Maintenance of Government House</t>
  </si>
  <si>
    <t>Landscaping of Government House Ground</t>
  </si>
  <si>
    <t>Capital Projects for the Offices of the SSAs</t>
  </si>
  <si>
    <t>Purchase of Drugs and Medical Equipment for Government House Clinic</t>
  </si>
  <si>
    <t>Bulk Purchase of Spare Parts for Specialized Vehicles, and others</t>
  </si>
  <si>
    <t>2130001920301</t>
  </si>
  <si>
    <t>2130001920302</t>
  </si>
  <si>
    <t>2130001930301</t>
  </si>
  <si>
    <t>2130001940301</t>
  </si>
  <si>
    <t>2130001950101</t>
  </si>
  <si>
    <t>HOSPITAL MANAGEMENT BOARD</t>
  </si>
  <si>
    <t>SPG- Printing of Employment/APER form e.t.c</t>
  </si>
  <si>
    <t>SPG- Monitoring/Board meetings/monthly meetings</t>
  </si>
  <si>
    <t>SPG- Hospital Infection Control</t>
  </si>
  <si>
    <t>SPG- Quality Assurance Services</t>
  </si>
  <si>
    <t>TOTAL: HOSPITAL MANAGEMENT BOARD</t>
  </si>
  <si>
    <t>Purchase of Beds &amp; Mattresses, Nurse and Patient Dresses for all SSH &amp; GHS</t>
  </si>
  <si>
    <t>Maintenance, Renovation, Furnishing of Hospitals &amp; Other Health Facilities.</t>
  </si>
  <si>
    <t>SPG- Training Vote for ODHA Service Commission</t>
  </si>
  <si>
    <t>SPG- Study Tour and exchange programme for members and staff of ODHA Service Commission</t>
  </si>
  <si>
    <t>SPG- Parliamentary Association Meetings (Common Wealth, African Parliamentary Union and Regional meetings</t>
  </si>
  <si>
    <t>SPG- Central Training Vote for ODHA &amp; ODHA Service Commission Staff</t>
  </si>
  <si>
    <t>SPG- Mandatory Continuous Professional Development Programmes (MCPDP) for Staff of ODHA and ODHA Service Commission</t>
  </si>
  <si>
    <t>SPG- Stationery for plenary meetings</t>
  </si>
  <si>
    <t>SPG- Maintenance of Intercom &amp; Other Special Equipments</t>
  </si>
  <si>
    <t>SPG- End of the Year Activities and Allied Matters</t>
  </si>
  <si>
    <t>SPG- 10% Free Transport Allowance for Retirees of ODHA and ODHASC</t>
  </si>
  <si>
    <t>HOUSE OF ASSEMBLY COMMISSION</t>
  </si>
  <si>
    <t>TOTAL: HOUSE OF ASSEMBLY COMMISSION</t>
  </si>
  <si>
    <t>Construction of five Toilets and Renovation of Exiting 3 Toilet</t>
  </si>
  <si>
    <t>Fumigation of the Offices of the Commission</t>
  </si>
  <si>
    <t>Renovation of offices. e.g Painting, Replacememt of doors, TILING etc</t>
  </si>
  <si>
    <t>Purchase of 5 Laptops</t>
  </si>
  <si>
    <t>Purchase of 2 Nos wall Split A/C samsung/L.G @ 152,000 each</t>
  </si>
  <si>
    <t>Purchase of five unit Medium size of (Refrigerator) @ 90,000 each Thermocool</t>
  </si>
  <si>
    <t>Purchase of 2 Motorcycle @ 250,000</t>
  </si>
  <si>
    <t>Purchase of Five (5) Desktop Computer @ N 0.240M each</t>
  </si>
  <si>
    <t>Purchase of three (3) AR-5316E photo-copy machine N 0.300M each</t>
  </si>
  <si>
    <t>Purchase of two(2) additional Desktop Computers @ #240,000</t>
  </si>
  <si>
    <t>Purchase of two(2) additional Sharp AR-5316E photo-copier machine @ #350,000 each</t>
  </si>
  <si>
    <t>Procurement of 10 fire-proof cabinents and office accessories for the office of the Secretary, DDA,DFA and Auditor.</t>
  </si>
  <si>
    <t>Purchase of 1 NOS 10KVA VC Morgan generator and installation</t>
  </si>
  <si>
    <t>Purchase of 3 NOS printers @ #200000.00 each</t>
  </si>
  <si>
    <t>Replacement of essentials motor vehicles spare parts e.g Tyres, Absorber, Gear etc</t>
  </si>
  <si>
    <t>Purchase of 3 Cash Safe @ 195,000 each</t>
  </si>
  <si>
    <t>Purchase of 7 Office Chairs @ 90,000 each</t>
  </si>
  <si>
    <t>Purchase of 10 Office Tables</t>
  </si>
  <si>
    <t>Procurement of 40 units of window Blinds</t>
  </si>
  <si>
    <t>Furnishing of the Offices of the Hon. Members</t>
  </si>
  <si>
    <t>Procurement of Fire-proof steel Cabinets and Office Accessories for the Offices of Chairman, Four (4) Hon Member, Secretary, DDA, DFA, Internal Auditor and Registry</t>
  </si>
  <si>
    <t>Construction of wooden shelve at the open registry</t>
  </si>
  <si>
    <t>Purchase of 5 NOS KDK Fans at #40,000 each</t>
  </si>
  <si>
    <t>2090001460202</t>
  </si>
  <si>
    <t>2090001460207</t>
  </si>
  <si>
    <t>2130000070101</t>
  </si>
  <si>
    <t>2130000070102</t>
  </si>
  <si>
    <t>2130000070103</t>
  </si>
  <si>
    <t>2130000070104</t>
  </si>
  <si>
    <t>2130000070105</t>
  </si>
  <si>
    <t>2130000070106</t>
  </si>
  <si>
    <t>2130000070109</t>
  </si>
  <si>
    <t>2130000070110</t>
  </si>
  <si>
    <t>2130000070111</t>
  </si>
  <si>
    <t>2130000070127</t>
  </si>
  <si>
    <t>2130000070128</t>
  </si>
  <si>
    <t>2130000070129</t>
  </si>
  <si>
    <t>2130000230101</t>
  </si>
  <si>
    <t>2130000230102</t>
  </si>
  <si>
    <t>2130000230103</t>
  </si>
  <si>
    <t>2130000230104</t>
  </si>
  <si>
    <t>2130000230105</t>
  </si>
  <si>
    <t>2090001460201</t>
  </si>
  <si>
    <t>2040002850201</t>
  </si>
  <si>
    <t>3050002860101</t>
  </si>
  <si>
    <t>4040002830202</t>
  </si>
  <si>
    <t>2130000230106</t>
  </si>
  <si>
    <t>2130000230120</t>
  </si>
  <si>
    <t>2130000230121</t>
  </si>
  <si>
    <t>INTER-GOVERNMENTAL AFFAIRS AND MULTILATERAL RELATIONS</t>
  </si>
  <si>
    <t>SPG- Home Grown School Feeding Programme</t>
  </si>
  <si>
    <t>SPG- Management of Public Work Fare Programme</t>
  </si>
  <si>
    <t>SPG- Project Monitoring, Impact Assessment and other Ancillary Activities</t>
  </si>
  <si>
    <t>SPG- State Implementation Committee activities on CGS</t>
  </si>
  <si>
    <t>TOTAL: INTER-GOVERNMENTAL AFFAIRS AND MULTILATERAL RELATIONS</t>
  </si>
  <si>
    <t>State Support for Social Security Programmes</t>
  </si>
  <si>
    <t>State Additional Intervention (MVP)</t>
  </si>
  <si>
    <t>Capacity Building/Annual Review Conference for Focal Officers</t>
  </si>
  <si>
    <t>Publicity/Publications</t>
  </si>
  <si>
    <t>N-Power Activities</t>
  </si>
  <si>
    <t>Public Workfare (Counterpart Contribution)</t>
  </si>
  <si>
    <t>Draw Down - FGN Conditional Grant Scheme</t>
  </si>
  <si>
    <t>Counterpart Contribution - FGN Conditional Grant Scheme</t>
  </si>
  <si>
    <t>NASSO Project Counterpart Contribution</t>
  </si>
  <si>
    <t>LIAISON OFFICE, ABUJA</t>
  </si>
  <si>
    <t>SPG- Maintenance of Governor's Lodge and Convoy - Abuja</t>
  </si>
  <si>
    <t>1030003550101</t>
  </si>
  <si>
    <t>1030003550102</t>
  </si>
  <si>
    <t>1030003550103</t>
  </si>
  <si>
    <t>1030003550104</t>
  </si>
  <si>
    <t>1030003550113</t>
  </si>
  <si>
    <t>1030004240102</t>
  </si>
  <si>
    <t>2060003540201</t>
  </si>
  <si>
    <t>2060003540202</t>
  </si>
  <si>
    <t>4030004230102</t>
  </si>
  <si>
    <t>TOTAL: LIAISON OFFICE, ABUJA</t>
  </si>
  <si>
    <t>Renovation of Government building</t>
  </si>
  <si>
    <t>2060000940104</t>
  </si>
  <si>
    <t>LIAISON OFFICE, LAGOS</t>
  </si>
  <si>
    <t>SPG- Payment of Rent</t>
  </si>
  <si>
    <t>SPG- Consular/Protocol Related Matters and Diplomatic Service</t>
  </si>
  <si>
    <t>TOTAL: LIAISON OFFICE, LAGOS</t>
  </si>
  <si>
    <t>LOCAL GOVERNMENT SERVICE COMMISSION</t>
  </si>
  <si>
    <t>Building/Stocking of ICT Office at the Local Govt Service Commission</t>
  </si>
  <si>
    <t>Computerization of Personnel Profile</t>
  </si>
  <si>
    <t>Perimeter Fencing of Local Government Staff Training School, Itaogbolu</t>
  </si>
  <si>
    <t>TOTAL: LOCAL GOVERNMENT SERVICE COMMISSION</t>
  </si>
  <si>
    <t>2060003840201</t>
  </si>
  <si>
    <t>2060003840204</t>
  </si>
  <si>
    <t>2090000720201</t>
  </si>
  <si>
    <t>MICRO CREDIT AGENCY</t>
  </si>
  <si>
    <t>Loan Recovery Drive in all the 18 Local Government Areas</t>
  </si>
  <si>
    <t>Monitoring of Schemes in the 18 Local Government Areas</t>
  </si>
  <si>
    <t>Sensitization and Training of Beneficiaries</t>
  </si>
  <si>
    <t>Publicity of the Activities of the Agency and Website Services.</t>
  </si>
  <si>
    <t>Repairs of 18 Area Offices</t>
  </si>
  <si>
    <t>Renovation of OSMA main Office Building</t>
  </si>
  <si>
    <t>Micro Credit Scheme</t>
  </si>
  <si>
    <t>Purchase of 20 Motorcycles</t>
  </si>
  <si>
    <t>Purchase of Offices Equipment.</t>
  </si>
  <si>
    <t>Development and Hosting of Website</t>
  </si>
  <si>
    <t>Purchase of 8 Ultimate Reclining Executive Table</t>
  </si>
  <si>
    <t>Purchase 3 Ultimate 1.2m Executive Tables</t>
  </si>
  <si>
    <t>Purchase of Table, Chairs, Widow Blind (Office of the Chairman)</t>
  </si>
  <si>
    <t>Purchase of 3 nos Ultimate 1.4 Executive Table Standing Fans</t>
  </si>
  <si>
    <t>Purchase of 2 nos 1.6 Ultimate Table</t>
  </si>
  <si>
    <t>Purchase of 3 nos Confidential Secretary's Table &amp; Chairs</t>
  </si>
  <si>
    <t>TOTAL: MICRO CREDIT AGENCY</t>
  </si>
  <si>
    <t>1030002350101</t>
  </si>
  <si>
    <t>1030002350102</t>
  </si>
  <si>
    <t>1030002350103</t>
  </si>
  <si>
    <t>1030002350104</t>
  </si>
  <si>
    <t>1030004160101</t>
  </si>
  <si>
    <t>1030004160103</t>
  </si>
  <si>
    <t>1030004810101</t>
  </si>
  <si>
    <t>1130004170401</t>
  </si>
  <si>
    <t>2030002360101</t>
  </si>
  <si>
    <t>2030002360105</t>
  </si>
  <si>
    <t>5030004690101</t>
  </si>
  <si>
    <t>5030004690102</t>
  </si>
  <si>
    <t>5030004690103</t>
  </si>
  <si>
    <t>5030004690104</t>
  </si>
  <si>
    <t>5030004690105</t>
  </si>
  <si>
    <t>5030004690106</t>
  </si>
  <si>
    <t>MINISTRY OF AGRICULTURE</t>
  </si>
  <si>
    <t>SPG- National Council on Agriculture</t>
  </si>
  <si>
    <t>SPG- Monitoring, Supervision and Execution of Assigned Projects.</t>
  </si>
  <si>
    <t>SPG- Publicity of Activities of the Ministry</t>
  </si>
  <si>
    <t>SPG- TCU Labour Wages and Running Grants</t>
  </si>
  <si>
    <t>TOTAL: MINISTRY OF AGRICULTURE</t>
  </si>
  <si>
    <t>Maintenance of 6 Grand Parent Stock pigs, 45 existing breeder pigs and 50 expected weaners</t>
  </si>
  <si>
    <t>Production of 800 Off-Heat Turkey Poults</t>
  </si>
  <si>
    <t>Production of 1500 off-heat broiler chickens</t>
  </si>
  <si>
    <t>Procurement of Veterinary Equipment (Treatment Tables, Furniture, Sterilizers, etc for new clinics at Idanre, Iju, Ifon &amp; Ode-Irele</t>
  </si>
  <si>
    <t>Vaccination Campaigns (Rabies, PPR, Mange, etc)</t>
  </si>
  <si>
    <t>LIvestock Production and Resilience Support Project (L-PRES): Counterpart fund by Ondo State Government</t>
  </si>
  <si>
    <t>Snail Production</t>
  </si>
  <si>
    <t>Establishment of Broilers Processing plant</t>
  </si>
  <si>
    <t>Purchase of Dog Breeders stock (4Females and 2 Males)</t>
  </si>
  <si>
    <t>Establishment of Hachery</t>
  </si>
  <si>
    <t>Raising of 500,000 Cocoa Seedlings at the 3 Senatorial Districts at N50/Seedling</t>
  </si>
  <si>
    <t>Raising of 105,000 Oil Palm Seedlings at the 3 Senatorial Districts at N172/seedling</t>
  </si>
  <si>
    <t>Cost of establishment and maintenance of 2,250ha cashew plantation</t>
  </si>
  <si>
    <t>Maintenance of 61 Ha of Seed Gardens at Owena, Alade Idanre, Otu Costain, Ile-Oluji @ N346 per/Ha</t>
  </si>
  <si>
    <t>Purchase and installation 4 smoking kilns at Akure for value addition in fisheries</t>
  </si>
  <si>
    <t>Establishment of demonstration plots@N200,000/school for 50 Secondary schools</t>
  </si>
  <si>
    <t>Special Intervention in Agriculture</t>
  </si>
  <si>
    <t>Delineation of Farm Settlement lands (Mariwo, Ile oluji, Okitipupa, oniseere, anf Ifon)</t>
  </si>
  <si>
    <t>Purchase of 50 thredle pump for farmers</t>
  </si>
  <si>
    <t>Development of Control centre for real time monitoring of tractor Operators</t>
  </si>
  <si>
    <t>Establishment of Agricultural Database for the State</t>
  </si>
  <si>
    <t>Monitoring of Ministry Capital Projects across the State</t>
  </si>
  <si>
    <t>Purchase of 5 Laptop Computers for PRSD and other Departments at N350,000.00 each</t>
  </si>
  <si>
    <t>Reviewing of the existing Agricultural Policy</t>
  </si>
  <si>
    <t>Training and Capacity Building for Officers</t>
  </si>
  <si>
    <t>Loan administration, disbursement and recovery</t>
  </si>
  <si>
    <t>Field Operations</t>
  </si>
  <si>
    <t>National Fadama III Programme- Counterpart Contribution</t>
  </si>
  <si>
    <t>1010002320105</t>
  </si>
  <si>
    <t>1010002320101</t>
  </si>
  <si>
    <t>1010000420233</t>
  </si>
  <si>
    <t>1010000420217</t>
  </si>
  <si>
    <t>1010000420208</t>
  </si>
  <si>
    <t>1010000420207</t>
  </si>
  <si>
    <t>1010000420206</t>
  </si>
  <si>
    <t>1010000410142</t>
  </si>
  <si>
    <t>1010000410130</t>
  </si>
  <si>
    <t>1010000410120</t>
  </si>
  <si>
    <t>1010000380202</t>
  </si>
  <si>
    <t>1010000380208</t>
  </si>
  <si>
    <t>1010000380209</t>
  </si>
  <si>
    <t>1010000380223</t>
  </si>
  <si>
    <t>1010000380224</t>
  </si>
  <si>
    <t>1010000380255</t>
  </si>
  <si>
    <t>1010000380264</t>
  </si>
  <si>
    <t>1010000380265</t>
  </si>
  <si>
    <t>1010000380266</t>
  </si>
  <si>
    <t>1010000380267</t>
  </si>
  <si>
    <t>1010000390201</t>
  </si>
  <si>
    <t>1010000390202</t>
  </si>
  <si>
    <t>1010000390209</t>
  </si>
  <si>
    <t>1010000390212</t>
  </si>
  <si>
    <t>1010000400202</t>
  </si>
  <si>
    <t>1010000410102</t>
  </si>
  <si>
    <t>1010000410115</t>
  </si>
  <si>
    <t>MINISTRY OF COMMERCE, INDUSTRIES AND COOPERATIVES</t>
  </si>
  <si>
    <t>SPG- Monitoring and Supervision of Co-operative Organization</t>
  </si>
  <si>
    <t>SPG- Cooperative Day Celebration &amp; OSCOFED Congress</t>
  </si>
  <si>
    <t>SPG- Website Development/Maintenace</t>
  </si>
  <si>
    <t>SPG- Allowances and Stipends.</t>
  </si>
  <si>
    <t>TOTAL: MINISTRY OF COMMERCE, INDUSTRIES AND COOPERATIVES</t>
  </si>
  <si>
    <t>Promotion of Small Scale Industries</t>
  </si>
  <si>
    <t>Investment Promotion and Allied Programmes</t>
  </si>
  <si>
    <t>Investible Fund</t>
  </si>
  <si>
    <t>Upgrading of Raw Materials Display Centre</t>
  </si>
  <si>
    <t>Purchase of Equipment (Laptops,Desktops,Printer,Photocopier and Others)</t>
  </si>
  <si>
    <t>Purchase of Office Furniture (Tables)</t>
  </si>
  <si>
    <t>Purchase of Office Furniture (Chairs)</t>
  </si>
  <si>
    <t>Entrepreneurial Development Program</t>
  </si>
  <si>
    <t>Purchase of Equipment (Air Conditioner)</t>
  </si>
  <si>
    <t>Purchase of Equipment (Standing Fan)</t>
  </si>
  <si>
    <t>Purchase of Equipment (Generator)</t>
  </si>
  <si>
    <t>Purchase of Equipment (Television)</t>
  </si>
  <si>
    <t>Purchase of Equipment (Water Dispenser)</t>
  </si>
  <si>
    <t>Registration and Organization of Artisans in the State</t>
  </si>
  <si>
    <t>Strenghtening Cooperative Services</t>
  </si>
  <si>
    <t>5120001220104</t>
  </si>
  <si>
    <t>5120001220101</t>
  </si>
  <si>
    <t>2120002390119</t>
  </si>
  <si>
    <t>2120002390117</t>
  </si>
  <si>
    <t>2120002390118</t>
  </si>
  <si>
    <t>2120002390116</t>
  </si>
  <si>
    <t>2120002390115</t>
  </si>
  <si>
    <t>2120002390111</t>
  </si>
  <si>
    <t>2120002390110</t>
  </si>
  <si>
    <t>2120002390113</t>
  </si>
  <si>
    <t>2120002390109</t>
  </si>
  <si>
    <t>2120002390108</t>
  </si>
  <si>
    <t>2120002390107</t>
  </si>
  <si>
    <t>2120002390102</t>
  </si>
  <si>
    <t>2120002390101</t>
  </si>
  <si>
    <t>1030002370101</t>
  </si>
  <si>
    <t>MINISTRY OF CULTURE AND TOURISM</t>
  </si>
  <si>
    <t>SPG- Special Command Performance, Stage Equipment, Weigh-in etc.</t>
  </si>
  <si>
    <t>SPG- Participation at NAFEST</t>
  </si>
  <si>
    <t>SPG- Abuja Carnival</t>
  </si>
  <si>
    <t>SPG- Meeting of the National Council for Culture and Tourism</t>
  </si>
  <si>
    <t>SPG- School Arts/Cultural Competition/Cultural Training</t>
  </si>
  <si>
    <t>SPG- Acquisition/Production of Artworks</t>
  </si>
  <si>
    <t>SPG- Publicity</t>
  </si>
  <si>
    <t>SPG- World Tourism Day / Tourism Week</t>
  </si>
  <si>
    <t>SPG- Packaging and Promotion of Notable Traditional Festivals and Ceremonies: Igogo, Odunoba, Ogun, Malokun, Okota, Orosun, etc</t>
  </si>
  <si>
    <t>SPG- Weekly Radio and Television Programmes</t>
  </si>
  <si>
    <t>SPG- Participation in exhibitions/workshops/trade fairs</t>
  </si>
  <si>
    <t>SPG- National Cultural Quiz Competition for Secondary Schools</t>
  </si>
  <si>
    <t>SPG- World Cultural Day (21st May, annually)</t>
  </si>
  <si>
    <t>SPG- Participation in Cultural Officers of Oil Producing States Summit</t>
  </si>
  <si>
    <t>SPG- World Artist Day</t>
  </si>
  <si>
    <t>SPG- Techno and Socio-Cultural Tourism Research and Documentation.</t>
  </si>
  <si>
    <t>SPG- Maintenance of Idanre Hill Tourist Center</t>
  </si>
  <si>
    <t>SPG- Development of Tourist Centers</t>
  </si>
  <si>
    <t>TOTAL: MINISTRY OF CULTURE AND TOURISM</t>
  </si>
  <si>
    <t>Festival of Culture</t>
  </si>
  <si>
    <t>Procurement of Equipment for Arts Skill Acquisition Center, Owo</t>
  </si>
  <si>
    <t>Maintenance of State Cultural Troupe</t>
  </si>
  <si>
    <t>National and International Cultural/Tourism Exchange Programme</t>
  </si>
  <si>
    <t>Maintenance of Office Complex</t>
  </si>
  <si>
    <t>Renovation of Adegbemile Hall</t>
  </si>
  <si>
    <t>Maintenance of Arts Skill Acquisition Centre, Owo</t>
  </si>
  <si>
    <t>Purchase of 70 KVA Power Generating Set</t>
  </si>
  <si>
    <t>Purchase of 2 Nos Desktop Computers</t>
  </si>
  <si>
    <t>Purchase of 2 Nos of Photocopier</t>
  </si>
  <si>
    <t>2 Nos Laser Jet Printers</t>
  </si>
  <si>
    <t>15 Nos of Office Chairs</t>
  </si>
  <si>
    <t>12 Fans for Office Use</t>
  </si>
  <si>
    <t>15 Office Tables</t>
  </si>
  <si>
    <t>Window Blind for Offices</t>
  </si>
  <si>
    <t>3 Nos Air Conditioners for Office Use</t>
  </si>
  <si>
    <t>Office Sofa Set by five (5)</t>
  </si>
  <si>
    <t>2 Nos of Secretary Tables</t>
  </si>
  <si>
    <t>Tourism Revolution</t>
  </si>
  <si>
    <t>Projects Monitoring and Evaluation</t>
  </si>
  <si>
    <t>Maintenance of Idanre Hills Tourist Center</t>
  </si>
  <si>
    <t>Provision of Facilities for the Enlistment of Oke Idanre</t>
  </si>
  <si>
    <t>Maintenance of Golf Course</t>
  </si>
  <si>
    <t>Production of Cultural Documentary on Ondo State</t>
  </si>
  <si>
    <t>5020002400208</t>
  </si>
  <si>
    <t>5020002400207</t>
  </si>
  <si>
    <t>5020002400206</t>
  </si>
  <si>
    <t>5020002400205</t>
  </si>
  <si>
    <t>5020002400203</t>
  </si>
  <si>
    <t>5020002400201</t>
  </si>
  <si>
    <t>4020003510208</t>
  </si>
  <si>
    <t>4020003510207</t>
  </si>
  <si>
    <t>4020003510205</t>
  </si>
  <si>
    <t>4020003510204</t>
  </si>
  <si>
    <t>4020003510203</t>
  </si>
  <si>
    <t>4020003510202</t>
  </si>
  <si>
    <t>4020003510201</t>
  </si>
  <si>
    <t>2130003500403</t>
  </si>
  <si>
    <t>2130003500402</t>
  </si>
  <si>
    <t>2130003500401</t>
  </si>
  <si>
    <t>2020004760201</t>
  </si>
  <si>
    <t>2020002380203</t>
  </si>
  <si>
    <t>2020002380202</t>
  </si>
  <si>
    <t>2020002380201</t>
  </si>
  <si>
    <t>2020000690201</t>
  </si>
  <si>
    <t>2020000690202</t>
  </si>
  <si>
    <t>2020000690203</t>
  </si>
  <si>
    <t>2020000690206</t>
  </si>
  <si>
    <t>MINISTRY OF ECONOMIC PLANNING AND BUDGET</t>
  </si>
  <si>
    <t>SPG- Collaboration with Development Partners</t>
  </si>
  <si>
    <t>SPG- Maintenance/Clearing of Premises</t>
  </si>
  <si>
    <t>SPG- Budget preparation and Allied Matters</t>
  </si>
  <si>
    <t>SPG- Printing and Publication of Books of Estimates, Budget Speech, Supplementary Estimates, etc.</t>
  </si>
  <si>
    <t>SPG- National, State Planning and Economic Councils</t>
  </si>
  <si>
    <t>SPG- Capacity Building and Professional Development Training Programmes</t>
  </si>
  <si>
    <t>SPG- Budget Review, Monitoring and Appraisal</t>
  </si>
  <si>
    <t>SPG- State Food and Nutrition Committee</t>
  </si>
  <si>
    <t>SPG- Ondo State Social Protection Committee/Social Protection Programme</t>
  </si>
  <si>
    <t>SPG- State Development and Allied Matters</t>
  </si>
  <si>
    <t>SPG- Economic Summit</t>
  </si>
  <si>
    <t>SPG- Budget Reform, Preparation of MTEF and Allied Matters</t>
  </si>
  <si>
    <t>SPG- Purchase of Diesel/Maintenance of Electricity Generating Sets and Other Assets</t>
  </si>
  <si>
    <t>SPG- Economic Intelligence Unit</t>
  </si>
  <si>
    <t>SPG- Strengthening of Planning Department (Establishment of State Planning Commission)</t>
  </si>
  <si>
    <t>SPG- World Bank Portfolio Performance Review Committee</t>
  </si>
  <si>
    <t>SPG- Open Defecation Free State Steering Committee and Task Force</t>
  </si>
  <si>
    <t>SPG- System Maintenance and Support</t>
  </si>
  <si>
    <t>SPG- State Economic Committee-Matters Affecting</t>
  </si>
  <si>
    <t>SPG- Conduct of Baseline Studies, Policy and Impact Assessment of Projects</t>
  </si>
  <si>
    <t>SPG- Strategic Initiatives for Rapid Economic Development of Ondo State</t>
  </si>
  <si>
    <t>Purchase of Ten (10) Executive Chairs @N100,000 each</t>
  </si>
  <si>
    <t>Purchase of Ten (10) Executive Tables @N120,000 each</t>
  </si>
  <si>
    <t>Purchase of Window Blinds for Offices</t>
  </si>
  <si>
    <t>Provision of Five (5) Window Air Conditioners</t>
  </si>
  <si>
    <t>Painting of Offices</t>
  </si>
  <si>
    <t>Purchase of 10 nos Office/Computer Tables and Chairs</t>
  </si>
  <si>
    <t>Purchase of 10 nos KDK Fans</t>
  </si>
  <si>
    <t>Renovation of Offices (Hon. Commissioner, Perm Sec,Directors and others.</t>
  </si>
  <si>
    <t>Procurement of hardware components (system maintenance) and installation tools</t>
  </si>
  <si>
    <t>Procurement of software development kits, antivirus and others</t>
  </si>
  <si>
    <t>Capacity building for Programme Analysts (Professional Training) and ICT training for staff of the Ministry</t>
  </si>
  <si>
    <t>Provision of internet facilities for the Ministry</t>
  </si>
  <si>
    <t>Maintenance of Ministry's website</t>
  </si>
  <si>
    <t>Procurement of Laptop and Desktop for PA Dept</t>
  </si>
  <si>
    <t>Budget Reform in SFTAS Programme</t>
  </si>
  <si>
    <t>UNICEF Supported Programmes GCCC, Monitoring and Programme Support</t>
  </si>
  <si>
    <t>UNICEF Supported Programmes (Draw Down)</t>
  </si>
  <si>
    <t>Publicity and Purchase of Media Equipment for the Ministry</t>
  </si>
  <si>
    <t>Capacity Building for Staff of the Ministry</t>
  </si>
  <si>
    <t>Home Grown Plan, Strategic Plans, LGDPs and CDPs</t>
  </si>
  <si>
    <t>Special Intervention fund for Human Capital Development</t>
  </si>
  <si>
    <t>TOTAL: MINISTRY OF ECONOMIC PLANNING AND BUDGET</t>
  </si>
  <si>
    <t>5130002160108</t>
  </si>
  <si>
    <t>5130002160101</t>
  </si>
  <si>
    <t>5080001500201</t>
  </si>
  <si>
    <t>4110002150301</t>
  </si>
  <si>
    <t>4040002130102</t>
  </si>
  <si>
    <t>4040002130101</t>
  </si>
  <si>
    <t>2130004470101</t>
  </si>
  <si>
    <t>2110000930306</t>
  </si>
  <si>
    <t>2110000930305</t>
  </si>
  <si>
    <t>2110000930304</t>
  </si>
  <si>
    <t>2110000930303</t>
  </si>
  <si>
    <t>2110000930302</t>
  </si>
  <si>
    <t>2110000930301</t>
  </si>
  <si>
    <t>2060001270115</t>
  </si>
  <si>
    <t>2060001270107</t>
  </si>
  <si>
    <t>2060001270106</t>
  </si>
  <si>
    <t>2060001270101</t>
  </si>
  <si>
    <t>2060001270102</t>
  </si>
  <si>
    <t>2060001270103</t>
  </si>
  <si>
    <t>2060001270104</t>
  </si>
  <si>
    <t>2060001270105</t>
  </si>
  <si>
    <t>MINISTRY OF EDUCATION, SCIENCE AND TECHNOLOGY</t>
  </si>
  <si>
    <t>SPG- J.S.S.C.E</t>
  </si>
  <si>
    <t>SPG- Feeding &amp; Maintenance of 4 Special Schools</t>
  </si>
  <si>
    <t>SPG- Monitoring of Schools/Operational Vote</t>
  </si>
  <si>
    <t>SPG- National Education Competition in Sec. Schools</t>
  </si>
  <si>
    <t>SPG- Schools Sport: Secondary Schools</t>
  </si>
  <si>
    <t>SPG- National Education Conference including subject Assoc. for 56 core subjects, National Council on Education</t>
  </si>
  <si>
    <t>SPG- Guidance and Counseling Therapy on Career Choice for Students</t>
  </si>
  <si>
    <t>SPG- Examination Ethics &amp; Disciplinary Committee Programme.</t>
  </si>
  <si>
    <t>SPG- WAEC/SSCE/JAMB Monitoring</t>
  </si>
  <si>
    <t>SPG- STAN National Conference</t>
  </si>
  <si>
    <t>SPG- Printing of C.A Documents</t>
  </si>
  <si>
    <t>SPG- Science Conference &amp; Diaspora Day Celebration.</t>
  </si>
  <si>
    <t>SPG- Collection, Collation &amp; Analysis of Education Statistics</t>
  </si>
  <si>
    <t>SPG- Application of Psychology Test Instrument.</t>
  </si>
  <si>
    <t>TOTAL: MINISTRY OF EDUCATION, SCIENCE AND TECHNOLOGY</t>
  </si>
  <si>
    <t>Renovation of 10 School Buildings and 1 AEO's Office: Sub-Structures Works</t>
  </si>
  <si>
    <t>Renovation of 10 School Buildings and 1 AEO's Office: Super-Structure Works</t>
  </si>
  <si>
    <t>Renovation of 10 School Buildings and 1 AEO's Office: Finishings</t>
  </si>
  <si>
    <t>Completion of Ongoing Projects in Public Secondary Schools in the State</t>
  </si>
  <si>
    <t>Renovation of Other Schools</t>
  </si>
  <si>
    <t>Completion of Infrastructure in AEO's Offices.</t>
  </si>
  <si>
    <t>Renovation of Commissioner Office</t>
  </si>
  <si>
    <t>Office Equipment &amp; Furniture for Senior Officers in the Ministry.</t>
  </si>
  <si>
    <t>Procurement of 5 &amp; Upgrading of Existing Computers sets in PR&amp;S Dept (EMIS)</t>
  </si>
  <si>
    <t>Provision of Education Tools/ Materials,etc</t>
  </si>
  <si>
    <t>provision of Art &amp; Musicals Instrument (Phase III) to Cover 20 Secondary Schools at N300,000</t>
  </si>
  <si>
    <t>Purchase of new machine tools &amp; Materials for the Science Equipment Centres</t>
  </si>
  <si>
    <t>Procurement of Books &amp; Instructional Teaching Aids/Materials.</t>
  </si>
  <si>
    <t>Purchase of Software and Other Serviceable Items</t>
  </si>
  <si>
    <t>HIV/AIDS Programmes.</t>
  </si>
  <si>
    <t>NDLEA Programmes</t>
  </si>
  <si>
    <t>WAEC SSS Certificate Examination and Re-accreditation of Public Secondary Schools by NECO.</t>
  </si>
  <si>
    <t>Special Intervention for Secondary Schools</t>
  </si>
  <si>
    <t>Strategic Intervention in Knowledge Based Education</t>
  </si>
  <si>
    <t>Provision of Science &amp; Tech. Equipment.</t>
  </si>
  <si>
    <t>Maths Improvement Project (Joint Project with National Mathematical Centre Abuja)</t>
  </si>
  <si>
    <t>Joint SS II Promotion Examination</t>
  </si>
  <si>
    <t>Training on C.A. and Marking Scheme.</t>
  </si>
  <si>
    <t>Counterpart fund (CERC).</t>
  </si>
  <si>
    <t>Entrepreneurial Skill/Training(Community Resource Centre AYEDUN ).</t>
  </si>
  <si>
    <t>3050002750104</t>
  </si>
  <si>
    <t>3050002750101</t>
  </si>
  <si>
    <t>3050002740302</t>
  </si>
  <si>
    <t>3050002740301</t>
  </si>
  <si>
    <t>3050002730301</t>
  </si>
  <si>
    <t>3050002720301</t>
  </si>
  <si>
    <t>3050002700306</t>
  </si>
  <si>
    <t>3050002700304</t>
  </si>
  <si>
    <t>3050002700303</t>
  </si>
  <si>
    <t>3050002700302</t>
  </si>
  <si>
    <t>3050002700301</t>
  </si>
  <si>
    <t>3050002690302</t>
  </si>
  <si>
    <t>3050002690303</t>
  </si>
  <si>
    <t>3050002690304</t>
  </si>
  <si>
    <t>3050002690305</t>
  </si>
  <si>
    <t>3050002690301</t>
  </si>
  <si>
    <t>3050002670102</t>
  </si>
  <si>
    <t>3050002670101</t>
  </si>
  <si>
    <t>2050001480101</t>
  </si>
  <si>
    <t>2050000220206</t>
  </si>
  <si>
    <t>2050000220205</t>
  </si>
  <si>
    <t>2050000220204</t>
  </si>
  <si>
    <t>2050000220201</t>
  </si>
  <si>
    <t>2050000220202</t>
  </si>
  <si>
    <t>2050000220203</t>
  </si>
  <si>
    <t>MINISTRY OF ENVIRONMENT</t>
  </si>
  <si>
    <t>SPG- Joint Task Force</t>
  </si>
  <si>
    <t>SPG- Environmental Related Days, World Environmental Day, National Sanitation Day, National Council on Environment, Emergency Rapid Response</t>
  </si>
  <si>
    <t>SPG- Maintenance of Landscape and Beautiful Sites</t>
  </si>
  <si>
    <t>SPG- Monitoring Enforcement</t>
  </si>
  <si>
    <t>TOTAL: MINISTRY OF ENVIRONMENT</t>
  </si>
  <si>
    <t>Purchase of 3 Photocopiers</t>
  </si>
  <si>
    <t>Purchase of 15 Office Laptops and 10 Desktops Computers</t>
  </si>
  <si>
    <t>i). Management of Nurseries, Raising of Assorted Tree Seedlings and Planting of Urban Trees and Ornaments. Planting along Airport Road, Fiwasaye and Agbogbo Areas</t>
  </si>
  <si>
    <t>Development and Rehabilitation of Parks, Gardens, Recreational Spots and Public Open Spaces</t>
  </si>
  <si>
    <t>Cities/Towns Beautification Works and Aesthetics Enhancement</t>
  </si>
  <si>
    <t>Town Hall Meeting and Stakeholders Workshop on Environmental Matters across the State.</t>
  </si>
  <si>
    <t>Production of Information, Education and Communication (IEC) materials</t>
  </si>
  <si>
    <t>Production and airing of jingles &amp; documentary and Airing of Commissioner activities</t>
  </si>
  <si>
    <t>School Environmental Awareness and sensitization, procurement of projector&amp; accessories.</t>
  </si>
  <si>
    <t>Production of mineral investment manuals</t>
  </si>
  <si>
    <t>Monitoring Visits to all Mining sites (MINRENCO activities)</t>
  </si>
  <si>
    <t>Mineral investigation/exploration</t>
  </si>
  <si>
    <t>Participating in Trade Fairs,Exhibitions &amp;Economic Summits</t>
  </si>
  <si>
    <t>Mechanical/Manual Channelization/Clearing of Water Hyacinth/Weed across the State and Purchase of Water Hyacinth Harvester</t>
  </si>
  <si>
    <t>Maintenance of River Courses across the State</t>
  </si>
  <si>
    <t>Establishment of Memorial Parks in Akure, Owo, Ikare, Okitipupa, Ondo and Igbokoda (Land Acquisition)</t>
  </si>
  <si>
    <t>Gully Erosion Control (Concrete Channelization) Works</t>
  </si>
  <si>
    <t>Resuscitation of Community Based Flood Early Warning signal Station Units: Ikare Akoko, Owena Elesin, Akure and installation of one at Ile-Oluji</t>
  </si>
  <si>
    <t>Administration and enforcement of state Environmental Impact Assessment (EIA) Laws; Registration of accredited Consultants.issuance of EIA permit,Environmental auditing of existing facilities across the state;</t>
  </si>
  <si>
    <t>Environmental Data Gathering, ICT /Geographical information System laboratory</t>
  </si>
  <si>
    <t>Environmental Governance(Review of Policy Regulations and Law)</t>
  </si>
  <si>
    <t>Purchase of tools, Laboratory chemicals,field maintenance equipment, Kits and Wares, safety boots.</t>
  </si>
  <si>
    <t>Climate Change Activities;. Sensitization of relevant MDAs on the cross sectorial implication of climate change issues,ii). Reactivation of Climate Change Desk Officer in all MDAs in development of action plan for the state,iii). Encouragement on investment in renewable (clean) energy and energy saving activities through advocacy,iv). Development o</t>
  </si>
  <si>
    <t>Environmental Sanitation Activities</t>
  </si>
  <si>
    <t>Sinking of Borehole: Drilling, Casing, Pump, Stanchion, tank &amp; Generator</t>
  </si>
  <si>
    <t>New Map (Drawn Down)</t>
  </si>
  <si>
    <t>New Map ( Counterpart Contribution)</t>
  </si>
  <si>
    <t>Maintenance of Swamp Bogie</t>
  </si>
  <si>
    <t>Organization of three-day Oil and the Environment Summit for Oil Producing Communities of Ondo State (Environmental education programmes for students in Ilaje &amp; Ese-odo LGAS)</t>
  </si>
  <si>
    <t>Joint Assessment Visit of Stakeholders to Oil well Facilities in the State</t>
  </si>
  <si>
    <t>Stakeholders Forum for Oil Community Areas</t>
  </si>
  <si>
    <t>Refurbishment of Government Vehicle</t>
  </si>
  <si>
    <t>Procurement of New Swamp Excavator with 13.5 meters long reach</t>
  </si>
  <si>
    <t>5090001100105</t>
  </si>
  <si>
    <t>5090001100102</t>
  </si>
  <si>
    <t>2090000050104</t>
  </si>
  <si>
    <t>2090000050102</t>
  </si>
  <si>
    <t>2090000050101</t>
  </si>
  <si>
    <t>2090000040131</t>
  </si>
  <si>
    <t>2090000040120</t>
  </si>
  <si>
    <t>2090000040119</t>
  </si>
  <si>
    <t>2090000040117</t>
  </si>
  <si>
    <t>2090000040116</t>
  </si>
  <si>
    <t>2090000040115</t>
  </si>
  <si>
    <t>2090000040114</t>
  </si>
  <si>
    <t>2090000040113</t>
  </si>
  <si>
    <t>2090000040112</t>
  </si>
  <si>
    <t>2090000040110</t>
  </si>
  <si>
    <t>2090000040107</t>
  </si>
  <si>
    <t>2090000040104</t>
  </si>
  <si>
    <t>2090000040103</t>
  </si>
  <si>
    <t>2090000040102</t>
  </si>
  <si>
    <t>2090000040101</t>
  </si>
  <si>
    <t>2090000030104</t>
  </si>
  <si>
    <t>2090000030103</t>
  </si>
  <si>
    <t>2090000030102</t>
  </si>
  <si>
    <t>2090000030101</t>
  </si>
  <si>
    <t>2090000020104</t>
  </si>
  <si>
    <t>2090000020103</t>
  </si>
  <si>
    <t>2090000020102</t>
  </si>
  <si>
    <t>2090000020101</t>
  </si>
  <si>
    <t>2090000010203</t>
  </si>
  <si>
    <t>2090000010202</t>
  </si>
  <si>
    <t>2090000010201</t>
  </si>
  <si>
    <t>2050000060103</t>
  </si>
  <si>
    <t>2050000060102</t>
  </si>
  <si>
    <t>MINISTRY OF FINANCE</t>
  </si>
  <si>
    <t>SPG- Seminar and Training for Account Officers</t>
  </si>
  <si>
    <t>SPG- Purchase of Computer Consumables for Ministry</t>
  </si>
  <si>
    <t>SPG- Printing of Release Warrant, DVEA Books and Allied Matters for Expenditure Department</t>
  </si>
  <si>
    <t>SPG- Printing of Payment Request Vouchers</t>
  </si>
  <si>
    <t>SPG- General Training of Accountants in the Civil Service</t>
  </si>
  <si>
    <t>SPG- Mandatory Continuous Professional Development Training Course (MCPD)</t>
  </si>
  <si>
    <t>SPG- Liaison with Debt Mgt. Office (DMO), Abuja</t>
  </si>
  <si>
    <t>SPG- Consultancy cost for Debt Management Unit</t>
  </si>
  <si>
    <t>SPG- Federation Accounts and Allocation Committee</t>
  </si>
  <si>
    <t>SPG- Capacity Building On Financial Management and Control</t>
  </si>
  <si>
    <t>SPG- Capacity building for Appropriation Committee &amp; PAC Members</t>
  </si>
  <si>
    <t>SPG- Min. Of Finance publications; News Letters and News</t>
  </si>
  <si>
    <t>SPG- Special Assignment on Financial Matters</t>
  </si>
  <si>
    <t>SPG- Maintenance of Office Premises</t>
  </si>
  <si>
    <t>SPG- Board of Survey and other Allied Matters</t>
  </si>
  <si>
    <t>SPG- RMAFC Related Matters/Consultancy on Paris Club Refund</t>
  </si>
  <si>
    <t>SPG- Monthly Tracking and Analysis of Expenditure</t>
  </si>
  <si>
    <t>SPG- Training/Study Tour</t>
  </si>
  <si>
    <t>SPG- Statutory Allowance of 10% Annual Basic Salary for Retiring Civil Servants</t>
  </si>
  <si>
    <t>SPG- Debt Management: Matters Affecting</t>
  </si>
  <si>
    <t>SPG- Committees and Commissions</t>
  </si>
  <si>
    <t>SPG- Contingency Fund</t>
  </si>
  <si>
    <t>SPG- Insurance of Ondo State Govt. Assets and tracking of vehicles.</t>
  </si>
  <si>
    <t>SPG- State Security</t>
  </si>
  <si>
    <t>SPG- Passages and Flights for Overseas Travels</t>
  </si>
  <si>
    <t>SPG- Settlement of Utility Bills</t>
  </si>
  <si>
    <t>SPG- Investment Potfolio Monitoring and Reconciliation</t>
  </si>
  <si>
    <t>TOTAL: MINISTRY OF FINANCE</t>
  </si>
  <si>
    <t>Renovation of Conference Hall/Building of the Ministry</t>
  </si>
  <si>
    <t>Construction of 2 Nos Visitors' Toilets</t>
  </si>
  <si>
    <t>Printing of Accounts Documents (PE Cards, Vouchers, Bank Schedules)</t>
  </si>
  <si>
    <t>Purchase of Furniture for the Offices of 5 Directors: 6-Seater Mini Conference Table plus 6 Chairs, 3-Seater Imported Sofa plus Central Table, Executive Table plus Extension and Swivel Chair at N425,000 each</t>
  </si>
  <si>
    <t>Provision of Furniture and Office Equipment for the Ministry and DMD.</t>
  </si>
  <si>
    <t>Replacement of Wooden Doors and Windows Frames and Tiling of Offices in the Ministry and Debt Management Department</t>
  </si>
  <si>
    <t>Construction/Installation of Suspended Iron Cabinet/Burglary Proof in Sensitive Offices of the Ministry</t>
  </si>
  <si>
    <t>Purchase of 15 units of split AC and accessories</t>
  </si>
  <si>
    <t>Procurement of 10 Refrigerators for Offices and 10 water dispensers.</t>
  </si>
  <si>
    <t>Procurement of 10 Standing Fans at #45,000.00 each.</t>
  </si>
  <si>
    <t>Procurement of Solar powered close circuit Television (CCTV)</t>
  </si>
  <si>
    <t>Floating of Bond</t>
  </si>
  <si>
    <t>Refurbishment and Maintenance of Vehicles and Office Equipment</t>
  </si>
  <si>
    <t>Rehabilitation and Reticulation of Ministry's Borehole including Overhead Storage Tank (Steel)</t>
  </si>
  <si>
    <t>Provision of Security Hardware</t>
  </si>
  <si>
    <t>Purchase of 100KVA Mikano Power Generating Set</t>
  </si>
  <si>
    <t>Accessing SFTAS Grant through revenue and other Financial Services Reform</t>
  </si>
  <si>
    <t>Purchase and Installation of 25 Computer Sets and other Office Equipment for Expenditure Department</t>
  </si>
  <si>
    <t>Procurement of 10 Shredding Machines at#25,000.00 each.</t>
  </si>
  <si>
    <t>Procurent of 1 no Projector</t>
  </si>
  <si>
    <t>Procurement of 10 Desktops and 10 HP Laptops for the Ministry.</t>
  </si>
  <si>
    <t>Procurement of 5 Sharp Photocopier Machines(AR-6020 Digital multifunction) at #350,000.00 each.</t>
  </si>
  <si>
    <t>Upgrading of Computer Hardwares and Softwares for the Ministry</t>
  </si>
  <si>
    <t>3130002300102</t>
  </si>
  <si>
    <t>3110001330309</t>
  </si>
  <si>
    <t>3110001330308</t>
  </si>
  <si>
    <t>3110001330307</t>
  </si>
  <si>
    <t>3110001330306</t>
  </si>
  <si>
    <t>3110001330301</t>
  </si>
  <si>
    <t>2130004480101</t>
  </si>
  <si>
    <t>2060001350101</t>
  </si>
  <si>
    <t>2060001350104</t>
  </si>
  <si>
    <t>2130001340302</t>
  </si>
  <si>
    <t>2130001340303</t>
  </si>
  <si>
    <t>2130001340304</t>
  </si>
  <si>
    <t>2130001340305</t>
  </si>
  <si>
    <t>2130001340306</t>
  </si>
  <si>
    <t>2130001340319</t>
  </si>
  <si>
    <t>2130001340320</t>
  </si>
  <si>
    <t>2130001340321</t>
  </si>
  <si>
    <t>2130001340322</t>
  </si>
  <si>
    <t>2130001360101</t>
  </si>
  <si>
    <t>2130002290101</t>
  </si>
  <si>
    <t>2130002310301</t>
  </si>
  <si>
    <t>2130002310304</t>
  </si>
  <si>
    <t>2130002310306</t>
  </si>
  <si>
    <t>MINISTRY OF HEALTH</t>
  </si>
  <si>
    <t>SPG- Management and Maintenance of Mother and Child Hospital and Other Health Facilities</t>
  </si>
  <si>
    <t>SPG- Maintenance of inmate of Ago-Ireti</t>
  </si>
  <si>
    <t>SPG- Assistance towards Medical Treatment</t>
  </si>
  <si>
    <t>TOTAL: MINISTRY OF HEALTH</t>
  </si>
  <si>
    <t>Basic Laboratory Equipment and other Medical equipment</t>
  </si>
  <si>
    <t>Mother and Child Hospital (Ikare And Okitipupa)</t>
  </si>
  <si>
    <t>Construction and Upgrading of Secondary Health Facilities</t>
  </si>
  <si>
    <t>Infectious Disease Hospital, Igbatoro Raod</t>
  </si>
  <si>
    <t>Purchase of Office Equipments</t>
  </si>
  <si>
    <t>Purchase of 20 Executive Tables.</t>
  </si>
  <si>
    <t>Purchase of 20 Executive Chairs</t>
  </si>
  <si>
    <t>Purchase of 10 File Cabinets</t>
  </si>
  <si>
    <t>Purchase of 10 Office Shelves</t>
  </si>
  <si>
    <t>Purchase of 10 Air Conditioners</t>
  </si>
  <si>
    <t>Fumigation and Deratification of Offices, Stores and HQTRS</t>
  </si>
  <si>
    <t>Renovation of Toilets facilities at HQRTS</t>
  </si>
  <si>
    <t>Establishment of Cancer Treatment Center, Owo</t>
  </si>
  <si>
    <t>Accreditation, Registration and Monitoring of Private Health Facilities</t>
  </si>
  <si>
    <t>Accreditation, Compliance, Process, Certification and Monitoring of Public Health Facilities</t>
  </si>
  <si>
    <t>Medical Board of enquiry and Medical assistance (meetings and investigations)</t>
  </si>
  <si>
    <t>Staff Training</t>
  </si>
  <si>
    <t>Nursing and Midwifery Council of Nigeria Activities</t>
  </si>
  <si>
    <t>IGR Tracking</t>
  </si>
  <si>
    <t>Ondo State Health Statistics Bulletin</t>
  </si>
  <si>
    <t>Meetings of State/ National Council on Health</t>
  </si>
  <si>
    <t>Confidential Enquiry into Maternal Death</t>
  </si>
  <si>
    <t>Neonatal Intensive Nursing Training Programme</t>
  </si>
  <si>
    <t>Publicity</t>
  </si>
  <si>
    <t>Monitoring ahd Evaluation of Nursing Services</t>
  </si>
  <si>
    <t>Emergency Preparedness and Disease Surveillance</t>
  </si>
  <si>
    <t>Festival of Surgery Eye Camp</t>
  </si>
  <si>
    <t>Activities of the Medical and Dental Council</t>
  </si>
  <si>
    <t>State Health Research Committee monthly meeting.</t>
  </si>
  <si>
    <t>Monitoring and Supervision of research activities</t>
  </si>
  <si>
    <t>Regulation and Research into Herbal Medcine</t>
  </si>
  <si>
    <t>Monthly Joint Validation Exercise</t>
  </si>
  <si>
    <t>Monitoring and Evaluation meeting</t>
  </si>
  <si>
    <t>Health Data Consultative Committee meeting</t>
  </si>
  <si>
    <t>Printing of NHMIS Tool</t>
  </si>
  <si>
    <t>ICT unit maintenance</t>
  </si>
  <si>
    <t>Website Subscription</t>
  </si>
  <si>
    <t>Rehabilitation of existing building Central Medical Store, Ondo Road</t>
  </si>
  <si>
    <t>Completion of abandoned building at Central Medical Store, Ondo Road</t>
  </si>
  <si>
    <t>Drug Abuse Control Activities</t>
  </si>
  <si>
    <t>Inspection of Pharmaceutical Premises and Patient Medicine Shops</t>
  </si>
  <si>
    <t>Task force on Counterfeit and Fake drugs</t>
  </si>
  <si>
    <t>Pharmacists Council of Nig. Activities</t>
  </si>
  <si>
    <t>Free Health Drugs/Laboratory Reagents</t>
  </si>
  <si>
    <t>Logistics Management and Coordinating Unit (LMCU)</t>
  </si>
  <si>
    <t>Pharmaceutical Management Programmes and Activities</t>
  </si>
  <si>
    <t>Adolescent and Youth Friendly Programme</t>
  </si>
  <si>
    <t>Occupational Health</t>
  </si>
  <si>
    <t>Non-communicable Diseases</t>
  </si>
  <si>
    <t>Health Education</t>
  </si>
  <si>
    <t>HIV/AIDS Prevention and Control/Rehabilitation Programme for People living with HIV/AIDS</t>
  </si>
  <si>
    <t>TBL Control Programme</t>
  </si>
  <si>
    <t>Public Health Laboratory</t>
  </si>
  <si>
    <t>Reproductive Health</t>
  </si>
  <si>
    <t>Neglected Tropical Disease.</t>
  </si>
  <si>
    <t>Malaria and Nutrition Intervention project (counterpart fund)</t>
  </si>
  <si>
    <t>Malaria Control -AFDP funded(Drawdown)</t>
  </si>
  <si>
    <t>Save One Million Lives Programme for Result (SOMIL)</t>
  </si>
  <si>
    <t>2040001540101</t>
  </si>
  <si>
    <t>2040001540102</t>
  </si>
  <si>
    <t>2040001540104</t>
  </si>
  <si>
    <t>2040001540112</t>
  </si>
  <si>
    <t>2040001610101</t>
  </si>
  <si>
    <t>2040001620101</t>
  </si>
  <si>
    <t>2040001620102</t>
  </si>
  <si>
    <t>2040001620103</t>
  </si>
  <si>
    <t>2040001620104</t>
  </si>
  <si>
    <t>2040001620105</t>
  </si>
  <si>
    <t>2040001720101</t>
  </si>
  <si>
    <t>2040001720103</t>
  </si>
  <si>
    <t>4040000980101</t>
  </si>
  <si>
    <t>4040001550102</t>
  </si>
  <si>
    <t>4040001550103</t>
  </si>
  <si>
    <t>4040001550104</t>
  </si>
  <si>
    <t>4040001550105</t>
  </si>
  <si>
    <t>4040001550107</t>
  </si>
  <si>
    <t>4040001550108</t>
  </si>
  <si>
    <t>4040001550109</t>
  </si>
  <si>
    <t>4040001550111</t>
  </si>
  <si>
    <t>4040001550112</t>
  </si>
  <si>
    <t>4040001550113</t>
  </si>
  <si>
    <t>4040001550114</t>
  </si>
  <si>
    <t>4040001550115</t>
  </si>
  <si>
    <t>4040001550116</t>
  </si>
  <si>
    <t>4040001550117</t>
  </si>
  <si>
    <t>4040004680101</t>
  </si>
  <si>
    <t>4040001640103</t>
  </si>
  <si>
    <t>4040001640101</t>
  </si>
  <si>
    <t>4040001630131</t>
  </si>
  <si>
    <t>4040001630130</t>
  </si>
  <si>
    <t>4040001630110</t>
  </si>
  <si>
    <t>4040001630107</t>
  </si>
  <si>
    <t>4040001630106</t>
  </si>
  <si>
    <t>4040001550118</t>
  </si>
  <si>
    <t>4040001550153</t>
  </si>
  <si>
    <t>4040001550154</t>
  </si>
  <si>
    <t>4040001550157</t>
  </si>
  <si>
    <t>4040001560101</t>
  </si>
  <si>
    <t>4040001560103</t>
  </si>
  <si>
    <t>4040001560104</t>
  </si>
  <si>
    <t>4040001560106</t>
  </si>
  <si>
    <t>4040001560107</t>
  </si>
  <si>
    <t>4040001560108</t>
  </si>
  <si>
    <t>4040001570101</t>
  </si>
  <si>
    <t>4040001570102</t>
  </si>
  <si>
    <t>4040001600101</t>
  </si>
  <si>
    <t>4040001630105</t>
  </si>
  <si>
    <t>4040001630104</t>
  </si>
  <si>
    <t>4040001630103</t>
  </si>
  <si>
    <t>4040001630101</t>
  </si>
  <si>
    <t>4040001600119</t>
  </si>
  <si>
    <t>4040001600106</t>
  </si>
  <si>
    <t>4040001600105</t>
  </si>
  <si>
    <t>4040001600104</t>
  </si>
  <si>
    <t>4040001600103</t>
  </si>
  <si>
    <t>4040001600102</t>
  </si>
  <si>
    <t>MINISTRY OF INFORMATION AND ORIENTATION</t>
  </si>
  <si>
    <t>SPG- Video Centre Rentals Partnership programme</t>
  </si>
  <si>
    <t>SPG- Mass Mobilization of all Interest Groups, in Relation to Professionals and Artisans both in the Urban and the Grassroots</t>
  </si>
  <si>
    <t>SPG- National Council on Information, Strategic Conference and meeting on Public Information Management</t>
  </si>
  <si>
    <t>SPG- Maintenance of PEA Equipment</t>
  </si>
  <si>
    <t>SPG- Research project-collation and analysis of relevant data on public opinion Poll</t>
  </si>
  <si>
    <t>SPG- Publicity during Special Events</t>
  </si>
  <si>
    <t>SPG- Publicity of Government Activities and Strategic Information Management</t>
  </si>
  <si>
    <t>TOTAL: MINISTRY OF INFORMATION AND ORIENTATION</t>
  </si>
  <si>
    <t>Production of Government Publications</t>
  </si>
  <si>
    <t>Production of Calendars,Diaries,Christmas, Sallah Cards and other Souvenirs</t>
  </si>
  <si>
    <t>Production of Archives Materials</t>
  </si>
  <si>
    <t>Construction of Audio/Video Studio with Acoustic Materials</t>
  </si>
  <si>
    <t>Provision of Information Tools and Equipment</t>
  </si>
  <si>
    <t>Renovation of Temporary Archives Building</t>
  </si>
  <si>
    <t>Purchase of Desktop Computers(3) and 2 units of Qlink 2000 watts stabilizer</t>
  </si>
  <si>
    <t>Purchase of Thermocool Split Air-conditioner</t>
  </si>
  <si>
    <t>Purchase of 10 units of Cleck chairs/ 5 Tables</t>
  </si>
  <si>
    <t>Purchase of a Sharp photocopier</t>
  </si>
  <si>
    <t>Purchase of a HP 15,intel i3 laptop</t>
  </si>
  <si>
    <t>Purchase of 3units of HP LaserJet pro M402N Computer Printer</t>
  </si>
  <si>
    <t>Purchase of Office Tables</t>
  </si>
  <si>
    <t>Procurement of Haulage Vehicle, Accessories [BOSE] for Public Address System</t>
  </si>
  <si>
    <t>2020002980102</t>
  </si>
  <si>
    <t>2020002980101</t>
  </si>
  <si>
    <t>2020002980103</t>
  </si>
  <si>
    <t>2020003010101</t>
  </si>
  <si>
    <t>2020003010102</t>
  </si>
  <si>
    <t>2020003020101</t>
  </si>
  <si>
    <t>2020004140101</t>
  </si>
  <si>
    <t>2020004140102</t>
  </si>
  <si>
    <t>2020004140104</t>
  </si>
  <si>
    <t>2020004140105</t>
  </si>
  <si>
    <t>2020004140106</t>
  </si>
  <si>
    <t>2020004140107</t>
  </si>
  <si>
    <t>2020004140108</t>
  </si>
  <si>
    <t>3020002990101</t>
  </si>
  <si>
    <t>MINISTRY OF JUSTICE</t>
  </si>
  <si>
    <t>SPG- Attendance at Courts</t>
  </si>
  <si>
    <t>SPG- Administration of Criminal Justice Monitoring Committee</t>
  </si>
  <si>
    <t>TOTAL: MINISTRY OF JUSTICE</t>
  </si>
  <si>
    <t>Provision of Window Blinds for 120 Offices of 14 by 10m</t>
  </si>
  <si>
    <t>Rent/Provision of Furniture for OPD</t>
  </si>
  <si>
    <t>Purchase of Office Furniture</t>
  </si>
  <si>
    <t>Procurement and Installation of Sound proof Perkin Power Generating Set</t>
  </si>
  <si>
    <t>Purchase of Law Books and Journals</t>
  </si>
  <si>
    <t>Electronic and Digital Equipment for Lawyers &amp; Library.</t>
  </si>
  <si>
    <t>Printing and Publications of Copies of Revised Law of Ondo State, Customised Diary and contract Agreement Forms</t>
  </si>
  <si>
    <t>Mandatory Professional Training</t>
  </si>
  <si>
    <t>Farming Out of Cases</t>
  </si>
  <si>
    <t>Judgements Debt</t>
  </si>
  <si>
    <t>10% Draw-down on Processing of Agreements fees</t>
  </si>
  <si>
    <t>Accelerated Decongestion of Prisons (S.195 of the Criminal Procedure Law)</t>
  </si>
  <si>
    <t>Practicing Fee</t>
  </si>
  <si>
    <t>Support for Criminal Justice Administration and Compilation of Appeal and Court processes</t>
  </si>
  <si>
    <t>Procurement of 18-Seater Hiace Bus for ACJ Monitoring Committee</t>
  </si>
  <si>
    <t>5130003200221</t>
  </si>
  <si>
    <t>5130003200206</t>
  </si>
  <si>
    <t>5130003200205</t>
  </si>
  <si>
    <t>5130003200203</t>
  </si>
  <si>
    <t>2130003170301</t>
  </si>
  <si>
    <t>2060003160101</t>
  </si>
  <si>
    <t>2130003170302</t>
  </si>
  <si>
    <t>2130003170303</t>
  </si>
  <si>
    <t>2130004560401</t>
  </si>
  <si>
    <t>3050003140101</t>
  </si>
  <si>
    <t>3050003140102</t>
  </si>
  <si>
    <t>3050003140103</t>
  </si>
  <si>
    <t>3050003140104</t>
  </si>
  <si>
    <t>4020001490101</t>
  </si>
  <si>
    <t>3050003140105</t>
  </si>
  <si>
    <t>5130003180201</t>
  </si>
  <si>
    <t>5130003200202</t>
  </si>
  <si>
    <t>MINISTRY OF LANDS AND HOUSING</t>
  </si>
  <si>
    <t>SPG- Building Control Committee and Allied Matters</t>
  </si>
  <si>
    <t>SPG- Management of Area Offices (18 LGAs)</t>
  </si>
  <si>
    <t>TOTAL: MINISTRY OF LANDS AND HOUSING</t>
  </si>
  <si>
    <t>International Culture and Event Centre (The DOME)</t>
  </si>
  <si>
    <t>Upgrading and Maintenance of Public Building including Legislators' Quarters</t>
  </si>
  <si>
    <t>Management of Government Estates and provision of infrastructures in the Estates</t>
  </si>
  <si>
    <t>Completion of OBA's House</t>
  </si>
  <si>
    <t>Purchase of Office Equipment, Furniture and Maintenance of Capital Assets</t>
  </si>
  <si>
    <t>Digitalization of Land Records</t>
  </si>
  <si>
    <t>Land and Land Management Matters</t>
  </si>
  <si>
    <t>Consultancy Services, Capacity Building and Manpower Development</t>
  </si>
  <si>
    <t>Cadastral Survey: Survey of Government Land and Provision for Compensation on Acquired Land</t>
  </si>
  <si>
    <t>Consumable Operational Materials</t>
  </si>
  <si>
    <t>Regularisation of encroached Estates and Sensitization of the public</t>
  </si>
  <si>
    <t>Domestication of the National Building Code</t>
  </si>
  <si>
    <t>2060001170103</t>
  </si>
  <si>
    <t>2060001170104</t>
  </si>
  <si>
    <t>2060001170105</t>
  </si>
  <si>
    <t>2060001170115</t>
  </si>
  <si>
    <t>2060001880101</t>
  </si>
  <si>
    <t>2110000080101</t>
  </si>
  <si>
    <t>5060001860101</t>
  </si>
  <si>
    <t>5060001860102</t>
  </si>
  <si>
    <t>5060001860103</t>
  </si>
  <si>
    <t>5060001860104</t>
  </si>
  <si>
    <t>5060001860105</t>
  </si>
  <si>
    <t>MINISTRY OF LOCAL GOVERNMENT AND CHIEFTAINCY AFFAIRS</t>
  </si>
  <si>
    <t>SPG- State contribution to Burial Ceremonies of Obas in Ondo State</t>
  </si>
  <si>
    <t>SPG- Crisis Management and Peace Meetings</t>
  </si>
  <si>
    <t>SPG- Quarterly Interaction by Mr. Governor with Ondo State Council of Obas</t>
  </si>
  <si>
    <t>SPG- Conference/Seminar for Council of Obas</t>
  </si>
  <si>
    <t>SPG- Ondo State Council of Obas - Stipend, Sitting Allowance for members of Council, and General Welfare of Traditional Rulers</t>
  </si>
  <si>
    <t>SPG- Appointment/Induction/Inauguration/Swearing-in Programme</t>
  </si>
  <si>
    <t>TOTAL: MINISTRY OF LOCAL GOVERNMENT AND CHIEFTAINCY AFFAIRS</t>
  </si>
  <si>
    <t>Renovation of Obas' House</t>
  </si>
  <si>
    <t>Completion of Oba's House</t>
  </si>
  <si>
    <t>Purchase of Computer Set/Laptop</t>
  </si>
  <si>
    <t>Provision of Office Equipment and Furniture</t>
  </si>
  <si>
    <t>Repair of Motor Vehicles in the Ministry</t>
  </si>
  <si>
    <t>2060004220101</t>
  </si>
  <si>
    <t>2060004220103</t>
  </si>
  <si>
    <t>2110003820301</t>
  </si>
  <si>
    <t>2110003820302</t>
  </si>
  <si>
    <t>2130003830401</t>
  </si>
  <si>
    <t>SPG- Forestry Advisory/Produce Monitoring Committee</t>
  </si>
  <si>
    <t>SPG- Water Ways Task Force</t>
  </si>
  <si>
    <t>MINISTRY OF NATURAL RESOURCES</t>
  </si>
  <si>
    <t>TOTAL: MINISTRY OF NATURAL RESOURCES</t>
  </si>
  <si>
    <t>Government Counterpart Contribution for REDD+</t>
  </si>
  <si>
    <t>Drawdown for REDD+</t>
  </si>
  <si>
    <t>Coppice Management of Team Plantations</t>
  </si>
  <si>
    <t>Phase 1 Infrastructural Development of Osse River Park</t>
  </si>
  <si>
    <t>Raising of Teak Seedlings</t>
  </si>
  <si>
    <t>Raising of Gmelina Seedlings</t>
  </si>
  <si>
    <t>Planting of Teak Seedlings</t>
  </si>
  <si>
    <t>Planting of Gmelina Seedlings</t>
  </si>
  <si>
    <t>Raising of Ornamental Seedlings</t>
  </si>
  <si>
    <t>Visit to Examine Performance (Monitoring and Evaluation of the Ministry Activities)</t>
  </si>
  <si>
    <t>Purchase of Office Furniture and Equipment for the Ministry's Headquarters, Zonal and Area Offices</t>
  </si>
  <si>
    <t>Ministry of Natural Resources Home Grown Development Plan</t>
  </si>
  <si>
    <t>Regular Data Collection within and outside the State in order to inject observable innovation to boost the revenue generation in the State</t>
  </si>
  <si>
    <t>Printing of Security Documents for Timber Exploitation</t>
  </si>
  <si>
    <t>Evaluation Studies/Impact Assessment</t>
  </si>
  <si>
    <t>Purchase of Motorcycles for the Ministry</t>
  </si>
  <si>
    <t>purchase of 6 nos. laptop computer for planning officers and accounts section</t>
  </si>
  <si>
    <t>Boundary Cleaning across the State Forest Reserves</t>
  </si>
  <si>
    <t>Analysis of Forestry and Produce field data for innovative ideas</t>
  </si>
  <si>
    <t>Project Implementation Tracking and Evaluation</t>
  </si>
  <si>
    <t>Kitting of Uniform Field Staff for Forestry</t>
  </si>
  <si>
    <t>Establishment of Website for Ministry of Natural Resources</t>
  </si>
  <si>
    <t>Coppice Management of Gmelina Plantations</t>
  </si>
  <si>
    <t>Forest Inventory</t>
  </si>
  <si>
    <t>Completion of Forestry Office, Ore</t>
  </si>
  <si>
    <t>World Forest Day</t>
  </si>
  <si>
    <t>Supervision of grading</t>
  </si>
  <si>
    <t>Supervision of Anti-Smuggling Activities</t>
  </si>
  <si>
    <t>Purchase of 3 million Cocoa Seal at N9.00k each</t>
  </si>
  <si>
    <t>Rehabilitation of Produce Training School, Ondo</t>
  </si>
  <si>
    <t>Production of Specialized Documents for Produce and Allied Activities</t>
  </si>
  <si>
    <t>Completion of Control Posts at Usual, Ibuji, Okeigbo and Ifon</t>
  </si>
  <si>
    <t>Pest Control Activities at Warehouses and Processing Factories</t>
  </si>
  <si>
    <t>Quality Control at Warehouses and Processing Factories</t>
  </si>
  <si>
    <t>Ronavation of Produce Zonal and Area Office across the State</t>
  </si>
  <si>
    <t>Office of the Special Assistant to Governor on Natural Resources</t>
  </si>
  <si>
    <t>Kitting of Uniform Staff for Produce</t>
  </si>
  <si>
    <t>Construction of Control Posts at Ofosu, Lipanu, Iju, Akunnu, Ijagba &amp; Laje</t>
  </si>
  <si>
    <t>Procurement of Grading Tools: 10 Aqua Boy at N800,000 each 25 Closing Pliers at N40,000 each 25 Coding Tools at N40,000 each</t>
  </si>
  <si>
    <t>Sensitization of Stakeholders on Produce Grading Parameters and Certification</t>
  </si>
  <si>
    <t>Flag - Off of Cocoa Trade Main Season in Ondo State</t>
  </si>
  <si>
    <t>1010000370101</t>
  </si>
  <si>
    <t>1090000100136</t>
  </si>
  <si>
    <t>1090000100135</t>
  </si>
  <si>
    <t>1090000100132</t>
  </si>
  <si>
    <t>1090000100121</t>
  </si>
  <si>
    <t>1090000100120</t>
  </si>
  <si>
    <t>1090000100119</t>
  </si>
  <si>
    <t>1090000100109</t>
  </si>
  <si>
    <t>1090000100108</t>
  </si>
  <si>
    <t>1090000100107</t>
  </si>
  <si>
    <t>1090000100106</t>
  </si>
  <si>
    <t>1090000100105</t>
  </si>
  <si>
    <t>1090000100104</t>
  </si>
  <si>
    <t>1090000100103</t>
  </si>
  <si>
    <t>1090000100102</t>
  </si>
  <si>
    <t>1090000100101</t>
  </si>
  <si>
    <t>1090000090164</t>
  </si>
  <si>
    <t>1090000090162</t>
  </si>
  <si>
    <t>1090000090161</t>
  </si>
  <si>
    <t>1090000090157</t>
  </si>
  <si>
    <t>1090000090154</t>
  </si>
  <si>
    <t>1090000090140</t>
  </si>
  <si>
    <t>1090000090139</t>
  </si>
  <si>
    <t>1090000090138</t>
  </si>
  <si>
    <t>1090000090137</t>
  </si>
  <si>
    <t>1090000090133</t>
  </si>
  <si>
    <t>1090000090119</t>
  </si>
  <si>
    <t>1090000090117</t>
  </si>
  <si>
    <t>1090000090115</t>
  </si>
  <si>
    <t>1090000090114</t>
  </si>
  <si>
    <t>1090000090113</t>
  </si>
  <si>
    <t>1090000090112</t>
  </si>
  <si>
    <t>1090000090111</t>
  </si>
  <si>
    <t>1090000090108</t>
  </si>
  <si>
    <t>1090000090107</t>
  </si>
  <si>
    <t>1090000090106</t>
  </si>
  <si>
    <t>1090000090105</t>
  </si>
  <si>
    <t>1090000090104</t>
  </si>
  <si>
    <t>1090000090102</t>
  </si>
  <si>
    <t>1090000090101</t>
  </si>
  <si>
    <t>1010000370102</t>
  </si>
  <si>
    <t>MINISTRY OF PHYSICAL PLANNING AND URBAN DEVELOPMENT</t>
  </si>
  <si>
    <t>SPG- Stakeholders Forum</t>
  </si>
  <si>
    <t>SPG- Town Planning Related Days</t>
  </si>
  <si>
    <t>TOTAL: MINISTRY OF PHYSICAL PLANNING AND URBAN DEVELOPMENT</t>
  </si>
  <si>
    <t>Purchase of Twenty (20) Executive Chairs @N100,000 each</t>
  </si>
  <si>
    <t>Purchase of Twenty (20) Executive Tables @N120,000 each</t>
  </si>
  <si>
    <t>Purchase of Office Cabinets, Safes, etc</t>
  </si>
  <si>
    <t>Provision of Ten (10) Window Air Conditioners</t>
  </si>
  <si>
    <t>Purchase of Office 25 Tables</t>
  </si>
  <si>
    <t>Purchase of Twenty-Five (25) office Chairs</t>
  </si>
  <si>
    <t>Renovation of Area Offices in 18 LGAs</t>
  </si>
  <si>
    <t>Review of Extant Physical Planning Laws and Regulations</t>
  </si>
  <si>
    <t>Urban Development Control and Enforcement Activities</t>
  </si>
  <si>
    <t>Digitalization of the Ministry's Registries</t>
  </si>
  <si>
    <t>Updating of Regional &amp; Master Plans for Major Cities and Towns</t>
  </si>
  <si>
    <t>Enforcement on Contravention/Hiring of Heavy Duty Equipment</t>
  </si>
  <si>
    <t>Urban Renewal Activities</t>
  </si>
  <si>
    <t>UN-Habitat Support Programme (GCC)</t>
  </si>
  <si>
    <t>UN-Habitat Support Programme (Draw Down)</t>
  </si>
  <si>
    <t>Purchase of 4 nos HP Laptop Computers @N250,000.00 each (All in one 24-b029c-12GB RAM -ITB HBD- Wins 10)</t>
  </si>
  <si>
    <t>Purchase of 10 nos HP Desktop Computers @N200,000 each</t>
  </si>
  <si>
    <t>Purchase of Scanners for Office use</t>
  </si>
  <si>
    <t>Purchase of Shredding Machines</t>
  </si>
  <si>
    <t>Purchase of Binding Machines for Office use</t>
  </si>
  <si>
    <t>2110001410307</t>
  </si>
  <si>
    <t>2110001410306</t>
  </si>
  <si>
    <t>2110001410305</t>
  </si>
  <si>
    <t>2110001410304</t>
  </si>
  <si>
    <t>2110001410303</t>
  </si>
  <si>
    <t>2110001410302</t>
  </si>
  <si>
    <t>2110001410301</t>
  </si>
  <si>
    <t>2060004840202</t>
  </si>
  <si>
    <t>2060004840201</t>
  </si>
  <si>
    <t>2060002120106</t>
  </si>
  <si>
    <t>2060002120105</t>
  </si>
  <si>
    <t>2060002120104</t>
  </si>
  <si>
    <t>2060002120103</t>
  </si>
  <si>
    <t>2060002120101</t>
  </si>
  <si>
    <t>2060001400104</t>
  </si>
  <si>
    <t>2060002120102</t>
  </si>
  <si>
    <t>2060001400101</t>
  </si>
  <si>
    <t>2060001390107</t>
  </si>
  <si>
    <t>2060001390106</t>
  </si>
  <si>
    <t>2060001390105</t>
  </si>
  <si>
    <t>2060001390104</t>
  </si>
  <si>
    <t>2060001390103</t>
  </si>
  <si>
    <t>2060001390102</t>
  </si>
  <si>
    <t>2060001390101</t>
  </si>
  <si>
    <t>MINISTRY OF REGIONAL INTEGRATION AND SPECIAL DUTIES</t>
  </si>
  <si>
    <t>SPG- Bitumen Exploration and other Bitumen related Programmes</t>
  </si>
  <si>
    <t>SPG- Regional Integration Programmes and Allied Matters</t>
  </si>
  <si>
    <t>TOTAL: MINISTRY OF REGIONAL INTEGRATION AND SPECIAL DUTIES</t>
  </si>
  <si>
    <t>Office Partitioning</t>
  </si>
  <si>
    <t>Face-lifting of Office</t>
  </si>
  <si>
    <t>Special Intervention on Ministry's Programmes and other Sundry Projects</t>
  </si>
  <si>
    <t>Purchase of 9 nos of Laptop Computers (HP) @N216,000 each and Complete Desktop Computers (HP) with Accessories (7 nos) @N280,000 each</t>
  </si>
  <si>
    <t>Purchase of 2 Desk/Executive Chairs</t>
  </si>
  <si>
    <t>Executive Sofa, 4 nos 3-Seater and 16 nos Single</t>
  </si>
  <si>
    <t>Conference Tables and Chairs</t>
  </si>
  <si>
    <t>Purchase of 1 Ministerial Mini-Conference Room Long Table and Chairs @N750,000 for HC and 1 Mini-Conference Room Long Table and Chairs @450,000 for PS</t>
  </si>
  <si>
    <t>Purchase 5 nos of Tables and Chairs for Directors @N350,000 each</t>
  </si>
  <si>
    <t>Purchase of 10 nos Executive Tables and Chairs @N120,500 each</t>
  </si>
  <si>
    <t>Purcahse 3 nos LG Colour TV Set @N150,000 each</t>
  </si>
  <si>
    <t>Purchase of 10 nos LG Refrigerator @N65,000 each</t>
  </si>
  <si>
    <t>Purchase of 10 nos 1 Horse Power LG Split A/C @N90,000 each</t>
  </si>
  <si>
    <t>Window Blinds with Fittings (for HC, PS &amp; others) 25 nos @N15,000 each</t>
  </si>
  <si>
    <t>Purchase of 10 nos LG Radio Cassette Players @N85,000 each</t>
  </si>
  <si>
    <t>Purchase of 7 nos Computer Tables and Chairs @N45,000 each</t>
  </si>
  <si>
    <t>Purchase of 15 nos KDK Stand Fan @N15,000 each</t>
  </si>
  <si>
    <t>Special Intervention on Infrastructures</t>
  </si>
  <si>
    <t>Refurbishment of 2 nos Hilux Vans and 5 Toyota Corolla Vehicles (Engine &amp; Gear procurement with 4 nos New Tyre @N1.11m)</t>
  </si>
  <si>
    <t>2170000630302</t>
  </si>
  <si>
    <t>2130003520401</t>
  </si>
  <si>
    <t>2130000670315</t>
  </si>
  <si>
    <t>2130000670314</t>
  </si>
  <si>
    <t>2130000670313</t>
  </si>
  <si>
    <t>2130000670312</t>
  </si>
  <si>
    <t>2060000650101</t>
  </si>
  <si>
    <t>2060000650102</t>
  </si>
  <si>
    <t>2100000660102</t>
  </si>
  <si>
    <t>2130000640301</t>
  </si>
  <si>
    <t>2130000670301</t>
  </si>
  <si>
    <t>2130000670302</t>
  </si>
  <si>
    <t>2130000670304</t>
  </si>
  <si>
    <t>2130000670305</t>
  </si>
  <si>
    <t>2130000670307</t>
  </si>
  <si>
    <t>2130000670308</t>
  </si>
  <si>
    <t>2130000670309</t>
  </si>
  <si>
    <t>2130000670310</t>
  </si>
  <si>
    <t>2130000670311</t>
  </si>
  <si>
    <t>MINISTRY OF WATER RESOURCES, PUBLIC SANITATION AND HYGIENE</t>
  </si>
  <si>
    <t>TOTAL: MINISTRY OF WATER RESOURCES, PUBLIC SANITATION AND HYGIENE</t>
  </si>
  <si>
    <t>Renovation of the Ministry's Headquarters Office Complex</t>
  </si>
  <si>
    <t>Take of Grant for the Ministry</t>
  </si>
  <si>
    <t>Improved Water Supply and Sanitation Coordination, Monitoring &amp; Evaluation</t>
  </si>
  <si>
    <t>Improved Water Sanitation and Hygiene (WASH) Sector Emergency Response Implementation and Empowerment</t>
  </si>
  <si>
    <t>Capacity Building for Staff of the Ministry and for Staff of Sector-Plan Implementing Agencies</t>
  </si>
  <si>
    <t>Research &amp; Development of Low Cost, Affordable, Practical and Appropriate Technologies for Water and Sanitation Services Delivery including Research into Local Technologies for manufacture of Local Spare Parts Village Level Operation Mechanics (VLOM).</t>
  </si>
  <si>
    <t>Research &amp; Development Programmes on Water Hygiene and Sanitation,</t>
  </si>
  <si>
    <t>Research into and the Development of the Management and Use of Water Resources</t>
  </si>
  <si>
    <t>Purchase of Desktop and Laptop Computers</t>
  </si>
  <si>
    <t>Purchase of Laserjet Printers</t>
  </si>
  <si>
    <t>Purchase of Office Tables &amp; Conference Tables</t>
  </si>
  <si>
    <t>Purchase of Executive &amp; Office Chairs</t>
  </si>
  <si>
    <t>Purchase of Air Conditioners</t>
  </si>
  <si>
    <t>Purchase of Office Safes &amp; Cabinets</t>
  </si>
  <si>
    <t>Water Conservation and Management Implementation and Sustainability</t>
  </si>
  <si>
    <t>Implementation of Water Sector Law; Development of Frameworks, Policy Development, Review, Implementation and Dissemination</t>
  </si>
  <si>
    <t>Detailed Surveys and Investigations of the Potentials of Ondo State Rivers for Hydro-Power generation, Irrigation activities, Recreational Activities; Water Production &amp; Supply/Development of State Water Resources Master Plan</t>
  </si>
  <si>
    <t>Improvement on policy guideline for Hygiene Promotion &amp; Education in Households of Urban and Villages</t>
  </si>
  <si>
    <t>Clean Ondo Campaign Programme</t>
  </si>
  <si>
    <t>2100004630101</t>
  </si>
  <si>
    <t>2100004630102</t>
  </si>
  <si>
    <t>2100004750201</t>
  </si>
  <si>
    <t>5100004620101</t>
  </si>
  <si>
    <t>5100004620102</t>
  </si>
  <si>
    <t>5100004620103</t>
  </si>
  <si>
    <t>5100004620104</t>
  </si>
  <si>
    <t>5100004620105</t>
  </si>
  <si>
    <t>5100004620106</t>
  </si>
  <si>
    <t>5100004700101</t>
  </si>
  <si>
    <t>5100004700102</t>
  </si>
  <si>
    <t>5100004820101</t>
  </si>
  <si>
    <t>5100004720104</t>
  </si>
  <si>
    <t>5100004720103</t>
  </si>
  <si>
    <t>5100004720102</t>
  </si>
  <si>
    <t>5100004720101</t>
  </si>
  <si>
    <t>5100004710104</t>
  </si>
  <si>
    <t>5100004710103</t>
  </si>
  <si>
    <t>5100004710102</t>
  </si>
  <si>
    <t>5100004700103</t>
  </si>
  <si>
    <t>5100004700104</t>
  </si>
  <si>
    <t>5100004710101</t>
  </si>
  <si>
    <t>MINISTRY OF WOMEN AFFAIRS AND SOCIAL DEVELOPMENT</t>
  </si>
  <si>
    <t>SPG- Attendance at the Session of the UN Commission on the Status of Women</t>
  </si>
  <si>
    <t>SPG- Commemoration of special international days: Women, Elderly, Family, the National Children Day and the Day of the African Child and Widows</t>
  </si>
  <si>
    <t>SPG- Armed Forces Remembrance Day</t>
  </si>
  <si>
    <t>SPG- Nigerian Inter-religious Council Activities</t>
  </si>
  <si>
    <t>SPG- Human Trafficking Control Programme</t>
  </si>
  <si>
    <t>SPG- Meeting of Her Excellency with Women Groups</t>
  </si>
  <si>
    <t>SPG- Management/Coordination and Subvention to NGOs</t>
  </si>
  <si>
    <t>SPG- Reduction of women's vulnerability to HIV/AID &amp; STDs</t>
  </si>
  <si>
    <t>SPG- Resettlement scheme for street children and monitoring of foster and adopted children</t>
  </si>
  <si>
    <t>SPG- Support programme for orphans and vulnerable children</t>
  </si>
  <si>
    <t>SPG- Support for Probation Case Committee and Family Court: Seminars, Management and Allowances for Family Court Panel</t>
  </si>
  <si>
    <t>SPG- Welfare Support for Elderly and all other Vulnerable groups/Emergency Services</t>
  </si>
  <si>
    <t>SPG- Sensitization of the Public on Child Abuse Practises on TV and Radio and Monitoring of Day Care Centres</t>
  </si>
  <si>
    <t>SPG- Women Enlightenment and Empowerment</t>
  </si>
  <si>
    <t>SPG- Maintenance of Babafunke Ajasin Auditorium</t>
  </si>
  <si>
    <t>SPG- Advocacy of Women Affairs Programme and Production of Women of Fame Document</t>
  </si>
  <si>
    <t>SPG- Participation of the Ministry in Trade Fairs</t>
  </si>
  <si>
    <t>SPG- Welfare of the Remand Home Visiting Committee</t>
  </si>
  <si>
    <t>SPG- Meeting of Honourable Commissioner with the Women group</t>
  </si>
  <si>
    <t>SPG- FOWOSO Programme</t>
  </si>
  <si>
    <t>TOTAL: MINISTRY OF WOMEN AFFAIRS AND SOCIAL DEVELOPMENT</t>
  </si>
  <si>
    <t>Completion/Renovation of Correctional Centre, Akure</t>
  </si>
  <si>
    <t>Renovation of Offices at the Headquarters</t>
  </si>
  <si>
    <t>Renovation of Babafunke Ajasin Hall</t>
  </si>
  <si>
    <t>Renovation of kudirat Abiola shopping hall</t>
  </si>
  <si>
    <t>Children Parliament Activities</t>
  </si>
  <si>
    <t>Capacity building (Staff)</t>
  </si>
  <si>
    <t>Consultancy services and purchase of equipment for women skills acquisition centre</t>
  </si>
  <si>
    <t>Purchase of Uniform, Sandals, Furniture, Bedding etc for Inmate of Remand Home and Children Home</t>
  </si>
  <si>
    <t>4040003580101</t>
  </si>
  <si>
    <t>3050003590102</t>
  </si>
  <si>
    <t>3050003590101</t>
  </si>
  <si>
    <t>2080003570201</t>
  </si>
  <si>
    <t>2060003560104</t>
  </si>
  <si>
    <t>2060003560103</t>
  </si>
  <si>
    <t>2060003560102</t>
  </si>
  <si>
    <t>2060003560101</t>
  </si>
  <si>
    <t>MINISTRY OF YOUTH AND SPORTS DEVELOPMENT</t>
  </si>
  <si>
    <t>SPG- National Youth Day/Subvention</t>
  </si>
  <si>
    <t>SPG- Youth Summit</t>
  </si>
  <si>
    <t>SPG- Mobilization/Sensitization</t>
  </si>
  <si>
    <t>SPG- Monitoring and Data Collection on Youth</t>
  </si>
  <si>
    <t>SPG- Running Grant to Youth Council</t>
  </si>
  <si>
    <t>SPG- International Students Day Celebration</t>
  </si>
  <si>
    <t>SPG- Radio &amp; TV Enlightenment Programme</t>
  </si>
  <si>
    <t>SPG- Youth Officers &amp; Leaders Training</t>
  </si>
  <si>
    <t>SPG- National &amp; International Youth Conferences &amp; Exchange Programmes</t>
  </si>
  <si>
    <t>SPG- Grants to NYSC: State Office &amp; Regional Office</t>
  </si>
  <si>
    <t>SPG- Youth Empowerment Capacity Building</t>
  </si>
  <si>
    <t>SPG- National Conference and Capacity Building</t>
  </si>
  <si>
    <t>SPG- Participation in National &amp; International Competitions/Festivals</t>
  </si>
  <si>
    <t>TOTAL: MINISTRY OF YOUTH AND SPORTS DEVELOPMENT</t>
  </si>
  <si>
    <t>Construction of Hostel @ NYSC Camp Ikare Akoko</t>
  </si>
  <si>
    <t>Completion of Ondo Township Stadium</t>
  </si>
  <si>
    <t>Completion of Ore Township Stadium</t>
  </si>
  <si>
    <t>Maintenance/Purchase of Office Eqiupment &amp; Furniture for the 3 Zonal Offices of Youth Dept</t>
  </si>
  <si>
    <t>Purchase of Laptops and Desktop Computers,Printers &amp; PhotoCopier Machines,Fridges,AirConditioners &amp; Accessories for offices.</t>
  </si>
  <si>
    <t>Purchase of Multimedial Equipement e.g. Projector,PAS, Video and Still Cameras &amp; Accessories.</t>
  </si>
  <si>
    <t>Purchase of Furniture and Fittings for offices</t>
  </si>
  <si>
    <t>Programmes and Activities of the Newly Established Ondo State Youth Parliament</t>
  </si>
  <si>
    <t>Preliminary Works on newly proposed project: Multipurpose Youth Centre @ Akure</t>
  </si>
  <si>
    <t>Establishment of Football Academy</t>
  </si>
  <si>
    <t>General Training/Capacity building</t>
  </si>
  <si>
    <t>Rehabilitation of School Dam at Ajuwa Grammar School, Oke-Agbe Akoko</t>
  </si>
  <si>
    <t>2080003460101</t>
  </si>
  <si>
    <t>2080003480101</t>
  </si>
  <si>
    <t>2080003480104</t>
  </si>
  <si>
    <t>2130003490401</t>
  </si>
  <si>
    <t>2130003490404</t>
  </si>
  <si>
    <t>2130003490406</t>
  </si>
  <si>
    <t>2130003490407</t>
  </si>
  <si>
    <t>4080003440101</t>
  </si>
  <si>
    <t>4080003440102</t>
  </si>
  <si>
    <t>4080003440103</t>
  </si>
  <si>
    <t>4080003440104</t>
  </si>
  <si>
    <t>4100003470101</t>
  </si>
  <si>
    <t>MUSLIM WELFARE BOARD</t>
  </si>
  <si>
    <t>SPG- Muslim Pilgrim Operation</t>
  </si>
  <si>
    <t>SPG- Coordination of Muslim Organisation &amp; Mobilisation of Muslim Activity</t>
  </si>
  <si>
    <t>TOTAL: MUSLIM WELFARE BOARD</t>
  </si>
  <si>
    <t>Construction of office complex at Hajj camp</t>
  </si>
  <si>
    <t>Social Empowerment Programme</t>
  </si>
  <si>
    <t>2060003670205</t>
  </si>
  <si>
    <t>5030004520101</t>
  </si>
  <si>
    <t>NEURO-PSYCHIATRIC SPECIALIST HOSPITAL</t>
  </si>
  <si>
    <t>Re-roofing of Hospital buildings(Male&amp;Female wards and Therapeutics unit)</t>
  </si>
  <si>
    <t>Change of Hospital ceilings of both wards(Female and Male)</t>
  </si>
  <si>
    <t>Burglary doors&amp;window protection (Building of burglary doors and windows of the hospital for Security)</t>
  </si>
  <si>
    <t>Reconstruction of Toilets and Bathrooms in Female and Male wards</t>
  </si>
  <si>
    <t>Creation of Seclusion (creation of seclusion places for the patients)</t>
  </si>
  <si>
    <t>Kitchen for the Hospital (Building of canteen)</t>
  </si>
  <si>
    <t>Building of roofed walkaway from GOPD to Wards.</t>
  </si>
  <si>
    <t>Costruction of Ramp at GOPD/Emergency unit of the Hospital.</t>
  </si>
  <si>
    <t>Building of Almoner Cubicles</t>
  </si>
  <si>
    <t>Construction of Parking space for hospital Principal Officers.</t>
  </si>
  <si>
    <t>Purchase of Personality Assessment Instrument.</t>
  </si>
  <si>
    <t>Purchase of 10 units of Air conditioner and Installation.</t>
  </si>
  <si>
    <t>2060003350204</t>
  </si>
  <si>
    <t>2060003350205</t>
  </si>
  <si>
    <t>2060003350206</t>
  </si>
  <si>
    <t>2060003350207</t>
  </si>
  <si>
    <t>2060003350208</t>
  </si>
  <si>
    <t>2060003350209</t>
  </si>
  <si>
    <t>2060003350210</t>
  </si>
  <si>
    <t>2060003350211</t>
  </si>
  <si>
    <t>2060003350212</t>
  </si>
  <si>
    <t>2060003350213</t>
  </si>
  <si>
    <t>2060003350214</t>
  </si>
  <si>
    <t>2060003350215</t>
  </si>
  <si>
    <t>TOTAL: NEURO-PSYCHIATRIC SPECIALIST HOSPITAL</t>
  </si>
  <si>
    <t>NEW MAP PROJECT OFFICE</t>
  </si>
  <si>
    <t>New Map Draw Down</t>
  </si>
  <si>
    <t>5090004770101</t>
  </si>
  <si>
    <t>5090004770102</t>
  </si>
  <si>
    <t>TOTAL: NEW MAP PROJECT OFFICE</t>
  </si>
  <si>
    <t>OFFICE OF AUDITOR GENERAL FOR LOCAL GOVERNMENT</t>
  </si>
  <si>
    <t>SPG- Special Audit Investigation and Allied Matters</t>
  </si>
  <si>
    <t>TOTAL: OFFICE OF AUDITOR GENERAL FOR LOCAL GOVERNMENT</t>
  </si>
  <si>
    <t>TRAINING AND CAPACITY BUILDIING FOR AUDITORS</t>
  </si>
  <si>
    <t>REFURBISHMENT AND MAINTENANCE OF VEHINCLES</t>
  </si>
  <si>
    <t>Purchase of two Laptops with printer</t>
  </si>
  <si>
    <t>2090000710201</t>
  </si>
  <si>
    <t>2090000710203</t>
  </si>
  <si>
    <t>2090000710210</t>
  </si>
  <si>
    <t>3050003280101</t>
  </si>
  <si>
    <t>SPG- National Council on Establishments</t>
  </si>
  <si>
    <t>SPG- Central Training vote</t>
  </si>
  <si>
    <t>SPG- Grant to Labour / Industrial Unions.</t>
  </si>
  <si>
    <t>SPG- May Day Celebration</t>
  </si>
  <si>
    <t>SPG- E-pass</t>
  </si>
  <si>
    <t>SPG- Establishments and Allied Matters</t>
  </si>
  <si>
    <t>SPG- Conduct of Compulsory / Confirmation Exam for Junior Officers</t>
  </si>
  <si>
    <t>SPG- Public Service Reference Library</t>
  </si>
  <si>
    <t>SPG- Printing of Regulatory Books</t>
  </si>
  <si>
    <t>SPG- Acquisition of New Books to the Civil Service reference Library and Allied Matters</t>
  </si>
  <si>
    <t>OFFICE OF ESTABLISHMENTS</t>
  </si>
  <si>
    <t>TOTAL: OFFICE OF ESTABLISHMENTS</t>
  </si>
  <si>
    <t>Purchase of 4 nos HP Laptop Computers @N250,000.00 each (All in one 24-b029c-12GB RAM -ITB HBD- Wins 10) and 20 HP Desktop Computers @N200,000 each</t>
  </si>
  <si>
    <t>Purchase of Twenty (20) Executive Chairs @ N90,000 each with 12% VAT, Tax &amp; EEF inclusive</t>
  </si>
  <si>
    <t>Purchase of (6) Motor-Cycles @N200,000 each</t>
  </si>
  <si>
    <t>OFFICE OF PUBLIC UTILITIES</t>
  </si>
  <si>
    <t>SPG- Special Intervention on Public Utilities</t>
  </si>
  <si>
    <t>TOTAL: OFFICE OF PUBLIC UTILITIES</t>
  </si>
  <si>
    <t>Stakeholders Forum on Public Utilities</t>
  </si>
  <si>
    <t>Support for Cluster Off-Take Unit (COU)</t>
  </si>
  <si>
    <t>Needs Assessment on Public Utilities</t>
  </si>
  <si>
    <t>Support for Mini Grid</t>
  </si>
  <si>
    <t>GIS/USSD reporting facilities and feedback harvesting mechanism</t>
  </si>
  <si>
    <t>Renewable Energy Desk</t>
  </si>
  <si>
    <t>2130001370301</t>
  </si>
  <si>
    <t>2110001380301</t>
  </si>
  <si>
    <t>2130001370302</t>
  </si>
  <si>
    <t>2130001900101</t>
  </si>
  <si>
    <t>2130001370304</t>
  </si>
  <si>
    <t>2100001070101</t>
  </si>
  <si>
    <t>2100001070102</t>
  </si>
  <si>
    <t>2100001070106</t>
  </si>
  <si>
    <t>2100001070107</t>
  </si>
  <si>
    <t>2100001070110</t>
  </si>
  <si>
    <t>2100001070111</t>
  </si>
  <si>
    <t>SPG- Compliance Monitoring / Revenue/ Operation Monitoring and Other Allied Matters</t>
  </si>
  <si>
    <t>SPG- Preparation, Printing and Publication of Final Accounts</t>
  </si>
  <si>
    <t>SPG- E-Pass Centre/Computer Materials</t>
  </si>
  <si>
    <t>SPG- Security (Night and Day Guards) at TCO Offices</t>
  </si>
  <si>
    <t>SPG- World Bank Project Financial Management Activities Unit (PFMU)</t>
  </si>
  <si>
    <t>SPG- SIFMIS Operational Activities and Other Allied Matters</t>
  </si>
  <si>
    <t>OFFICE OF THE ACCOUNTANT GENERAL</t>
  </si>
  <si>
    <t>TOTAL: OFFICE OF THE ACCOUNTANT GENERAL</t>
  </si>
  <si>
    <t>Fumigation of the Treasury Department and 19 TCOs</t>
  </si>
  <si>
    <t>Renovation of TCOs in Fourteen (14) LGAs of the State</t>
  </si>
  <si>
    <t>Furniture and Fittings for Offices</t>
  </si>
  <si>
    <t>Treasury House/Project financial management Unit Building</t>
  </si>
  <si>
    <t>Construction of Treasury Gate, Gate House, Car Parks and Landscaping of SIFMIS ICT Training Centre</t>
  </si>
  <si>
    <t>Procurement of Laptops with Accessories for SIFMIS SMEs &amp; Help Desk Officers (90 SMEs + 73 HDOs) 163nos. @ N250,000.00</t>
  </si>
  <si>
    <t>Continuous Capacity Building &amp; ICT Training on SIFMIS Project</t>
  </si>
  <si>
    <t>Annual Maintenance of SIFMIS Hardware and Software</t>
  </si>
  <si>
    <t>Construction and Furnishing of SIFMIS Primary Data Centre (PDC)</t>
  </si>
  <si>
    <t>Valuation of Government Assets (Properties/Plants/Equipment etc.) in compliance with IPSAS Accrual concept.</t>
  </si>
  <si>
    <t>First Pay Biometrics Solution for all Workers State-wide.</t>
  </si>
  <si>
    <t>Acquisition of ICT for the Implementation of IPSAS and Provision of (Phase II) Internet Network Facility</t>
  </si>
  <si>
    <t>Development and Hosting of Website (Off Shelf)</t>
  </si>
  <si>
    <t>Payment of Monthly Internet Bandwidth @ =N=0.500m</t>
  </si>
  <si>
    <t>Provision of SIFMIS Links through VPN Connection and SIFMIS Link to Stakeholders</t>
  </si>
  <si>
    <t>Annual Maintenance Fee for SAP Software</t>
  </si>
  <si>
    <t>Purchase of Office Furniture and Fittings- Shredding Machines, Refrigerators Photocopiers, Printers and Scanners, etc</t>
  </si>
  <si>
    <t>Purchase of GUBABI Security Safes (50 Nos)</t>
  </si>
  <si>
    <t>Purchase of one (1) Toyota Avensis with Accessories for the AG</t>
  </si>
  <si>
    <t>Departmental Capacity Building in Accounting Proficiency (Forensic Accounting, Accrual/Cash Concept, Taxation, E-Payroll Training, Treasury Mgt, etc)</t>
  </si>
  <si>
    <t>Implementation of PriceWaterHouseCoopers (PWC) Training Needs</t>
  </si>
  <si>
    <t>2060001730101</t>
  </si>
  <si>
    <t>2060001730102</t>
  </si>
  <si>
    <t>2060001730107</t>
  </si>
  <si>
    <t>2060001730109</t>
  </si>
  <si>
    <t>2060001740101</t>
  </si>
  <si>
    <t>2130000910101</t>
  </si>
  <si>
    <t>2130000910102</t>
  </si>
  <si>
    <t>2130000910103</t>
  </si>
  <si>
    <t>2130000910104</t>
  </si>
  <si>
    <t>2130000910105</t>
  </si>
  <si>
    <t>2130000910106</t>
  </si>
  <si>
    <t>2130000910108</t>
  </si>
  <si>
    <t>2130000910109</t>
  </si>
  <si>
    <t>2130000910110</t>
  </si>
  <si>
    <t>2130000910111</t>
  </si>
  <si>
    <t>2130000910137</t>
  </si>
  <si>
    <t>2130000910139</t>
  </si>
  <si>
    <t>2130001750301</t>
  </si>
  <si>
    <t>2130001760301</t>
  </si>
  <si>
    <t>2130001770101</t>
  </si>
  <si>
    <t>3050001780105</t>
  </si>
  <si>
    <t>3050001780101</t>
  </si>
  <si>
    <t>BUDGET 2020 ADJUSTMENT - CAPITAL</t>
  </si>
  <si>
    <t>OFFICE OF THE HEAD OF SERVICE</t>
  </si>
  <si>
    <t>Refurbishment and Maintenance of Vehicles</t>
  </si>
  <si>
    <t>Renovation of HOS Guest House</t>
  </si>
  <si>
    <t>Purchase of 2 number of Motorcycles</t>
  </si>
  <si>
    <t>Purchase of Office Equipment and Furniture</t>
  </si>
  <si>
    <t>2130003850401</t>
  </si>
  <si>
    <t>2130003860401</t>
  </si>
  <si>
    <t>2130003870401</t>
  </si>
  <si>
    <t>2130003880401</t>
  </si>
  <si>
    <t>TOTAL: OFFICE OF THE HEAD OF SERVICE</t>
  </si>
  <si>
    <t>OFFICE OF THE STATE AUDITOR GENERAL</t>
  </si>
  <si>
    <t>SPG- Mandatory Professional Training Programmes for Auditors.</t>
  </si>
  <si>
    <t>SPG- Preparation and production of Auditor-General Report.</t>
  </si>
  <si>
    <t>SPG- Special Audit Assignment: (i) Special Investigation</t>
  </si>
  <si>
    <t>TOTAL: OFFICE OF THE STATE AUDITOR GENERAL</t>
  </si>
  <si>
    <t>Renovation and Re-roofing of Office Building at Ondo.</t>
  </si>
  <si>
    <t>Renovation of old headquarter office building and outstations</t>
  </si>
  <si>
    <t>RENOVATION OF AUDITOR GENERAL'S OFFICE OKITIPUPA</t>
  </si>
  <si>
    <t>Renovation of Auditor General's Area Office, Alagbaka Akure</t>
  </si>
  <si>
    <t>Construction of car park at the new headquarter building</t>
  </si>
  <si>
    <t>2060003330102</t>
  </si>
  <si>
    <t>2060003330103</t>
  </si>
  <si>
    <t>2060003330108</t>
  </si>
  <si>
    <t>2060003330109</t>
  </si>
  <si>
    <t>2060003340201</t>
  </si>
  <si>
    <t>OFFICE OF TRANSPORT</t>
  </si>
  <si>
    <t>SPG- Maintenance and fuelling of Amphibious machine 400E</t>
  </si>
  <si>
    <t>SPG- Ondo State Free School Shuttle Project</t>
  </si>
  <si>
    <t>SPG- Participation in National Council meetings and conferences-COREN,CIPMN,NIM,NCT,NSE &amp; Others</t>
  </si>
  <si>
    <t>SPG- Sensitization/Enlightenment, Safety Campaign(NURTW, ACOMORAN, Maritime Workers etc)</t>
  </si>
  <si>
    <t>SPG- In-house study/research on Regional Railway Development</t>
  </si>
  <si>
    <t>SPG- Sunshine Traffic Control/Traffic Management</t>
  </si>
  <si>
    <t>TOTAL: OFFICE OF TRANSPORT</t>
  </si>
  <si>
    <t>Fencing of VIO's Offices</t>
  </si>
  <si>
    <t>Provision of Uniform Accessories to STC/IWW Officers</t>
  </si>
  <si>
    <t>Completion of On-going Office Complex/Construction of Toilets</t>
  </si>
  <si>
    <t>Clearing of Water Hycinth/Weeds along State Waterways and Allied Matters</t>
  </si>
  <si>
    <t>Completion of a Floating Jetty at Igbekebo</t>
  </si>
  <si>
    <t>Purchase/Reconfiguration and Repairs of Towing Trucks</t>
  </si>
  <si>
    <t>Road Furniture and Road/Waterways Maintenance.</t>
  </si>
  <si>
    <t>Auto Race Rally</t>
  </si>
  <si>
    <t>Database Creation</t>
  </si>
  <si>
    <t>Provision of Jacket for Okada Riders</t>
  </si>
  <si>
    <t>Facilitation of Alape Port/Igodan-Lisa Aerodrome</t>
  </si>
  <si>
    <t>2060000730101</t>
  </si>
  <si>
    <t>2060000730104</t>
  </si>
  <si>
    <t>2060002440101</t>
  </si>
  <si>
    <t>2160000740101</t>
  </si>
  <si>
    <t>2160002450101</t>
  </si>
  <si>
    <t>2170000750301</t>
  </si>
  <si>
    <t>2170002470201</t>
  </si>
  <si>
    <t>2170002470204</t>
  </si>
  <si>
    <t>2170002470205</t>
  </si>
  <si>
    <t>2170004500301</t>
  </si>
  <si>
    <t>2190004150201</t>
  </si>
  <si>
    <t>ONDO STATE AGENCY FOR THE CONTROL OF AIDS (ODSACA)</t>
  </si>
  <si>
    <t>Provision of Nutritional Support to Identified People Living with HIV Positively</t>
  </si>
  <si>
    <t>Procurement of 500 HIV Test Kits (300 Determine &amp; Genie II and 100 Stat Pack) and Consumable (Last Year 350 Test Kits Approved)</t>
  </si>
  <si>
    <t>Implement the 'Test and Treat ' Policy and the option B+ Anti-retroviral Strategy in accordance with National Policy and Guidelines</t>
  </si>
  <si>
    <t>Printing and dissemination of Ondo State HIV/AIDS strategic plan (SSP) 2017-2021 and Nigeria AIDS Indicator and Impact Survey (NAIIS) Support</t>
  </si>
  <si>
    <t>Maintenance of Polymerized Chain Reaction {PCR} machine cum Procurement of Emyzme Linked Imnunosorbent Assay {ELISA} machine for comprehensive sites.</t>
  </si>
  <si>
    <t>Procurement of Information, Education, Communication (IEC)materials, posters, handbills, lapels, wristbands, customised biros, notebooks etc.</t>
  </si>
  <si>
    <t>Procurement of Polymerase Chain Reaction Machine (COBAS 4800 Instrument)</t>
  </si>
  <si>
    <t>Conduct Mobile HIV Testing Services outreaches across the 203 wards</t>
  </si>
  <si>
    <t>Procurement of 1000 sets of Personal Protective Equipments</t>
  </si>
  <si>
    <t>Commemoration of World AIDS Day</t>
  </si>
  <si>
    <t>Support to Networks: (Civil Society Organizations for HIV/AIDS in Nigeria, Network of People Living with HIV in Nigeria, Association of Women Against HIV and AIDS in Nigeria )</t>
  </si>
  <si>
    <t>Support to Line Ministries: MoH, MoWA, MoYD&amp;S, MoE</t>
  </si>
  <si>
    <t>Monitoring &amp; Evaluation: Scale up M&amp;E Efforts to ensure Quality data collection, collation, Analysis and Dissemination- Printing &amp; Reprinting of Tools &amp; training of M&amp;E officers on the use of new tools.</t>
  </si>
  <si>
    <t>Organised Two weeks Training for 70 Identified Counsellors on HIV Testing Services</t>
  </si>
  <si>
    <t>Procurement of Condom for HIV/AIDS Activities (1,000 Cartons)</t>
  </si>
  <si>
    <t>HIV/AIDS Activities on Special events- Independence Day Celebration</t>
  </si>
  <si>
    <t>Production and Airing of Jingles (Culturally Appropriate and Gender-Sensitive Local Languages; English, Yoruba and Ijaw on TV &amp; Radio for 4 Quarters/Enforcement of Anti-Stigma Law</t>
  </si>
  <si>
    <t>Conduct 1-day Advocacy &amp; Sensitization Meeting with the Honourable Members of House of Assembly.</t>
  </si>
  <si>
    <t>Build the Capacity of Laboratories to provide EID Services to Reduce Turn-around Time for EID</t>
  </si>
  <si>
    <t>Procurement of Support Materials to LACAS in 18 LGAs of the State.</t>
  </si>
  <si>
    <t>Support to Technical Working Group (TWG) on prevention of mother to child transmission of HIV, orphan and vulnerable children.</t>
  </si>
  <si>
    <t>TOTAL: ONDO STATE AGENCY FOR THE CONTROL OF AIDS (ODSACA)</t>
  </si>
  <si>
    <t>4040000480105</t>
  </si>
  <si>
    <t>4040000480106</t>
  </si>
  <si>
    <t>4040000480107</t>
  </si>
  <si>
    <t>4040000480119</t>
  </si>
  <si>
    <t>4040000480120</t>
  </si>
  <si>
    <t>4040000480122</t>
  </si>
  <si>
    <t>4040000480127</t>
  </si>
  <si>
    <t>4040000490101</t>
  </si>
  <si>
    <t>4040000490103</t>
  </si>
  <si>
    <t>4040000490102</t>
  </si>
  <si>
    <t>4040000490104</t>
  </si>
  <si>
    <t>4040000490105</t>
  </si>
  <si>
    <t>4040000490106</t>
  </si>
  <si>
    <t>4040000490107</t>
  </si>
  <si>
    <t>4040000490108</t>
  </si>
  <si>
    <t>4040000490110</t>
  </si>
  <si>
    <t>4040000490112</t>
  </si>
  <si>
    <t>4040000490114</t>
  </si>
  <si>
    <t>4040000490117</t>
  </si>
  <si>
    <t>4040000490135</t>
  </si>
  <si>
    <t>4040000490136</t>
  </si>
  <si>
    <t>ONDO STATE AGRI-BUSINESS EMPOWERMENT CENTRE ( OSAEC )</t>
  </si>
  <si>
    <t>OSAEC Project</t>
  </si>
  <si>
    <t>NEXIM BANK Agric Export Support Facility</t>
  </si>
  <si>
    <t>Commercial Agriculture Credit Scheme(CACS)</t>
  </si>
  <si>
    <t>Installation of Hydroponics across the 18 LGAs of the State for soiless farming</t>
  </si>
  <si>
    <t>E- Wallet for production of fish, poultry, piggery, cassava, maize, goat, ginger/turmeric,Oil palm, cocoa, cashew, rubber, goat, snail, rice e.t.c</t>
  </si>
  <si>
    <t>Establishment of Rice Mill</t>
  </si>
  <si>
    <t>TOTAL: ONDO STATE AGRI-BUSINESS EMPOWERMENT CENTRE (OSAEC)</t>
  </si>
  <si>
    <t>1010004120301</t>
  </si>
  <si>
    <t>1010004120305</t>
  </si>
  <si>
    <t>1010004120306</t>
  </si>
  <si>
    <t>1010004120307</t>
  </si>
  <si>
    <t>1010004120308</t>
  </si>
  <si>
    <t>1010004120309</t>
  </si>
  <si>
    <t>ONDO STATE BOUNDARY COMMISSION</t>
  </si>
  <si>
    <t>SPG- Hosting of Boundary meetings and other related boundary matters to meet emergency need both inter and intra State Boundary disputes</t>
  </si>
  <si>
    <t>SPG- Sensitization/Workshop on Land/Boundary Related Matters</t>
  </si>
  <si>
    <t>SPG- Demarcation of Inter and Intra State Boundary Exercise/Field Tracing and Verification</t>
  </si>
  <si>
    <t>SPG- Documentary Journals on Boundary Matters</t>
  </si>
  <si>
    <t>SPG- Border Community development agency Activities</t>
  </si>
  <si>
    <t>SPG- Ondo/Osun Disputed Areas and other Related Ondo/Osun Matters</t>
  </si>
  <si>
    <t>TOTAL: ONDO STATE BOUNDARY COMMISSION</t>
  </si>
  <si>
    <t>Painting of Office Complex</t>
  </si>
  <si>
    <t>Purchase of Sliding Windows</t>
  </si>
  <si>
    <t>Purchase of Conference Tables</t>
  </si>
  <si>
    <t>Purchase of Conference Chairs</t>
  </si>
  <si>
    <t>Purchase of 5 Executive Tables</t>
  </si>
  <si>
    <t>Purchase of Gubabi Steel Shelves</t>
  </si>
  <si>
    <t>Purchase of Video Camera</t>
  </si>
  <si>
    <t>Purchase of 1 Photocopier</t>
  </si>
  <si>
    <t>Purchase of 1 Power Generating Set</t>
  </si>
  <si>
    <t>2060000130101</t>
  </si>
  <si>
    <t>2060000130102</t>
  </si>
  <si>
    <t>2060000140101</t>
  </si>
  <si>
    <t>2060000140102</t>
  </si>
  <si>
    <t>2060000140103</t>
  </si>
  <si>
    <t>2060000140104</t>
  </si>
  <si>
    <t>2110000120102</t>
  </si>
  <si>
    <t>2110000120103</t>
  </si>
  <si>
    <t>2140000170101</t>
  </si>
  <si>
    <t>ONDO STATE BUREAU OF STATISTICS</t>
  </si>
  <si>
    <t>SPG- Strengthening of State Bureau of statistics</t>
  </si>
  <si>
    <t>SPG- Production and implementation of the state Statistical Master Plan</t>
  </si>
  <si>
    <t>SPG- Conferences, Capacity Building and Meetings of the state Consultative Committee on statistic</t>
  </si>
  <si>
    <t>SPG- Survey Activities</t>
  </si>
  <si>
    <t>SPG- Printing of Statistical Publications</t>
  </si>
  <si>
    <t>Purchase of Office Equipment</t>
  </si>
  <si>
    <t>purchase of office Equipment</t>
  </si>
  <si>
    <t>Renovation of Office</t>
  </si>
  <si>
    <t>Production and Dissemination of Statistical Publications (Printing)</t>
  </si>
  <si>
    <t>Construction of State (GDP) Gross Domestic Product</t>
  </si>
  <si>
    <t>TOTAL: ONDO STATE BUREAU OF STATISTICS</t>
  </si>
  <si>
    <t>2130003210301</t>
  </si>
  <si>
    <t>2130003240304</t>
  </si>
  <si>
    <t>2130003240305</t>
  </si>
  <si>
    <t>3050003250101</t>
  </si>
  <si>
    <t>3050003250102</t>
  </si>
  <si>
    <t>ONDO STATE COMMUNITY AND SOCIAL DEVELOPMENT AGENCY</t>
  </si>
  <si>
    <t>SPG- Community and Social Relations</t>
  </si>
  <si>
    <t>TOTAL: ONDO STATE COMMUNITY AND SOCIAL DEVELOPMENT AGENCY</t>
  </si>
  <si>
    <t>Construction of Office Building</t>
  </si>
  <si>
    <t>Community and Social Development Project Counterpart</t>
  </si>
  <si>
    <t>Community and Social Development Project -Draw Down</t>
  </si>
  <si>
    <t>2060001040101</t>
  </si>
  <si>
    <t>5040003360201</t>
  </si>
  <si>
    <t>5040003360202</t>
  </si>
  <si>
    <t>ONDO STATE DEVELOPMENT AND PROPERTY CORPORATION</t>
  </si>
  <si>
    <t>Estate Development: Acquisition of Land, Payment of Compensation and Construction of Houses</t>
  </si>
  <si>
    <t>Acquisition and Compensation: Ilara Mokin and Idanre</t>
  </si>
  <si>
    <t>2060002200101</t>
  </si>
  <si>
    <t>2060002200103</t>
  </si>
  <si>
    <t>TOTAL: ONDO STATE DEVELOPMENT AND PROPERTY CORPORATION</t>
  </si>
  <si>
    <t>ONDO STATE EDUCATION ENDOWMENT FUND OFFICE</t>
  </si>
  <si>
    <t>ONDO STATE ELECTRICITY BOARD</t>
  </si>
  <si>
    <t>SPG- Maintenance of Generator sets at Government House and offices at Alagbaka Quarters, Akure and Maintenance of Street lights in Akure</t>
  </si>
  <si>
    <t>TOTAL: ONDO STATE ELECTRICITY BOARD</t>
  </si>
  <si>
    <t>Purchase of Electrical Testing and Measuring Equipment</t>
  </si>
  <si>
    <t>Electrification Projects and Strengthening of existing Network across the State(URBAN)</t>
  </si>
  <si>
    <t>Provision for Emergency jobs</t>
  </si>
  <si>
    <t>Rehabilitation of Township Distribution Network in the Southern Senatorial District of Ondo State</t>
  </si>
  <si>
    <t>Need Assessment of Rural Communities for Electrification Projects across the State</t>
  </si>
  <si>
    <t>Bulk Purchase of distribution Transformer and Substation Accessories</t>
  </si>
  <si>
    <t>Rural Electrification Projects across the State</t>
  </si>
  <si>
    <t>Construction of Street Light</t>
  </si>
  <si>
    <t>2140000180102</t>
  </si>
  <si>
    <t>2140000180104</t>
  </si>
  <si>
    <t>2140000180106</t>
  </si>
  <si>
    <t>2140001530101</t>
  </si>
  <si>
    <t>2140001530102</t>
  </si>
  <si>
    <t>2140001530103</t>
  </si>
  <si>
    <t>2140001530104</t>
  </si>
  <si>
    <t>2140001530105</t>
  </si>
  <si>
    <t>ONDO STATE FOOTBALL DEVELOPMENT AGENCY</t>
  </si>
  <si>
    <t>SPG- Procurement of Special Consumables and Allied Matters</t>
  </si>
  <si>
    <t>SPG- Payment of Sign-on-Fees of Players and Technical Crew of the 3 Clubs (SSFC, RSFC,SQFC and Academy), ODS Football Associations, etc</t>
  </si>
  <si>
    <t>SPG- Prosecution of CAF Championship (Sunshine Stars FC) and other Tournaments outside the League</t>
  </si>
  <si>
    <t>TOTAL: ONDO STATE FOOTBALL DEVELOPMENT AGENCY</t>
  </si>
  <si>
    <t>Purchase of 2nos. Toyota Corolla Salon car for Chairman, Coach and OSDFA</t>
  </si>
  <si>
    <t>Purchase of 18 Motorcycles for Outdoor Services with registration at N0.130M.</t>
  </si>
  <si>
    <t>Purchase of Office equipment (public Address Systems, Video camera, Projector and computers)</t>
  </si>
  <si>
    <t>Renovation/Construction and Furnishing of Offices at Ondo State Football Development Agency</t>
  </si>
  <si>
    <t>Participation in International Youth Football Competitions/ Technical exchange Programme with Foreign Football Clubs.</t>
  </si>
  <si>
    <t>Maintenance (Field, Vehicles, Stihl Lawn Mower, etc)</t>
  </si>
  <si>
    <t>Marketing/Sensitisation drive on football activities</t>
  </si>
  <si>
    <t>Development of Games village</t>
  </si>
  <si>
    <t>Capacity building e.g Clinics for Coaches, Technical Crew Staff etc</t>
  </si>
  <si>
    <t>2080000760102</t>
  </si>
  <si>
    <t>2080003400201</t>
  </si>
  <si>
    <t>2080003420201</t>
  </si>
  <si>
    <t>2080003430201</t>
  </si>
  <si>
    <t>2080003430202</t>
  </si>
  <si>
    <t>4080003450202</t>
  </si>
  <si>
    <t>4080003450203</t>
  </si>
  <si>
    <t>4080003450205</t>
  </si>
  <si>
    <t>4080003450204</t>
  </si>
  <si>
    <t>ONDO STATE INDEPENDENT ELECTORAL COMMISSION (ODIEC)</t>
  </si>
  <si>
    <t>SPG- Transition programme and Allied Activities (State INEC operations)</t>
  </si>
  <si>
    <t>TOTAL: ONDO STATE INDEPENDENT ELECTORAL COMMISSION (ODIEC)</t>
  </si>
  <si>
    <t>Procurement of 3 Units of Laptop for Salary and Budget and Secretarial @250000 (Headquarters)</t>
  </si>
  <si>
    <t>procurement of three desktop computer @ #250,000 each (Headquaters)</t>
  </si>
  <si>
    <t>procurement of office furniture for 18 Area office , 2no of executive tables &amp;chairs</t>
  </si>
  <si>
    <t>Repair of the Commissions Leaking Roof</t>
  </si>
  <si>
    <t>Procurement of Chairs and Tables for (Headquarters)</t>
  </si>
  <si>
    <t>Repair of Broken Fence (Headquarters)</t>
  </si>
  <si>
    <t>Conduct of Local Government Election</t>
  </si>
  <si>
    <t>Re-organization of Ondo State Independent Electoral Commission</t>
  </si>
  <si>
    <t>procurement of chair &amp; table headquarters</t>
  </si>
  <si>
    <t>2110003800310</t>
  </si>
  <si>
    <t>2140003790106</t>
  </si>
  <si>
    <t>2140003790107</t>
  </si>
  <si>
    <t>2140003790108</t>
  </si>
  <si>
    <t>2140003790109</t>
  </si>
  <si>
    <t>2140003790110</t>
  </si>
  <si>
    <t>5130001450101</t>
  </si>
  <si>
    <t>5130001450104</t>
  </si>
  <si>
    <t>5130001450105</t>
  </si>
  <si>
    <t>ONDO STATE INVESTMENT PROMOTION AGENCY (ONDIPA)</t>
  </si>
  <si>
    <t>Engineering Design Consultant (N15m) and Legal Consultant @50% Management/Finance Consultants (N60m)</t>
  </si>
  <si>
    <t>Community Relations (3 Senatorial Districts)</t>
  </si>
  <si>
    <t>Industrial City Survey Plan (3 Senatorial Districts)</t>
  </si>
  <si>
    <t>Monitoring and Supervision of PPP Project/Revenue Tracking</t>
  </si>
  <si>
    <t>Industrial Park Topographical Survey @35m each (Ondo North &amp; Ondo Central)</t>
  </si>
  <si>
    <t>Ondo South Industrial Park Annex Topographical Survey @20m</t>
  </si>
  <si>
    <t>Enumerator of Economic Crops and Assets @N20m per Senatorial District</t>
  </si>
  <si>
    <t>Layout for all the Three Industrial Parks by Surveyors @10m each</t>
  </si>
  <si>
    <t>Development and Management of Ondo State Free Trade Zone</t>
  </si>
  <si>
    <t>Ease of Doing Business/ONDIPA NIPC Certification</t>
  </si>
  <si>
    <t>Publicity/Media Relation</t>
  </si>
  <si>
    <t>Establishment/Management of Deep Sea Port</t>
  </si>
  <si>
    <t>Capacity Building/Workshops</t>
  </si>
  <si>
    <t>Investors Summit</t>
  </si>
  <si>
    <t>2120001110101</t>
  </si>
  <si>
    <t>2120001110102</t>
  </si>
  <si>
    <t>2120001110103</t>
  </si>
  <si>
    <t>2120001110104</t>
  </si>
  <si>
    <t>2120001110105</t>
  </si>
  <si>
    <t>2120001110106</t>
  </si>
  <si>
    <t>2120001110107</t>
  </si>
  <si>
    <t>2120001110108</t>
  </si>
  <si>
    <t>2120001130101</t>
  </si>
  <si>
    <t>2120001140103</t>
  </si>
  <si>
    <t>2120001140104</t>
  </si>
  <si>
    <t>2120001150101</t>
  </si>
  <si>
    <t>3050001160101</t>
  </si>
  <si>
    <t>3050001160102</t>
  </si>
  <si>
    <t>TOTAL: ONDO STATE INVESTMENT PROMOTION AGENCY (ONDIPA)</t>
  </si>
  <si>
    <t>ONDO STATE JUDICIAL SERVICE COMMISSION</t>
  </si>
  <si>
    <t>Renovation of Quarters</t>
  </si>
  <si>
    <t>Fumigation</t>
  </si>
  <si>
    <t>Power Generating Set</t>
  </si>
  <si>
    <t>2060000870101</t>
  </si>
  <si>
    <t>2060000870105</t>
  </si>
  <si>
    <t>2060000870106</t>
  </si>
  <si>
    <t>2130003100301</t>
  </si>
  <si>
    <t>2130003100304</t>
  </si>
  <si>
    <t>TOTAL: ONDO STATE JUDICIAL SERVICE COMMISSION</t>
  </si>
  <si>
    <t>ONDO STATE LIBRARY BOARD</t>
  </si>
  <si>
    <t>SPG- Purchase of Newspapers and Magazines to Reference Section</t>
  </si>
  <si>
    <t>SPG- Procurement of Diesel for Illumination of Reading Rooms</t>
  </si>
  <si>
    <t>TOTAL: ONDO STATE LIBRARY BOARD</t>
  </si>
  <si>
    <t>Purchase of Books Journals: Updating the State Library Stock with Tertiary Books on Science, Technology, Arts and Vocational Studies</t>
  </si>
  <si>
    <t>Purchase of reference materials and book processing equipment</t>
  </si>
  <si>
    <t>3050003040106</t>
  </si>
  <si>
    <t>3050003040114</t>
  </si>
  <si>
    <t>ONDO STATE PENSIONS TRANSITIONAL DEPARTMENT</t>
  </si>
  <si>
    <t>SPG- Printing of Pension/Retirement Paper/Profoma/Forms</t>
  </si>
  <si>
    <t>SPG- Preparatory Training for Retiring Officers from the Public Service</t>
  </si>
  <si>
    <t>TOTAL: ONDO STATE PENSIONS TRANSITIONAL DEPARTMENT</t>
  </si>
  <si>
    <t>Completion of Pension House</t>
  </si>
  <si>
    <t>Maintenance of present Office Complex</t>
  </si>
  <si>
    <t>Purchase of 5nos Desktop Computers with Accessories</t>
  </si>
  <si>
    <t>Purchase of 3 nos Photocopiers</t>
  </si>
  <si>
    <t>Digitalisation of Pension Transitional Department</t>
  </si>
  <si>
    <t>Purchase of 5nos Steel Office Cabinet</t>
  </si>
  <si>
    <t>Purchase of 5 nos Standing Fans</t>
  </si>
  <si>
    <t>Purchase of 3 nos Air Conditioners</t>
  </si>
  <si>
    <t>Purchase of Office/Conference Tables</t>
  </si>
  <si>
    <t>Purchase of Chairs for Office/Conference Room</t>
  </si>
  <si>
    <t>2060001320101</t>
  </si>
  <si>
    <t>2060001320103</t>
  </si>
  <si>
    <t>2110000780301</t>
  </si>
  <si>
    <t>2110000780302</t>
  </si>
  <si>
    <t>2110000780307</t>
  </si>
  <si>
    <t>2130000790301</t>
  </si>
  <si>
    <t>2130000790302</t>
  </si>
  <si>
    <t>2130000790303</t>
  </si>
  <si>
    <t>2130000790304</t>
  </si>
  <si>
    <t>2130000790305</t>
  </si>
  <si>
    <t>ONDO STATE RADIOVISION CORPORATION</t>
  </si>
  <si>
    <t>Procurement of 10 Set of Complete Desktop Computers (2.4GHZ, Core i3 Processor,4GB RAM, 1TB HDD, 20 inch Screen, Wins10 OS)</t>
  </si>
  <si>
    <t>Procurement of 25 Sets of HP Notebook (Touch Smart) Laptop Systems with Intel core i3 Processor, 8Gb RAM, 1TB HDD, Wins 10 OS, Intel HD Graphics 620</t>
  </si>
  <si>
    <t>2 nos MAC 5K Retina Display System(Apple 27" iMAc with Retina 5k Display, Mid 2017) 3.8GHz Intel core i5 Quad-core 8GB DDR4 RAM, 2TB Fussion drive AMD Radion Pro 580 Graphic Card 8Gb UHS2 SDXC Card Reader</t>
  </si>
  <si>
    <t>Professional Fee for Auditing of Accounts and Related Expenses</t>
  </si>
  <si>
    <t>Purchase and Installation of Fibre Link Equipment and DSTV Connect</t>
  </si>
  <si>
    <t>Purchase of Spare Parts for Harris HT35 FM Radio Transmitter</t>
  </si>
  <si>
    <t>Software Upgrade Tricaster 8000 from Standard to Advance Edition and Upgrade of LiveText 3.0 Graphic Software to NewTek LiveGraphic</t>
  </si>
  <si>
    <t>10 nos Polystar 43" LED TV-LED 43 D1510 Television Monitors</t>
  </si>
  <si>
    <t>5 Sets of Senniheiser MKE-600 Shotgun Mic HDDSLR Kit with Accessories</t>
  </si>
  <si>
    <t>Supply and Installation of Sonifex Wired Studio Talkback System with Accessories</t>
  </si>
  <si>
    <t>Purchase of Diesel for Power Generating Set for Transmission of News</t>
  </si>
  <si>
    <t>News Gathering Programme</t>
  </si>
  <si>
    <t>Rehabilitation and Maintenance of Perimeter Fence</t>
  </si>
  <si>
    <t>Payment of NBC Annual License Renewal Fees for year 2014-2018</t>
  </si>
  <si>
    <t>Payment of Broadcasting Organisation of Nigeria (BON) 2014-2018</t>
  </si>
  <si>
    <t>Supply and Installation of Two (2) Advert Tracking Machine for use at Commercial Department.</t>
  </si>
  <si>
    <t>Procurement of the following Spare Parts for Harris Television Transmitter. (a) 1No Thyratron Tube Harris P/N 378 0170 000 @ N4.6m. (b) 1 No Contractor Driver PCB Harris P/N 992 9363 002 @ N1.0m. (c) 2 No IOT FDU2 PCB Assembly Harris P/N 992 8815 002 @ N1</t>
  </si>
  <si>
    <t>Supply and Installation of Digital Computerized and Automation of Equipment for Television Studio Operations, News and Programme Production, Storage and Evaluation Equipment</t>
  </si>
  <si>
    <t>Purchase and Installation of Radio Studio Equipment and Studio Accustic Enhancement</t>
  </si>
  <si>
    <t>Repair of Aviation Warning Light at Orita-Obele and Oka-Akoko</t>
  </si>
  <si>
    <t>Completion of the Installation of Studio's Central Air-conditioning System</t>
  </si>
  <si>
    <t>Procurement and Installation of 30KVA Power Generating Set for Okitipupa Television Booster Stationer</t>
  </si>
  <si>
    <t>Provision of Internet Access using Dedicated Internet Connectivity System with One year Subscription on 5MB x 5MB Upload and Download for Online Streaming Operations</t>
  </si>
  <si>
    <t>Purchase of Presentation Teleprompter System complete with Monitoring Screen and Computer System.</t>
  </si>
  <si>
    <t>Training and Man-power Development</t>
  </si>
  <si>
    <t>Installation of Studio Lights for Studio 3.</t>
  </si>
  <si>
    <t>OB Van Accessories and Maintenance</t>
  </si>
  <si>
    <t>Supply, Installation and Commissioning of New 5KW Television Transmiter/Repeater for OSRC Okitipupa Booster Station</t>
  </si>
  <si>
    <t>Purchase of Tricaster TC1 3D Video Switcher complete with Live Graphic and Visual Set Editor Spoftware</t>
  </si>
  <si>
    <t>2110000880301</t>
  </si>
  <si>
    <t>2110000880302</t>
  </si>
  <si>
    <t>2110000880303</t>
  </si>
  <si>
    <t>2110000880304</t>
  </si>
  <si>
    <t>2110000880314</t>
  </si>
  <si>
    <t>2110000880315</t>
  </si>
  <si>
    <t>2110000880316</t>
  </si>
  <si>
    <t>2110000890301</t>
  </si>
  <si>
    <t>2110000890303</t>
  </si>
  <si>
    <t>2110000890304</t>
  </si>
  <si>
    <t>4110001280301</t>
  </si>
  <si>
    <t>4110001280302</t>
  </si>
  <si>
    <t>4110001280303</t>
  </si>
  <si>
    <t>4110001280304</t>
  </si>
  <si>
    <t>4110001280305</t>
  </si>
  <si>
    <t>4110001280306</t>
  </si>
  <si>
    <t>4110001280307</t>
  </si>
  <si>
    <t>4110001280308</t>
  </si>
  <si>
    <t>4110001280309</t>
  </si>
  <si>
    <t>4110001280310</t>
  </si>
  <si>
    <t>4110001280327</t>
  </si>
  <si>
    <t>4110001280328</t>
  </si>
  <si>
    <t>4110001280329</t>
  </si>
  <si>
    <t>4110001280330</t>
  </si>
  <si>
    <t>4110001280331</t>
  </si>
  <si>
    <t>4110001280332</t>
  </si>
  <si>
    <t>4110001280333</t>
  </si>
  <si>
    <t>4110001280335</t>
  </si>
  <si>
    <t>4110001280347</t>
  </si>
  <si>
    <t>TOTAL: ONDO STATE RADIOVISION CORPORATION</t>
  </si>
  <si>
    <t>ONDO STATE RURAL ACCESS AND AGRICULTURAL MARKETING PROJECT (RAAMP)</t>
  </si>
  <si>
    <t>Draw Down On RAMP Programme</t>
  </si>
  <si>
    <t>Counterpart Fund for RAMP3</t>
  </si>
  <si>
    <t>Maintenance / Logistics</t>
  </si>
  <si>
    <t>TOTAL: ONDO STATE RURAL ACCESS AND AGRICULTURAL MARKETING PROJECT (RAAMP)</t>
  </si>
  <si>
    <t>2170002170101</t>
  </si>
  <si>
    <t>2170002170102</t>
  </si>
  <si>
    <t>2170002170103</t>
  </si>
  <si>
    <t>ONDO STATE RURAL WATER SUPPLY AND SANITATION AGENCY (RUWASSA)</t>
  </si>
  <si>
    <t>SPG- Maintenance of Existing Boreholes and Other Water Supply Emergencies</t>
  </si>
  <si>
    <t>TOTAL: ONDO STATE RURAL WATER SUPPLY AND SANITATION AGENCY (RUWASSA)</t>
  </si>
  <si>
    <t>Tiling of Floor</t>
  </si>
  <si>
    <t>Office Renovation, Equipment and Furniture</t>
  </si>
  <si>
    <t>Construction of Office Complex Road</t>
  </si>
  <si>
    <t>COnstruction of New Office Complex</t>
  </si>
  <si>
    <t>Scheme(ARWASSI in collaboration with Communities (New Innovation)</t>
  </si>
  <si>
    <t>Drilling of 50 Nos of Boreholes through Japan International Corporation Agency (JICA)</t>
  </si>
  <si>
    <t>Drilling of Boreholes and Allied Matters</t>
  </si>
  <si>
    <t>Maintenance of Existing Boreholes.</t>
  </si>
  <si>
    <t>Community mobilization and capacity building for proper use and maintenance of water and sanitation facilities.</t>
  </si>
  <si>
    <t>KAMOMI AKETI Accelerated Water Scheme</t>
  </si>
  <si>
    <t>BOREHOLE INVENTORY AND MONITORING</t>
  </si>
  <si>
    <t>Maintenance of Equipment</t>
  </si>
  <si>
    <t>Sanitation Mobilisation and Awareness Campaign</t>
  </si>
  <si>
    <t>Global Hand washing Day</t>
  </si>
  <si>
    <t>World Water Day</t>
  </si>
  <si>
    <t>Monitoring of Project and Water Quality, Monitoring and Surveillance</t>
  </si>
  <si>
    <t>Rural Sanitation and Hygene Programme In Nigeria (RUSHPIN) Counterpart with FMWR</t>
  </si>
  <si>
    <t>Partnership Expanded Water Sanitation and Hygiene (PEWASH) (Draw Down)</t>
  </si>
  <si>
    <t>Global Menstrual Hygiene Day</t>
  </si>
  <si>
    <t>2060002430101</t>
  </si>
  <si>
    <t>2060002430102</t>
  </si>
  <si>
    <t>2060002430106</t>
  </si>
  <si>
    <t>2060002430110</t>
  </si>
  <si>
    <t>2100000700102</t>
  </si>
  <si>
    <t>2100000700104</t>
  </si>
  <si>
    <t>2100000700105</t>
  </si>
  <si>
    <t>2100000700106</t>
  </si>
  <si>
    <t>2100000700107</t>
  </si>
  <si>
    <t>2100000700118</t>
  </si>
  <si>
    <t>2100000700119</t>
  </si>
  <si>
    <t>2110002410301</t>
  </si>
  <si>
    <t>4040002420101</t>
  </si>
  <si>
    <t>4040002420102</t>
  </si>
  <si>
    <t>4040002420103</t>
  </si>
  <si>
    <t>4040002420104</t>
  </si>
  <si>
    <t>4040002420105</t>
  </si>
  <si>
    <t>4040002420115</t>
  </si>
  <si>
    <t>4040002420116</t>
  </si>
  <si>
    <t>4040002420118</t>
  </si>
  <si>
    <t>ONDO STATE SCHOLARSHIP BOARD</t>
  </si>
  <si>
    <t>SPG- Scholarship and Stakeholders meetings</t>
  </si>
  <si>
    <t>SPG- Flag-Off Activities</t>
  </si>
  <si>
    <t>TOTAL: ONDO STATE SCHOLARSHIP BOARD</t>
  </si>
  <si>
    <t>Purchase of Executive Chairs</t>
  </si>
  <si>
    <t>Purchase of 3 Executive Tables</t>
  </si>
  <si>
    <t>Scholarship and Bursary Awards</t>
  </si>
  <si>
    <t>Purchase of 2 hp Desktop Computers with Accessories</t>
  </si>
  <si>
    <t>Purchase of 3 nos HP Laptop Computers</t>
  </si>
  <si>
    <t>Purchase of 2 nos Sharp Photocopiers</t>
  </si>
  <si>
    <t>Purchase of 3 (Three) OX Fan</t>
  </si>
  <si>
    <t>Maintenance of Official Website</t>
  </si>
  <si>
    <t>3110000210106</t>
  </si>
  <si>
    <t>3110000210105</t>
  </si>
  <si>
    <t>3110000210104</t>
  </si>
  <si>
    <t>3110000210103</t>
  </si>
  <si>
    <t>3110000210102</t>
  </si>
  <si>
    <t>3050001060301</t>
  </si>
  <si>
    <t>3050000200102</t>
  </si>
  <si>
    <t>3050000200101</t>
  </si>
  <si>
    <t>ONDO STATE SIGNAGE AGENCY</t>
  </si>
  <si>
    <t>SPG- Annual Stakeholders Forum: Mass Mobilization of all Interest Groups on Regulation of Outdoor Structures to be used for Signage and Advertisement</t>
  </si>
  <si>
    <t>TOTAL: ONDO STATE SIGNAGE AGENCY</t>
  </si>
  <si>
    <t>Maintenance of Hyab</t>
  </si>
  <si>
    <t>Creation/Maintenance of Area Offices</t>
  </si>
  <si>
    <t>Purchase of 3 Hp Desktop Computers with Accessories</t>
  </si>
  <si>
    <t>Purchase of 6 Nos HP Laptop Computers</t>
  </si>
  <si>
    <t>Purchase of 7 LG split air conditioner</t>
  </si>
  <si>
    <t>Refurbishment of Inverter System with Backup Solar Installation</t>
  </si>
  <si>
    <t>2050001440101</t>
  </si>
  <si>
    <t>2050001440105</t>
  </si>
  <si>
    <t>2060004410201</t>
  </si>
  <si>
    <t>2060004410202</t>
  </si>
  <si>
    <t>2110000950301</t>
  </si>
  <si>
    <t>2110000950302</t>
  </si>
  <si>
    <t>2110000950303</t>
  </si>
  <si>
    <t>2110000950305</t>
  </si>
  <si>
    <t>2110000950315</t>
  </si>
  <si>
    <t>ONDO STATE SPORTS COUNCIL</t>
  </si>
  <si>
    <t>SPG- MAINTENANCE &amp; FUELING OF GENERATOR</t>
  </si>
  <si>
    <t>SPG- National Competitions</t>
  </si>
  <si>
    <t>SPG- Zonal Elimination</t>
  </si>
  <si>
    <t>SPG- International Competitions</t>
  </si>
  <si>
    <t>SPG- Male and Female Handball</t>
  </si>
  <si>
    <t>SPG- Male and female Basketball</t>
  </si>
  <si>
    <t>SPG- Male and Female Hockey Teams</t>
  </si>
  <si>
    <t>SPG- Male and Female Volleyball Teams</t>
  </si>
  <si>
    <t>SPG- National Sports Festival (Camping)</t>
  </si>
  <si>
    <t>SPG- National Sports festival (Festival Proper)</t>
  </si>
  <si>
    <t>SPG- Developmental Programme for all Sports(Catch them Young)</t>
  </si>
  <si>
    <t>SPG- Hosting of National Competitions, Boxing and Gymnastics.</t>
  </si>
  <si>
    <t>SPG- Local in-service Training</t>
  </si>
  <si>
    <t>SPG- Age Group, National and International Table Tennis Competition</t>
  </si>
  <si>
    <t>SPG- Management of Athletics Activities</t>
  </si>
  <si>
    <t>SPG- Athletes: Cycling, Squash Racket, Weightlifting, etc</t>
  </si>
  <si>
    <t>TOTAL: ONDO STATE SPORTS COUNCIL</t>
  </si>
  <si>
    <t>Construction of Basketball and Handball Courts.</t>
  </si>
  <si>
    <t>Maintenance of Swimming Pool and Engine Room</t>
  </si>
  <si>
    <t>Upgrading and Maintenance of Akure and Other Stadia</t>
  </si>
  <si>
    <t>Sports Equipments for 32 Sports Association</t>
  </si>
  <si>
    <t>Procurement of Sports Equipments for National and State Sport festival</t>
  </si>
  <si>
    <t>Purchase of Offices Equipment ( Photocopy machines and Air Conditioner)</t>
  </si>
  <si>
    <t>Purchase of Executives Chairs and Tables</t>
  </si>
  <si>
    <t>Maintenance of Vehicles</t>
  </si>
  <si>
    <t>ONDO STATE UN-REDD+ PROJECT</t>
  </si>
  <si>
    <t>REDD+ Draw Down</t>
  </si>
  <si>
    <t>1010004780301</t>
  </si>
  <si>
    <t>1010004780302</t>
  </si>
  <si>
    <t>2080003620201</t>
  </si>
  <si>
    <t>2080003620202</t>
  </si>
  <si>
    <t>2080003640201</t>
  </si>
  <si>
    <t>2080003650201</t>
  </si>
  <si>
    <t>2080003650202</t>
  </si>
  <si>
    <t>2110003610301</t>
  </si>
  <si>
    <t>2110003610302</t>
  </si>
  <si>
    <t>2130003660401</t>
  </si>
  <si>
    <t>TOTAL: ONDO STATE UN-REDD+ PROJECT</t>
  </si>
  <si>
    <t>ONDO STATE UNIVERSITY OF MEDICAL SCIENCES</t>
  </si>
  <si>
    <t>Provision of University Facilities</t>
  </si>
  <si>
    <t>TOTAL: ONDO STATE UNIVERSITY OF MEDICAL SCIENCES</t>
  </si>
  <si>
    <t>2050004180101</t>
  </si>
  <si>
    <t>ONDO STATE UNIVERSITY OF MEDICAL SCIENCES TEACHING HOSPITAL</t>
  </si>
  <si>
    <t>Purchase of Vehicles/Ambulance</t>
  </si>
  <si>
    <t>Purchase of Furniture and Fittings</t>
  </si>
  <si>
    <t>Construction of New Hospital Complexes at SSHA and SSHO to create Specialist Clinic, General Outpatient Clinic, Accident and Emergency Department, Emergency Theater and Office Spaces</t>
  </si>
  <si>
    <t>Renovation of Delapitated Wards, Building and structure at at former SSHA, SSHO, M&amp;CH, KCC, Trauma</t>
  </si>
  <si>
    <t>Construction of Perimeter Fence and Landscaping at Medical Village</t>
  </si>
  <si>
    <t>Renovation of Wards and Residential Quarters</t>
  </si>
  <si>
    <t>Purchase of Medical Equipment</t>
  </si>
  <si>
    <t>Provision for Accreditation</t>
  </si>
  <si>
    <t>Training and Capacity Building</t>
  </si>
  <si>
    <t>Purchase of Uniform for Health Attendants &amp; others</t>
  </si>
  <si>
    <t>TOTAL: ONDO STATE UNIVERSITY OF MEDICAL SCIENCES TEACHING HOSPITAL</t>
  </si>
  <si>
    <t>2040004450201</t>
  </si>
  <si>
    <t>4040001520202</t>
  </si>
  <si>
    <t>4040004420207</t>
  </si>
  <si>
    <t>4040004430201</t>
  </si>
  <si>
    <t>4040004430202</t>
  </si>
  <si>
    <t>4040004430204</t>
  </si>
  <si>
    <t>4040004430211</t>
  </si>
  <si>
    <t>4040004440104</t>
  </si>
  <si>
    <t>4040004460102</t>
  </si>
  <si>
    <t>4040004460103</t>
  </si>
  <si>
    <t>4040004460104</t>
  </si>
  <si>
    <t>ONDO STATE UNIVERSITY OF SCIENCE AND TECHNOLOGY, OKITIPUPA</t>
  </si>
  <si>
    <t>Supply of Furniture</t>
  </si>
  <si>
    <t>Construction of Engineering Workshop</t>
  </si>
  <si>
    <t>Construction of School of Science</t>
  </si>
  <si>
    <t>Construction of Administrative Building</t>
  </si>
  <si>
    <t>Accreditation of Programme by NUC</t>
  </si>
  <si>
    <t>Accreditation Equipment</t>
  </si>
  <si>
    <t>2050001840201</t>
  </si>
  <si>
    <t>2060001800104</t>
  </si>
  <si>
    <t>2060001800105</t>
  </si>
  <si>
    <t>2060001800109</t>
  </si>
  <si>
    <t>3050001850201</t>
  </si>
  <si>
    <t>3050001850205</t>
  </si>
  <si>
    <t>TOTAL: ONDO STATE UNIVERSITY OF SCIENCE AND TECHNOLOGY, OKITIPUPA</t>
  </si>
  <si>
    <t>Renovation of the Offices of the Hon. AG &amp; CJ, the SG &amp; PS and Other Offices including the Provision of office Furniture and accessories</t>
  </si>
  <si>
    <t>Accelerated Agriculture Development Scheme (AADS)</t>
  </si>
  <si>
    <t>01010004120308</t>
  </si>
  <si>
    <t>GRAND TOTAL</t>
  </si>
  <si>
    <t>Diff=</t>
  </si>
  <si>
    <t>ONDO STATE WASTE MANAGEMENT</t>
  </si>
  <si>
    <t>TOTAL: ONDO STATE WASTE MANAGEMENT</t>
  </si>
  <si>
    <t>2060001010101</t>
  </si>
  <si>
    <t>Renovation of Office.</t>
  </si>
  <si>
    <t>5090000810101</t>
  </si>
  <si>
    <t>Media Campaign,Sanitation Education, Stakeholders Advocacy, etc.</t>
  </si>
  <si>
    <t>5090000810102</t>
  </si>
  <si>
    <t>Media (audio-visual) Campaign: Special TV and Radio Programmes Production and Airing, Jingles on Radio/ Jingles on Television.</t>
  </si>
  <si>
    <t>5090000810103</t>
  </si>
  <si>
    <t>Tender Advertisement for Engagement of Major PSP on Waste Management.</t>
  </si>
  <si>
    <t>5090000820101</t>
  </si>
  <si>
    <t>Purchase of 20 Chairs.</t>
  </si>
  <si>
    <t>5090000820102</t>
  </si>
  <si>
    <t>Purchase of 10 Tables</t>
  </si>
  <si>
    <t>5090000820103</t>
  </si>
  <si>
    <t>Purchase of 5 HP Laptop 4G 500G - Windows 10 and 2 HP Desktop 4G 500G</t>
  </si>
  <si>
    <t>5090000820104</t>
  </si>
  <si>
    <t>Purchase of 2 HP - LaserJet Pro M102a Printer</t>
  </si>
  <si>
    <t>5090000820105</t>
  </si>
  <si>
    <t>Purchase of Fan.</t>
  </si>
  <si>
    <t>5090000820106</t>
  </si>
  <si>
    <t>Purchase of Air Conditions</t>
  </si>
  <si>
    <t>5090000820107</t>
  </si>
  <si>
    <t>Window Blinds</t>
  </si>
  <si>
    <t>5090003060101</t>
  </si>
  <si>
    <t>Vehicles for enforcement &amp; monitoring activities (inspection, policing, surveillance, etc)</t>
  </si>
  <si>
    <t>5090003080101</t>
  </si>
  <si>
    <t>Maintenance of existing (old) Sanitary Landfill/Dumpsite</t>
  </si>
  <si>
    <t>5090003080102</t>
  </si>
  <si>
    <t>Quarterly De-silting of Drainage in Major Towns</t>
  </si>
  <si>
    <t>5090003080103</t>
  </si>
  <si>
    <t>Repair and Regular Maintenance of existing Old Trucks, Plants &amp; Vehicles</t>
  </si>
  <si>
    <t>5090003080104</t>
  </si>
  <si>
    <t>Clearing of Illegal Dumps across the State.</t>
  </si>
  <si>
    <t>5090003080106</t>
  </si>
  <si>
    <t>Purchase of working tools, equipment and safety devices</t>
  </si>
  <si>
    <t>5090003080107</t>
  </si>
  <si>
    <t>Purchase of workman wares and protective devices</t>
  </si>
  <si>
    <t>5090003080108</t>
  </si>
  <si>
    <t>Delineation, enumeration, survey and waste statistics gathering/improvement</t>
  </si>
  <si>
    <t>5090003080127</t>
  </si>
  <si>
    <t>Public Waste Collection</t>
  </si>
  <si>
    <t>ONDO STATE WATER CORPORATION</t>
  </si>
  <si>
    <t>2100001180102</t>
  </si>
  <si>
    <t>Purchase of Chemicals</t>
  </si>
  <si>
    <t>2100001180104</t>
  </si>
  <si>
    <t>Proposed Rehabilitation Works</t>
  </si>
  <si>
    <t>2100001180107</t>
  </si>
  <si>
    <t>pilot Scheme on Treatment of Wells/Boreholes in Akure, State Capital</t>
  </si>
  <si>
    <t>2100004830101</t>
  </si>
  <si>
    <t>African Development Bank (AFDB) Water Facility Draw Down</t>
  </si>
  <si>
    <t>2100004830102</t>
  </si>
  <si>
    <t>African Development Bank (AFDB) Water Facility (GCC)</t>
  </si>
  <si>
    <t>5100000830101</t>
  </si>
  <si>
    <t>National Urban Water Supply Sector Reform Project (Counterpart Fund)</t>
  </si>
  <si>
    <t>5100000830102</t>
  </si>
  <si>
    <t>National Urban Water Supply Sector Reform Project (Drawdown)</t>
  </si>
  <si>
    <t>5100000840101</t>
  </si>
  <si>
    <t>French Development Agency (AFD) Water Facility (GCC)</t>
  </si>
  <si>
    <t>5100000840102</t>
  </si>
  <si>
    <t>French Development Agency (AFD) Water Facility (Drawdown)</t>
  </si>
  <si>
    <t>TOTAL: ONDO STATE WATER CORPORATION</t>
  </si>
  <si>
    <t>ORANGE FM</t>
  </si>
  <si>
    <t>2110000920301</t>
  </si>
  <si>
    <t>Procurement of 164700 Litres of Diesel for 2 Nos of KVA Caterpillar Generators</t>
  </si>
  <si>
    <t>2110000920304</t>
  </si>
  <si>
    <t>Design, Deployment and Commissioning of Websites For Orange 94.5 FM, Installation of Suitable Accounting Software</t>
  </si>
  <si>
    <t>2110000920305</t>
  </si>
  <si>
    <t>Payment of Annual Dues to NAN, BON and NBC, COSON and Media-Planning Services Annual Subscription</t>
  </si>
  <si>
    <t>2110000920306</t>
  </si>
  <si>
    <t>Maintenance of Studio Equipment and Spare Parts</t>
  </si>
  <si>
    <t>2110000920307</t>
  </si>
  <si>
    <t>Training and Manpower Development, Conferences, Seminars and Workshops</t>
  </si>
  <si>
    <t>2110000920308</t>
  </si>
  <si>
    <t>Procurement &amp; Installation of transmitter equipment</t>
  </si>
  <si>
    <t>2110000920309</t>
  </si>
  <si>
    <t>Maintenance of transmitter equipment and Spare Parts</t>
  </si>
  <si>
    <t>2110000920311</t>
  </si>
  <si>
    <t>Expenses outside Broadcast Coverage</t>
  </si>
  <si>
    <t>2110000920341</t>
  </si>
  <si>
    <t>Procurement of Studio Equipments and Spare Parts</t>
  </si>
  <si>
    <t>2110000920342</t>
  </si>
  <si>
    <t>Spare Parts for Broadcast Electronics FM35T Radio Trasmitter and Accessories</t>
  </si>
  <si>
    <t>2110000920343</t>
  </si>
  <si>
    <t>Overhauling of Power Generating Sets</t>
  </si>
  <si>
    <t>2110000920344</t>
  </si>
  <si>
    <t>Reconfiguration and Repairs of Station Electrical Wiring</t>
  </si>
  <si>
    <t>2110000920345</t>
  </si>
  <si>
    <t>Re-Invigoration of Station Earthing and Lighting Arrester System</t>
  </si>
  <si>
    <t>2110000920346</t>
  </si>
  <si>
    <t>Purchase of Industrial Standard High Amprage Surge Suppressor System</t>
  </si>
  <si>
    <t>2110000920347</t>
  </si>
  <si>
    <t>Desktop and Laptop Computers with Accessories and Networking Accessories</t>
  </si>
  <si>
    <t>2110000920348</t>
  </si>
  <si>
    <t>Professional Fee for Auditing of Accounts and other related expenses (2017-2019 @ N1M/yr)</t>
  </si>
  <si>
    <t>2110000920349</t>
  </si>
  <si>
    <t>Broadband Internet Connectivity Equipment and Subscription for 5M/5M Internet Access Speed</t>
  </si>
  <si>
    <t>TOTAL: ORANGE FM</t>
  </si>
  <si>
    <t>OWENA PRESS</t>
  </si>
  <si>
    <t>2020004250101</t>
  </si>
  <si>
    <t>Purchase of Biz Hub C1020,A3 Printer</t>
  </si>
  <si>
    <t>TOTAL: OWENA PRESS</t>
  </si>
  <si>
    <t>POOLS BETTINGS AND LOTTERIES BOARD</t>
  </si>
  <si>
    <t>1120004310103</t>
  </si>
  <si>
    <t>Promotion of Sunshine Lotto</t>
  </si>
  <si>
    <t>2120004010102</t>
  </si>
  <si>
    <t>Purchase of Window Blind</t>
  </si>
  <si>
    <t>2120004010103</t>
  </si>
  <si>
    <t>Purchase of Ten Cabinets</t>
  </si>
  <si>
    <t>2120004010104</t>
  </si>
  <si>
    <t>Purchase of 4 Medium Size Refrigerators</t>
  </si>
  <si>
    <t>2120004010105</t>
  </si>
  <si>
    <t>Purchase of 4 Air Conditioners</t>
  </si>
  <si>
    <t>2120004010106</t>
  </si>
  <si>
    <t>Purchase of 4 OX Fans</t>
  </si>
  <si>
    <t>2120004020102</t>
  </si>
  <si>
    <t>Purchase of 3 AR5316E Photocopy Machine</t>
  </si>
  <si>
    <t>2120004020103</t>
  </si>
  <si>
    <t>Purchase of 10 HP Laptops at N180,000 each</t>
  </si>
  <si>
    <t>2120004020104</t>
  </si>
  <si>
    <t>Purchase of 4 Scanners</t>
  </si>
  <si>
    <t>2120004020105</t>
  </si>
  <si>
    <t>Purchase of 5 Printers</t>
  </si>
  <si>
    <t>2120004020109</t>
  </si>
  <si>
    <t>PURCHASE OF 3HP LAPTOP AT N200,000 EACH</t>
  </si>
  <si>
    <t>TOTAL: POOLS BETTINGS AND LOTTERIES BOARD</t>
  </si>
  <si>
    <t>PRIMARY HEALTH CARE MANAGEMENT BOARD</t>
  </si>
  <si>
    <t>4040002760101</t>
  </si>
  <si>
    <t>Health Education and Social Mobilization</t>
  </si>
  <si>
    <t>4040002760102</t>
  </si>
  <si>
    <t>Maternal, New Born and Child Health Week</t>
  </si>
  <si>
    <t>4040002760103</t>
  </si>
  <si>
    <t>Disease Surveillance and Notification</t>
  </si>
  <si>
    <t>4040002760104</t>
  </si>
  <si>
    <t>4040002760108</t>
  </si>
  <si>
    <t>National Council on Health</t>
  </si>
  <si>
    <t>4040002760110</t>
  </si>
  <si>
    <t>HIV/AIDS</t>
  </si>
  <si>
    <t>4040002760113</t>
  </si>
  <si>
    <t>Tuberculosis and Leprosy Control</t>
  </si>
  <si>
    <t>4040002760114</t>
  </si>
  <si>
    <t>District Health Management Information System</t>
  </si>
  <si>
    <t>4040002760115</t>
  </si>
  <si>
    <t>Reconstruction of Cold Chain Store, Okitipupa</t>
  </si>
  <si>
    <t>4040002760116</t>
  </si>
  <si>
    <t>Roll Back Malaria</t>
  </si>
  <si>
    <t>4040002760117</t>
  </si>
  <si>
    <t>Reproductive Health/Family Planning</t>
  </si>
  <si>
    <t>4040002760118</t>
  </si>
  <si>
    <t>School Health Service</t>
  </si>
  <si>
    <t>4040002760120</t>
  </si>
  <si>
    <t>National Programme on Immunization (ORIREWA)</t>
  </si>
  <si>
    <t>4040002760147</t>
  </si>
  <si>
    <t>Renovation of PHC Health Facilities</t>
  </si>
  <si>
    <t>4040002760166</t>
  </si>
  <si>
    <t>Outreach Services</t>
  </si>
  <si>
    <t>4040002760167</t>
  </si>
  <si>
    <t>Accelerated Birth Registration Plus</t>
  </si>
  <si>
    <t>4040002760168</t>
  </si>
  <si>
    <t>Scale up of Practical Approach to Care Kit (PACK)-Capacity Building/Printing of PACK document</t>
  </si>
  <si>
    <t>4040002760169</t>
  </si>
  <si>
    <t>Renovation of Cold Chain Stores in Akoko South East, Ifedore, Idanre, Odigbo, Ese Odo, Ilaje, Akoko North West</t>
  </si>
  <si>
    <t>4040002760170</t>
  </si>
  <si>
    <t>Neglected Tropical Diseases</t>
  </si>
  <si>
    <t>4040002780101</t>
  </si>
  <si>
    <t>Nigeria State Health Investment Project Credit (World Bank Assisted)</t>
  </si>
  <si>
    <t>4040004370201</t>
  </si>
  <si>
    <t>Expansion of Primary Health Care Board Office Complex</t>
  </si>
  <si>
    <t>4040004730101</t>
  </si>
  <si>
    <t>National Primary Health Care fund Drawdown</t>
  </si>
  <si>
    <t>TOTAL: PRIMARY HEALTH CARE MANAGEMENT BOARD</t>
  </si>
  <si>
    <t>PUBLIC SERVICE TRAINING INSTITUTE</t>
  </si>
  <si>
    <t>3050001260201</t>
  </si>
  <si>
    <t>Accreditation of Courses</t>
  </si>
  <si>
    <t>3050003940101</t>
  </si>
  <si>
    <t>3050004000102</t>
  </si>
  <si>
    <t>Industrial Fumigation of the School Premises</t>
  </si>
  <si>
    <t>3050004000105</t>
  </si>
  <si>
    <t>Renovation</t>
  </si>
  <si>
    <t>TOTAL: PUBLIC SERVICE TRAINING INSTITUTE</t>
  </si>
  <si>
    <t>PUBLIC WORKS DEPARTMENT</t>
  </si>
  <si>
    <t>2170004790101</t>
  </si>
  <si>
    <t>Maintenance of Urban and Rural Roads in Ondo State</t>
  </si>
  <si>
    <t>TOTAL: PUBLIC WORKS DEPARTMENT</t>
  </si>
  <si>
    <t>RUFUS GIWA POLYTECHNIC, OWO</t>
  </si>
  <si>
    <t>3050001980101</t>
  </si>
  <si>
    <t>Administrative Building Construction (Completion of Rectory, Registry and Bursary Buildings)</t>
  </si>
  <si>
    <t>3050001990101</t>
  </si>
  <si>
    <t>Renovation of Existing Structures</t>
  </si>
  <si>
    <t>TOTAL: RUFUS GIWA POLYTECHNIC, OWO</t>
  </si>
  <si>
    <t>SCHOOL OF HEALTH TECHNOLOGY</t>
  </si>
  <si>
    <t>3050002820101</t>
  </si>
  <si>
    <t>Payment of Guest Lecturer</t>
  </si>
  <si>
    <t>3050002820105</t>
  </si>
  <si>
    <t>Procurement of Diesel for/Servicing of Power Generating Set</t>
  </si>
  <si>
    <t>4040002800201</t>
  </si>
  <si>
    <t>Procurement of Clinical Laboratory Equipment</t>
  </si>
  <si>
    <t>4040002800203</t>
  </si>
  <si>
    <t>Procurement of Reagents for Laboratories</t>
  </si>
  <si>
    <t>4040002810201</t>
  </si>
  <si>
    <t>Construction of Students Chairs and Lockers</t>
  </si>
  <si>
    <t>TOTAL: SCHOOL OF HEALTH TECHNOLOGY</t>
  </si>
  <si>
    <t>SERVICE MATTERS DEPARTMENT</t>
  </si>
  <si>
    <t>2060000270101</t>
  </si>
  <si>
    <t>2130000240303</t>
  </si>
  <si>
    <t>Purchase of Office/ICT Equipment</t>
  </si>
  <si>
    <t>2130000260101</t>
  </si>
  <si>
    <t>Procurement of 10 Units of Adjustable Swing-door Metal File Cabinet @N100,000 each</t>
  </si>
  <si>
    <t>TOTAL: SERVICE MATTERS DEPARTMENT</t>
  </si>
  <si>
    <t>STATE EMERGENCY MANAGEMENT AGENCY (SEMA)</t>
  </si>
  <si>
    <t>5060002010101</t>
  </si>
  <si>
    <t>Provision of Relief Materials to Victims of Natural Disasters in the State</t>
  </si>
  <si>
    <t>TOTAL: STATE EMERGENCY MANAGEMENT AGENCY (SEMA)</t>
  </si>
  <si>
    <t>STATE INFORMATION TECHNOLOGY AGENCY (SITA)</t>
  </si>
  <si>
    <t>1080001660101</t>
  </si>
  <si>
    <t>Traning of unemployed Youth on ICT</t>
  </si>
  <si>
    <t>1110001650101</t>
  </si>
  <si>
    <t>Creation of IT Resource Centre for Development of Youths IT Enterprenures</t>
  </si>
  <si>
    <t>1110001650102</t>
  </si>
  <si>
    <t>ICT Development</t>
  </si>
  <si>
    <t>2110000310301</t>
  </si>
  <si>
    <t>Maintenance of SITA HQ and 18 LGA Offices Premises</t>
  </si>
  <si>
    <t>2110000310302</t>
  </si>
  <si>
    <t>Renovation of State Information Technology Agency (Old) Building Complex</t>
  </si>
  <si>
    <t>2110000310303</t>
  </si>
  <si>
    <t>Diesel for Generator/Maintenance (2 Gen)</t>
  </si>
  <si>
    <t>2110000330301</t>
  </si>
  <si>
    <t>Hardware maintenance</t>
  </si>
  <si>
    <t>3110000280201</t>
  </si>
  <si>
    <t>Development of Centralized Data Services for Residency Card</t>
  </si>
  <si>
    <t>3110000280202</t>
  </si>
  <si>
    <t>Service Delivery Training on Kaadi Igbe - Ayo</t>
  </si>
  <si>
    <t>3110000280205</t>
  </si>
  <si>
    <t>Purchase of 2,000 Nisca YMCFK UV Ribbon for PR 5350 @ rate of 23,400 and 500 Nisca Laminating Thinfilm at @ 20,880</t>
  </si>
  <si>
    <t>3110000280206</t>
  </si>
  <si>
    <t>Publicity of SITA Activities</t>
  </si>
  <si>
    <t>3110000320302</t>
  </si>
  <si>
    <t>Procurement of Office Equipments</t>
  </si>
  <si>
    <t>3110001670101</t>
  </si>
  <si>
    <t>Central Annual Bandwidth Charges</t>
  </si>
  <si>
    <t>3110001670102</t>
  </si>
  <si>
    <t>Provision/Deployment of Network Backbone Infrastructure</t>
  </si>
  <si>
    <t>3110001670103</t>
  </si>
  <si>
    <t>Monitoring of ICT Facilities/ Projects Statewide.</t>
  </si>
  <si>
    <t>3110001670105</t>
  </si>
  <si>
    <t>Procurement of Hardware</t>
  </si>
  <si>
    <t>3110001670106</t>
  </si>
  <si>
    <t>Procurement of Network/Enterprise Antivirus</t>
  </si>
  <si>
    <t>3110001680101</t>
  </si>
  <si>
    <t>Renovation of ICT e-Learning Centre</t>
  </si>
  <si>
    <t>3110001680102</t>
  </si>
  <si>
    <t>ICT Training for all public officers in ODSG (Professional Categories- Continuation of Programme-Retraining of Public Officers</t>
  </si>
  <si>
    <t>3110001690101</t>
  </si>
  <si>
    <t>ICT Research and Development</t>
  </si>
  <si>
    <t>3110001690102</t>
  </si>
  <si>
    <t>Participation of Agency in National &amp; International ICT events, Professinal Inst. Corporate memberships dues, etc</t>
  </si>
  <si>
    <t>3110001690103</t>
  </si>
  <si>
    <t>Engagement of Industry Experts/Consultants</t>
  </si>
  <si>
    <t>3110001690110</t>
  </si>
  <si>
    <t>3110001700101</t>
  </si>
  <si>
    <t>Software/Application package (other software e.g eHealth, eJudiciary,eBIR etc)</t>
  </si>
  <si>
    <t>3110001700102</t>
  </si>
  <si>
    <t>E-mail Exchange Server with Support for Calender, Web mail and file System</t>
  </si>
  <si>
    <t>3110001700103</t>
  </si>
  <si>
    <t>Expansion and upgrade of Ondo Online Presence (State Official Website). Expansion to Accommodation Separate Portals for each MDA and Automated Forms (Land, Employment, Agric, Bursary, Scholarship Form</t>
  </si>
  <si>
    <t>TOTAL: STATE INFORMATION TECHNOLOGY AGENCY (SITA)</t>
  </si>
  <si>
    <t>STATE PENSION COMMISSION</t>
  </si>
  <si>
    <t>2060000970101</t>
  </si>
  <si>
    <t>Purchase of 5 Small Thermocool Refrigerators @180,000 each</t>
  </si>
  <si>
    <t>2060000970102</t>
  </si>
  <si>
    <t>1 executive chair @ #80000</t>
  </si>
  <si>
    <t>2060000970103</t>
  </si>
  <si>
    <t>15 Office managers swivel chairs @ #30000</t>
  </si>
  <si>
    <t>2060000970104</t>
  </si>
  <si>
    <t>10 leather visitor conference chair @ #15000</t>
  </si>
  <si>
    <t>2060000970105</t>
  </si>
  <si>
    <t>Ecosystem sofa set</t>
  </si>
  <si>
    <t>2060000970106</t>
  </si>
  <si>
    <t>3 2 door filling cabinet fc-A 18th @ 65000</t>
  </si>
  <si>
    <t>2060000970107</t>
  </si>
  <si>
    <t>10 HOG Copter Brown Table @ #20,000</t>
  </si>
  <si>
    <t>2060000970108</t>
  </si>
  <si>
    <t>Legal and pension books</t>
  </si>
  <si>
    <t>2060000970109</t>
  </si>
  <si>
    <t>4 LG Air conditional and 2 plasma Televisions</t>
  </si>
  <si>
    <t>2060000970110</t>
  </si>
  <si>
    <t>3 Shredders @ #25000</t>
  </si>
  <si>
    <t>2110000900301</t>
  </si>
  <si>
    <t>Purchase of 4nos of Desktop Computers,</t>
  </si>
  <si>
    <t>2110000900302</t>
  </si>
  <si>
    <t>5 Laptop Computers @N243,600 each</t>
  </si>
  <si>
    <t>2110000900303</t>
  </si>
  <si>
    <t>2 Server Computers @N610,000 each</t>
  </si>
  <si>
    <t>2110000900304</t>
  </si>
  <si>
    <t>3.5KVA UPS@ N240,000</t>
  </si>
  <si>
    <t>2110000900305</t>
  </si>
  <si>
    <t>Software for computers</t>
  </si>
  <si>
    <t>2110000900306</t>
  </si>
  <si>
    <t>2 Fax, duplex, wireless, scan, copy printer @ #45000</t>
  </si>
  <si>
    <t>2110000900307</t>
  </si>
  <si>
    <t>10NOS 5000 A Automatic Voltage Stabilizer @ #30000</t>
  </si>
  <si>
    <t>2110000900315</t>
  </si>
  <si>
    <t>Ict/Setting up of Pension Management Information System(MIS)</t>
  </si>
  <si>
    <t>TOTAL: STATE PENSION COMMISSION</t>
  </si>
  <si>
    <t>STATE UNIVERSAL BASIC EDUCATION BOARD (SUBEB) HEADQUARTERS</t>
  </si>
  <si>
    <t>2050002870101</t>
  </si>
  <si>
    <t>Renovation of SUBEB HQs</t>
  </si>
  <si>
    <t>2050002870102</t>
  </si>
  <si>
    <t>Renovation and Procurement of furniture and office equipment for 18 LGUBEAs</t>
  </si>
  <si>
    <t>2050002940101</t>
  </si>
  <si>
    <t>Procurement of Mowers for 48 Mega Primary Schools</t>
  </si>
  <si>
    <t>3050002900101</t>
  </si>
  <si>
    <t>UBEC Contribution (Draw -Down</t>
  </si>
  <si>
    <t>3050002910101</t>
  </si>
  <si>
    <t>SUBEB Contribution (GCCC)</t>
  </si>
  <si>
    <t>3050002920201</t>
  </si>
  <si>
    <t>Routine Maintenance of Caring-Heart Mega Primary Schools (Infrastructure)</t>
  </si>
  <si>
    <t>3050002920203</t>
  </si>
  <si>
    <t>Construction and Renovation of Classrooms across the state</t>
  </si>
  <si>
    <t>3050002920204</t>
  </si>
  <si>
    <t>Project Management Consultants by State Government</t>
  </si>
  <si>
    <t>3050002930301</t>
  </si>
  <si>
    <t>Provision of Books, Capacity Building for Teachers and Construction of 2-Seater Benches and Desks (UBE Project)</t>
  </si>
  <si>
    <t>TOTAL: STATE UNIVERSAL BASIC EDUCATION BOARD (SUBEB) HEADQUARTERS</t>
  </si>
  <si>
    <t>TEACHING SERVICE COMMISSION</t>
  </si>
  <si>
    <t>2050002970101</t>
  </si>
  <si>
    <t>Purchase of 10 No of Laptops for Office use</t>
  </si>
  <si>
    <t>2050002970102</t>
  </si>
  <si>
    <t>Publicity Equipment</t>
  </si>
  <si>
    <t>2050002970103</t>
  </si>
  <si>
    <t>Printing of Official file jackets/other documents</t>
  </si>
  <si>
    <t>3050002960101</t>
  </si>
  <si>
    <t>Furniture &amp; Tilling of Offices</t>
  </si>
  <si>
    <t>TOTAL: TEACHING SERVICE COMMISSION</t>
  </si>
  <si>
    <t>YOUTH EMPLOYMENT AND SOCIAL SUPPORT OPERATIONS (YESSO)</t>
  </si>
  <si>
    <t>1080001210101</t>
  </si>
  <si>
    <t>State Contribution to YESSO Project</t>
  </si>
  <si>
    <t>1080001210103</t>
  </si>
  <si>
    <t>YESSO Drawdown</t>
  </si>
  <si>
    <t>TOTAL: YOUTH EMPLOYMENT AND SOCIAL SUPPORT OPERATIONS (YESSO)</t>
  </si>
  <si>
    <t>ZONAL TEACHING SERVICE COMMISSION, AKURE</t>
  </si>
  <si>
    <t>2110002460301</t>
  </si>
  <si>
    <t>Security Post/Fencing/Purchase of office equipment</t>
  </si>
  <si>
    <t>TOTAL: ZONAL TEACHING SERVICE COMMISSION, AKURE</t>
  </si>
  <si>
    <t>ZONAL TEACHING SERVICE COMMISSION, IKARE</t>
  </si>
  <si>
    <t>2110002480301</t>
  </si>
  <si>
    <t>Security Post/Purchase of office equipment</t>
  </si>
  <si>
    <t>TOTAL: ZONAL TEACHING SERVICE COMMISSION, IKARE</t>
  </si>
  <si>
    <t>ZONAL TEACHING SERVICE COMMISSION, IRELE</t>
  </si>
  <si>
    <t>02110002490301</t>
  </si>
  <si>
    <t>TOTAL: ZONAL TEACHING SERVICE COMMISSION, IRELE</t>
  </si>
  <si>
    <t>ZONAL TEACHING SERVICE COMMISSION, ODIGBO</t>
  </si>
  <si>
    <t>02110002500301</t>
  </si>
  <si>
    <t>Security Post/Purchase of Office Equipment</t>
  </si>
  <si>
    <t>TOTAL: ZONAL TEACHING SERVICE COMMISSION, ODIGBO</t>
  </si>
  <si>
    <t>ZONAL TEACHING SERVICE COMMISSION, OKA</t>
  </si>
  <si>
    <t>2060001050101</t>
  </si>
  <si>
    <t>Payment of Rent/Renovation of (Newly Acquired) Office Building</t>
  </si>
  <si>
    <t>2110002510301</t>
  </si>
  <si>
    <t>TOTAL: ZONAL TEACHING SERVICE COMMISSION, OKA</t>
  </si>
  <si>
    <t>ZONAL TEACHING SERVICE COMMISSION, OKITIPUPA</t>
  </si>
  <si>
    <t>02110002520301</t>
  </si>
  <si>
    <t>TOTAL: ZONAL TEACHING SERVICE COMMISSION, OKITIPUPA</t>
  </si>
  <si>
    <t>ZONAL TEACHING SERVICE COMMISSION, ONDO</t>
  </si>
  <si>
    <t>02110002550301</t>
  </si>
  <si>
    <t>Construction of Security Post/Purchase of Office Equipmentpment</t>
  </si>
  <si>
    <t>TOTAL: ZONAL TEACHING SERVICE COMMISSION, ONDO</t>
  </si>
  <si>
    <t>ZONAL TEACHING SERVICE COMMISSION, OWENA</t>
  </si>
  <si>
    <t>TOTAL: ZONAL TEACHING SERVICE COMMISSION, OWENA</t>
  </si>
  <si>
    <t>02060002600101</t>
  </si>
  <si>
    <t>Drainage and Erosion Control/Renovation of Offices</t>
  </si>
  <si>
    <t>STATE HOUSE OF ASSEMBLY</t>
  </si>
  <si>
    <t>2040004080101</t>
  </si>
  <si>
    <t>Supply of Drugs to ODHA Clinic</t>
  </si>
  <si>
    <t>2050003900101</t>
  </si>
  <si>
    <t>Purchase of Mini Book Shelf, 6 Complete Sets of Sasegbon Laws for Legal Drafting Department, Nigerian Weekly Law Reports with Indexes.</t>
  </si>
  <si>
    <t>2050003900102</t>
  </si>
  <si>
    <t>Purchase of Books, Journals, Tools &amp; Equipment for Library Department.</t>
  </si>
  <si>
    <t>2050003900107</t>
  </si>
  <si>
    <t>Digitization of House of Assembly Laws</t>
  </si>
  <si>
    <t>2050004070301</t>
  </si>
  <si>
    <t>Production of Hanzard Bound Volume</t>
  </si>
  <si>
    <t>2060003890201</t>
  </si>
  <si>
    <t>Maintenance of Gani-Fawehinmi Freedom Square ( Arcade )</t>
  </si>
  <si>
    <t>2060003890203</t>
  </si>
  <si>
    <t>Renovation of Ondo State House of Assembly</t>
  </si>
  <si>
    <t>2060003890204</t>
  </si>
  <si>
    <t>Construction of Drivers' Office</t>
  </si>
  <si>
    <t>2110003970301</t>
  </si>
  <si>
    <t>Purchase of Office Equipment e.g. Furniture, Air Conditioner, Computer System e.t.c</t>
  </si>
  <si>
    <t>2110003970302</t>
  </si>
  <si>
    <t>Purchase of 34 Laptop Video Camera and Photo Camera</t>
  </si>
  <si>
    <t>2110003990301</t>
  </si>
  <si>
    <t>Library Automation</t>
  </si>
  <si>
    <t>2110003990302</t>
  </si>
  <si>
    <t>ICT Upgrading of the Hallowed Chamber, Designing of Website for ODHA and Public Address System</t>
  </si>
  <si>
    <t>2110003990303</t>
  </si>
  <si>
    <t>Complete Editing Suite</t>
  </si>
  <si>
    <t>2130003960401</t>
  </si>
  <si>
    <t>Purchase of 2 Units Cars for Director Budget, Planning R &amp; S (DBPRS) and Director Legislative</t>
  </si>
  <si>
    <t>2130003960402</t>
  </si>
  <si>
    <t>Purchase of Vehicles for Speaker and Deputy Speaker (9th Assembly)</t>
  </si>
  <si>
    <t>2130003960403</t>
  </si>
  <si>
    <t>Purchase of 4 Vehicles (Pilot and Escort) for Speaker and Deputy Speaker of 9th Assembly</t>
  </si>
  <si>
    <t>2130003960404</t>
  </si>
  <si>
    <t>Purchase of 26 Units of Vehicles for 26 Honourable Members (9th Assembly)</t>
  </si>
  <si>
    <t>2130003960405</t>
  </si>
  <si>
    <t>Purchase of Boxer Motor Cycles</t>
  </si>
  <si>
    <t>2130003960406</t>
  </si>
  <si>
    <t>Purchase of 2 Units of Eletra Cars (Full Options with Keyless Entry, Push Botton) including Delivery &amp; Registration &amp; Insurance for CHA/DCHA</t>
  </si>
  <si>
    <t>2130003960419</t>
  </si>
  <si>
    <t>Purchase of Pilot Van (Hilux) for ODHA</t>
  </si>
  <si>
    <t>2130003960420</t>
  </si>
  <si>
    <t>Purchase of Official Vehicle (1 no Hilux Van) for the Office of Majority Leader</t>
  </si>
  <si>
    <t>2130003980401</t>
  </si>
  <si>
    <t>Supply and Installation of Furniture and Fittings and Office Equipment to Offices of 26 Honourables and Clerk, DCHA and Hallowed Chamber.</t>
  </si>
  <si>
    <t>2140003920101</t>
  </si>
  <si>
    <t>Purchase of 12.5KVA Honda Generator for 3 Department @ #380,000 each</t>
  </si>
  <si>
    <t>2140003920102</t>
  </si>
  <si>
    <t>Repair of Printing Machines</t>
  </si>
  <si>
    <t>2140003920103</t>
  </si>
  <si>
    <t>Service and Refurbishment of Fuel Dump</t>
  </si>
  <si>
    <t>3130003930201</t>
  </si>
  <si>
    <t>Printing of Calendar and Desk Diary</t>
  </si>
  <si>
    <t>TOTAL: STATE HOUSE OF ASSEMBLY</t>
  </si>
  <si>
    <t>ONDO STATE JUDICIARY</t>
  </si>
  <si>
    <t>2060000460101</t>
  </si>
  <si>
    <t>Maintenance of Chief Judge Quarters</t>
  </si>
  <si>
    <t>2060000460103</t>
  </si>
  <si>
    <t>Library Books Journal and Equipment</t>
  </si>
  <si>
    <t>2060000460104</t>
  </si>
  <si>
    <t>Fumigation of all Courts in the State (Phase ll): High Court Owo, Magistrate Courts, Idanre, Ile-Oluji Oke-Agbe, Igbara-Oke, Ido-Ani, Oka, Akure, and High Court Complex Akure, Idanre, Ifon, and Ore (Phase ll)</t>
  </si>
  <si>
    <t>2060000460105</t>
  </si>
  <si>
    <t>Procurment of Generating set 500KVA Perkins FG Wilson (UK) with Installation and Accessories for Akure,Ondo and Okitipupa and others.</t>
  </si>
  <si>
    <t>2060000460106</t>
  </si>
  <si>
    <t>Renovation of Courts and Judges Quarters</t>
  </si>
  <si>
    <t>2060000460107</t>
  </si>
  <si>
    <t>Printing of Judicial Diary and Calendar</t>
  </si>
  <si>
    <t>2060000460118</t>
  </si>
  <si>
    <t>Building of new High Court Complex</t>
  </si>
  <si>
    <t>2060000460125</t>
  </si>
  <si>
    <t>Purchase of Media Equipment which consists of;Projector,HDV 1080 sony recoding camera,Canon still camera D.50,Public address System,and others</t>
  </si>
  <si>
    <t>2060000460126</t>
  </si>
  <si>
    <t>Construction of ICT Infrastructures; Functional Website with E-mail,2 nos Desktop,2 nos Laptop,High-End Server,Air Conditioner,Online UPS(3KVA),4 nos computer tables,Router Board,Ethernet cables,Network Switch(gigabit),Network printer,Network Bridge,Repeater,installation and Others</t>
  </si>
  <si>
    <t>2130000470101</t>
  </si>
  <si>
    <t>Purchase of 22 nos Prado Jeeps for Magistrates and Judicial Officers</t>
  </si>
  <si>
    <t>2130000470102</t>
  </si>
  <si>
    <t>Repair of Vehicles</t>
  </si>
  <si>
    <t>2130000470105</t>
  </si>
  <si>
    <t>Complete sets of computers,HP Laptops,photocopying Machines and Casting roll Machines and Shredding Machines</t>
  </si>
  <si>
    <t>2130000470107</t>
  </si>
  <si>
    <t>Purchase of Motor Vehicles for Magistrates, Directors and others</t>
  </si>
  <si>
    <t>2130000470112</t>
  </si>
  <si>
    <t>Purchase of Office Furniture and Fittings,Refrigerator,File Cabinets for 10 Judicial Divisions</t>
  </si>
  <si>
    <t>TOTAL: ONDO STATE JUDICIARY</t>
  </si>
  <si>
    <t>2130004110404</t>
  </si>
  <si>
    <t>Office and house hold equipment</t>
  </si>
  <si>
    <t>ONDO STATE LAW COMMISSION</t>
  </si>
  <si>
    <t>2130003110301</t>
  </si>
  <si>
    <t>Reconstruction/Renovation of Office Complex</t>
  </si>
  <si>
    <t>2130003110304</t>
  </si>
  <si>
    <t>Construction of Generator House</t>
  </si>
  <si>
    <t>2130004210401</t>
  </si>
  <si>
    <t>2140004130101</t>
  </si>
  <si>
    <t>Purchase and Installation of Generating set</t>
  </si>
  <si>
    <t>3050003090101</t>
  </si>
  <si>
    <t>Holding of Seminars/Workshops and Public Hearing on the Reviews/Update of the Law of Ondo State</t>
  </si>
  <si>
    <t>3050003090102</t>
  </si>
  <si>
    <t>The Review &amp; Compilation of Ondo State Laws 2007 to 2011</t>
  </si>
  <si>
    <t>3050003090103</t>
  </si>
  <si>
    <t>Monthly Publication of Customary Law Reports</t>
  </si>
  <si>
    <t>3050003090104</t>
  </si>
  <si>
    <t>Purchase of Relevant Law Books , Test Books, Journals</t>
  </si>
  <si>
    <t>3050003090105</t>
  </si>
  <si>
    <t>International Conferences, Seminars &amp; Workshops for Law Reviewers; (i) Commonwealth Regional Law Reform Conference. (ii) International Bar Association Conference (iii) African Conference</t>
  </si>
  <si>
    <t>3050003090106</t>
  </si>
  <si>
    <t>Wardrobe/Outfit Allowance for Law Reviewers</t>
  </si>
  <si>
    <t>3050003090107</t>
  </si>
  <si>
    <t>National Conferences, Seminars &amp; Workshop for Law Reviewers (I) N.B.A Conference (II) Summits on Legal issues (III) National Workshop, Seminars and other Conferences</t>
  </si>
  <si>
    <t>3050003090122</t>
  </si>
  <si>
    <t>Capacity Building/Training of Administrative and Account Officers</t>
  </si>
  <si>
    <t>3050003120101</t>
  </si>
  <si>
    <t>E-Library</t>
  </si>
  <si>
    <t>TOTAL: ONDO STATE LAW COMMISSION</t>
  </si>
  <si>
    <t>MINISTRY OF WORKS AND INFRASTRUCTURE</t>
  </si>
  <si>
    <t>2060000430101</t>
  </si>
  <si>
    <t>Building of new laboratory building for quality control and its equipment</t>
  </si>
  <si>
    <t>2060000430102</t>
  </si>
  <si>
    <t>procurement and installation of CCTV Cameras in Engineering building</t>
  </si>
  <si>
    <t>2060000430103</t>
  </si>
  <si>
    <t>Procurement of 20nos Laptop computers@320,000 for Hon.Comm,S.A,P.S, Directors, Budget Officer, salary unit, including project office and final accounts</t>
  </si>
  <si>
    <t>2060000430104</t>
  </si>
  <si>
    <t>Purchase of measuring wheels and light equipment</t>
  </si>
  <si>
    <t>2060000430105</t>
  </si>
  <si>
    <t>Media and Publicity</t>
  </si>
  <si>
    <t>2060000430111</t>
  </si>
  <si>
    <t>Completion &amp; Maintenance of Engineering building</t>
  </si>
  <si>
    <t>2060000430112</t>
  </si>
  <si>
    <t>Internet Equipment Procurement &amp; subcsription,Webportal, design softwares packages</t>
  </si>
  <si>
    <t>2060000430113</t>
  </si>
  <si>
    <t>Procurement of e-books for Engineers in the Ministry</t>
  </si>
  <si>
    <t>2060000430115</t>
  </si>
  <si>
    <t>Capacity building for Engineers and other Professionals:Conferences,workshop,COREN and Others</t>
  </si>
  <si>
    <t>2060000430116</t>
  </si>
  <si>
    <t>Purchase of 10 nos Desktop Computers with Accessories @ N250,000 /SET</t>
  </si>
  <si>
    <t>2060000430117</t>
  </si>
  <si>
    <t>Deployment of Intercomm Facilities inMinistry of Works H/Q</t>
  </si>
  <si>
    <t>2060000430118</t>
  </si>
  <si>
    <t>Procurement of Fire Fighting Accessories,Lubricants/Comp foams ,Uniform/Protective Clothing</t>
  </si>
  <si>
    <t>2140002560111</t>
  </si>
  <si>
    <t>Connection of Street Light to Dedicated Line</t>
  </si>
  <si>
    <t>2170001300104</t>
  </si>
  <si>
    <t>Bulk Purchase of Electrical Tools and Instrument</t>
  </si>
  <si>
    <t>2170001300105</t>
  </si>
  <si>
    <t>Clearing of Road Verges and Bushes along the Highways, Clearing/Deceitation to Drains via Direct Labour</t>
  </si>
  <si>
    <t>2170001300106</t>
  </si>
  <si>
    <t>Rehabilitation/Construction of State Highways</t>
  </si>
  <si>
    <t>2170001300107</t>
  </si>
  <si>
    <t>Pre- qualification of Contractors and Consultants</t>
  </si>
  <si>
    <t>2170001300108</t>
  </si>
  <si>
    <t>Dualisation of Shoprite - Oda Town</t>
  </si>
  <si>
    <t>2170001300113</t>
  </si>
  <si>
    <t>Monitoring of all capital projects being handled by the Ministry</t>
  </si>
  <si>
    <t>2170001300115</t>
  </si>
  <si>
    <t>Allocation of the Direct Labour Engineering Unit(DILEU)Ministry of Works</t>
  </si>
  <si>
    <t>2170001300116</t>
  </si>
  <si>
    <t>Clearing of roads verges&amp; bushes along the highways.Clearing /Deceitation to Drains via Direct Labour</t>
  </si>
  <si>
    <t>2170001300117</t>
  </si>
  <si>
    <t>Maintenance of Street Lights</t>
  </si>
  <si>
    <t>2170001300120</t>
  </si>
  <si>
    <t>Upgrading of the existing fire stations</t>
  </si>
  <si>
    <t>2170001300121</t>
  </si>
  <si>
    <t>Purchase of Fire Fighting Trucks(2nos)</t>
  </si>
  <si>
    <t>2170001300122</t>
  </si>
  <si>
    <t>Maintenance of Existing Fire Fighting Vehicles</t>
  </si>
  <si>
    <t>2170001300123</t>
  </si>
  <si>
    <t>Purchase of Diesel for Fire Services</t>
  </si>
  <si>
    <t>2170001300124</t>
  </si>
  <si>
    <t>General Maintenance (Water Fountain,Dews,Lawns and Walkways</t>
  </si>
  <si>
    <t>2170001300125</t>
  </si>
  <si>
    <t>Maintenance of Traffic Lights/Signals</t>
  </si>
  <si>
    <t>2170001300142</t>
  </si>
  <si>
    <t>Grading/Shaping/Earth Drains</t>
  </si>
  <si>
    <t>2170002540311</t>
  </si>
  <si>
    <t>Networking of Cad room in Planning department</t>
  </si>
  <si>
    <t>2170002570301</t>
  </si>
  <si>
    <t>Maintenance and Major Repairs of Plants and Vehicles including Purchase of Workshop Tools</t>
  </si>
  <si>
    <t>3170002630303</t>
  </si>
  <si>
    <t>Creation of Robust Database Solution for e-Tendering and Monitoring.</t>
  </si>
  <si>
    <t>4140001301402</t>
  </si>
  <si>
    <t>BEDC Energy Consumption for Ministry of Works HQ, Zonal Offices &amp; Fire Services Stations</t>
  </si>
  <si>
    <t>TOTAL: MINISTRY OF WORKS AND INFRASTRUCTURE</t>
  </si>
  <si>
    <t>DIFF=</t>
  </si>
  <si>
    <t>S/N</t>
  </si>
  <si>
    <t>Admin Code</t>
  </si>
  <si>
    <t>Executing Agency</t>
  </si>
  <si>
    <t>Monthly Actual 2020 Till Date</t>
  </si>
  <si>
    <t xml:space="preserve">Total Actual 2020 </t>
  </si>
  <si>
    <t>1</t>
  </si>
  <si>
    <t>012305600100</t>
  </si>
  <si>
    <t>2</t>
  </si>
  <si>
    <t>051400100200</t>
  </si>
  <si>
    <t>3</t>
  </si>
  <si>
    <t>021510200100</t>
  </si>
  <si>
    <t>4</t>
  </si>
  <si>
    <t>051800100100</t>
  </si>
  <si>
    <t>5</t>
  </si>
  <si>
    <t>011103700100</t>
  </si>
  <si>
    <t>6</t>
  </si>
  <si>
    <t>022000800100</t>
  </si>
  <si>
    <t>BOARD OF INTERNAL REVENUE</t>
  </si>
  <si>
    <t>7</t>
  </si>
  <si>
    <t>052111600100</t>
  </si>
  <si>
    <t>8</t>
  </si>
  <si>
    <t>053500100200</t>
  </si>
  <si>
    <t>9</t>
  </si>
  <si>
    <t>011101700100</t>
  </si>
  <si>
    <t>10</t>
  </si>
  <si>
    <t>014000200100</t>
  </si>
  <si>
    <t>11</t>
  </si>
  <si>
    <t>021511000100</t>
  </si>
  <si>
    <t>12</t>
  </si>
  <si>
    <t>023800100200</t>
  </si>
  <si>
    <t>BUDGET OFFICE</t>
  </si>
  <si>
    <t>13</t>
  </si>
  <si>
    <t>011103800100</t>
  </si>
  <si>
    <t>14</t>
  </si>
  <si>
    <t>011101000100</t>
  </si>
  <si>
    <t>15</t>
  </si>
  <si>
    <t>032600300100</t>
  </si>
  <si>
    <t>CITIZEN'S RIGHT MEDIATION CENTRE/OFFICE OF PUBLIC DEFENDERS</t>
  </si>
  <si>
    <t>16</t>
  </si>
  <si>
    <t>014700100100</t>
  </si>
  <si>
    <t>17</t>
  </si>
  <si>
    <t>021511600100</t>
  </si>
  <si>
    <t>18</t>
  </si>
  <si>
    <t>022200900100</t>
  </si>
  <si>
    <t>19</t>
  </si>
  <si>
    <t>012500700100</t>
  </si>
  <si>
    <t>20</t>
  </si>
  <si>
    <t>032605200100</t>
  </si>
  <si>
    <t>21</t>
  </si>
  <si>
    <t>032605200300</t>
  </si>
  <si>
    <t>CUSTOMARY COURT OF APPEAL - JUDICIAL DIVISIONS</t>
  </si>
  <si>
    <t>22</t>
  </si>
  <si>
    <t>031801200100</t>
  </si>
  <si>
    <t>OFFICE OF HONOURABLE CHIEF JUDGE</t>
  </si>
  <si>
    <t>23</t>
  </si>
  <si>
    <t>011100100200</t>
  </si>
  <si>
    <t>24</t>
  </si>
  <si>
    <t>026100100100</t>
  </si>
  <si>
    <t>25</t>
  </si>
  <si>
    <t>022000200100</t>
  </si>
  <si>
    <t>26</t>
  </si>
  <si>
    <t>011100200100</t>
  </si>
  <si>
    <t>OFFICE OF SENIOR SPECIAL ASSISTANTS TO THE GOVERNOR</t>
  </si>
  <si>
    <t>27</t>
  </si>
  <si>
    <t>025305700100</t>
  </si>
  <si>
    <t>28</t>
  </si>
  <si>
    <t>055200100200</t>
  </si>
  <si>
    <t>29</t>
  </si>
  <si>
    <t>022000700100</t>
  </si>
  <si>
    <t>30</t>
  </si>
  <si>
    <t>012500700200</t>
  </si>
  <si>
    <t>E-PERSONEL ADMINISTRATION SALARY SYSTEM (E-PASS) OFFICE</t>
  </si>
  <si>
    <t>31</t>
  </si>
  <si>
    <t>011202300100</t>
  </si>
  <si>
    <t>OFFICE OF THE DEPUTY SPEAKER</t>
  </si>
  <si>
    <t>32</t>
  </si>
  <si>
    <t>012500100100</t>
  </si>
  <si>
    <t>33</t>
  </si>
  <si>
    <t>032605200200</t>
  </si>
  <si>
    <t>OFFICE OF THE PRESIDENT OF THE CUSTOMARY COURT OF APPEAL</t>
  </si>
  <si>
    <t>34</t>
  </si>
  <si>
    <t>052111500100</t>
  </si>
  <si>
    <t>35</t>
  </si>
  <si>
    <t>022000100200</t>
  </si>
  <si>
    <t>EXPENDITURE OFFICE</t>
  </si>
  <si>
    <t>36</t>
  </si>
  <si>
    <t>011101300100</t>
  </si>
  <si>
    <t>OFFICE OF THE SECRETARY TO STATE GOVERNMENT (SSG)</t>
  </si>
  <si>
    <t>37</t>
  </si>
  <si>
    <t>011202100100</t>
  </si>
  <si>
    <t>OFFICE OF THE SPEAKER</t>
  </si>
  <si>
    <t>38</t>
  </si>
  <si>
    <t>011101300200</t>
  </si>
  <si>
    <t>39</t>
  </si>
  <si>
    <t>011100200300</t>
  </si>
  <si>
    <t>OFFICE OF THE SPECIAL ADVISERS TO THE GOVERNOR</t>
  </si>
  <si>
    <t>40</t>
  </si>
  <si>
    <t>012301300100</t>
  </si>
  <si>
    <t>GOVERNMENT PRINTING PRESS</t>
  </si>
  <si>
    <t>41</t>
  </si>
  <si>
    <t>012500100300</t>
  </si>
  <si>
    <t>GOVERNMENT QUARTERS MANAGEMENT OFFICE</t>
  </si>
  <si>
    <t>42</t>
  </si>
  <si>
    <t>014000100100</t>
  </si>
  <si>
    <t>43</t>
  </si>
  <si>
    <t>021510200200</t>
  </si>
  <si>
    <t>FADAMA PROJECT</t>
  </si>
  <si>
    <t>44</t>
  </si>
  <si>
    <t>022900100100</t>
  </si>
  <si>
    <t>45</t>
  </si>
  <si>
    <t>012400700100</t>
  </si>
  <si>
    <t>FIRE SERVICES</t>
  </si>
  <si>
    <t>46</t>
  </si>
  <si>
    <t>021502100100</t>
  </si>
  <si>
    <t>FORESTRY STAFF TRAINING SCHOOL, OWO</t>
  </si>
  <si>
    <t>47</t>
  </si>
  <si>
    <t>022905500100</t>
  </si>
  <si>
    <t>OFFICE OF TRANSPORT-VEHICLE INSPECTION (AREA) OFFICE AND INLAND WATERWAYS</t>
  </si>
  <si>
    <t>48</t>
  </si>
  <si>
    <t>011103300100</t>
  </si>
  <si>
    <t>49</t>
  </si>
  <si>
    <t>011100100100</t>
  </si>
  <si>
    <t>50</t>
  </si>
  <si>
    <t>011100300100</t>
  </si>
  <si>
    <t>51</t>
  </si>
  <si>
    <t>052110200100</t>
  </si>
  <si>
    <t>52</t>
  </si>
  <si>
    <t>011102000100</t>
  </si>
  <si>
    <t>53</t>
  </si>
  <si>
    <t>011200400100</t>
  </si>
  <si>
    <t>54</t>
  </si>
  <si>
    <t>012500700300</t>
  </si>
  <si>
    <t>INDUSTRIAL AND LABOUR RELATIONS OFFICE</t>
  </si>
  <si>
    <t>55</t>
  </si>
  <si>
    <t>023800400100</t>
  </si>
  <si>
    <t>56</t>
  </si>
  <si>
    <t>011113200100</t>
  </si>
  <si>
    <t>57</t>
  </si>
  <si>
    <t>055200200100</t>
  </si>
  <si>
    <t>58</t>
  </si>
  <si>
    <t>031801300100</t>
  </si>
  <si>
    <t>JUDICIARY DIVISION</t>
  </si>
  <si>
    <t>59</t>
  </si>
  <si>
    <t>023100300100</t>
  </si>
  <si>
    <t>60</t>
  </si>
  <si>
    <t>051300100200</t>
  </si>
  <si>
    <t>61</t>
  </si>
  <si>
    <t>011102100200</t>
  </si>
  <si>
    <t>62</t>
  </si>
  <si>
    <t>051700100300</t>
  </si>
  <si>
    <t>63</t>
  </si>
  <si>
    <t>011102100100</t>
  </si>
  <si>
    <t>64</t>
  </si>
  <si>
    <t>025305300100</t>
  </si>
  <si>
    <t>65</t>
  </si>
  <si>
    <t>014800100100</t>
  </si>
  <si>
    <t>66</t>
  </si>
  <si>
    <t>055100100200</t>
  </si>
  <si>
    <t>67</t>
  </si>
  <si>
    <t>023800100300</t>
  </si>
  <si>
    <t>MANPOWER DEVELOPMENT OFFICE</t>
  </si>
  <si>
    <t>68</t>
  </si>
  <si>
    <t>031801100100</t>
  </si>
  <si>
    <t>69</t>
  </si>
  <si>
    <t>051700300300</t>
  </si>
  <si>
    <t>MEGA SCHOOLS</t>
  </si>
  <si>
    <t>70</t>
  </si>
  <si>
    <t>014800100200</t>
  </si>
  <si>
    <t>ONDO STATE INDEPENDENT ELECTORAL COMMISSION (ODIEC) AREA OFFICES</t>
  </si>
  <si>
    <t>71</t>
  </si>
  <si>
    <t>022205100100</t>
  </si>
  <si>
    <t>72</t>
  </si>
  <si>
    <t>031800100100</t>
  </si>
  <si>
    <t>73</t>
  </si>
  <si>
    <t>021500100100</t>
  </si>
  <si>
    <t>74</t>
  </si>
  <si>
    <t>032600200100</t>
  </si>
  <si>
    <t>75</t>
  </si>
  <si>
    <t>051700800100</t>
  </si>
  <si>
    <t>76</t>
  </si>
  <si>
    <t>022200100100</t>
  </si>
  <si>
    <t>77</t>
  </si>
  <si>
    <t>011103500100</t>
  </si>
  <si>
    <t>78</t>
  </si>
  <si>
    <t>023600100100</t>
  </si>
  <si>
    <t>79</t>
  </si>
  <si>
    <t>023405600100</t>
  </si>
  <si>
    <t>80</t>
  </si>
  <si>
    <t>023800100100</t>
  </si>
  <si>
    <t>81</t>
  </si>
  <si>
    <t>025210300100</t>
  </si>
  <si>
    <t>82</t>
  </si>
  <si>
    <t>051705600100</t>
  </si>
  <si>
    <t>83</t>
  </si>
  <si>
    <t>051700100100</t>
  </si>
  <si>
    <t>84</t>
  </si>
  <si>
    <t>053500100100</t>
  </si>
  <si>
    <t>85</t>
  </si>
  <si>
    <t>053905100100</t>
  </si>
  <si>
    <t>86</t>
  </si>
  <si>
    <t>022000100100</t>
  </si>
  <si>
    <t>87</t>
  </si>
  <si>
    <t>023305100200</t>
  </si>
  <si>
    <t>88</t>
  </si>
  <si>
    <t>053505300100</t>
  </si>
  <si>
    <t>89</t>
  </si>
  <si>
    <t>052100100100</t>
  </si>
  <si>
    <t>90</t>
  </si>
  <si>
    <t>025210200100</t>
  </si>
  <si>
    <t>91</t>
  </si>
  <si>
    <t>012300100100</t>
  </si>
  <si>
    <t>92</t>
  </si>
  <si>
    <t>012300400200</t>
  </si>
  <si>
    <t>93</t>
  </si>
  <si>
    <t>032600100100</t>
  </si>
  <si>
    <t>94</t>
  </si>
  <si>
    <t>011101400100</t>
  </si>
  <si>
    <t>POLITICAL AND ECONOMIC AFFAIRS DEPARTMENT</t>
  </si>
  <si>
    <t>95</t>
  </si>
  <si>
    <t>026000100100</t>
  </si>
  <si>
    <t>96</t>
  </si>
  <si>
    <t>055100100100</t>
  </si>
  <si>
    <t>97</t>
  </si>
  <si>
    <t>012500600100</t>
  </si>
  <si>
    <t>98</t>
  </si>
  <si>
    <t>011105100100</t>
  </si>
  <si>
    <t>99</t>
  </si>
  <si>
    <t>023305100100</t>
  </si>
  <si>
    <t>100</t>
  </si>
  <si>
    <t>052100300100</t>
  </si>
  <si>
    <t>101</t>
  </si>
  <si>
    <t>026300100100</t>
  </si>
  <si>
    <t>102</t>
  </si>
  <si>
    <t>011200700200</t>
  </si>
  <si>
    <t>PUBLIC ACCOUNT SECRETARIAT</t>
  </si>
  <si>
    <t>103</t>
  </si>
  <si>
    <t>011104400100</t>
  </si>
  <si>
    <t>104</t>
  </si>
  <si>
    <t>052110600100</t>
  </si>
  <si>
    <t>105</t>
  </si>
  <si>
    <t>012500800100</t>
  </si>
  <si>
    <t>106</t>
  </si>
  <si>
    <t>051400100100</t>
  </si>
  <si>
    <t>107</t>
  </si>
  <si>
    <t>022000100400</t>
  </si>
  <si>
    <t>STATE FINANCE</t>
  </si>
  <si>
    <t>108</t>
  </si>
  <si>
    <t>011200300100</t>
  </si>
  <si>
    <t>109</t>
  </si>
  <si>
    <t>051300100100</t>
  </si>
  <si>
    <t>110</t>
  </si>
  <si>
    <t>023800100600</t>
  </si>
  <si>
    <t>MONITORING AND EVALUATION (MEMIS PROJECT) OFFICE</t>
  </si>
  <si>
    <t>111</t>
  </si>
  <si>
    <t>022800700100</t>
  </si>
  <si>
    <t>112</t>
  </si>
  <si>
    <t>051700100200</t>
  </si>
  <si>
    <t>ZONAL EDUCATION OFFICES</t>
  </si>
  <si>
    <t>113</t>
  </si>
  <si>
    <t>022800700200</t>
  </si>
  <si>
    <t>STATE INFORMATION TECHNOLOGY AGENCY (SITA) AREA OFFICES</t>
  </si>
  <si>
    <t>114</t>
  </si>
  <si>
    <t>051705400200</t>
  </si>
  <si>
    <t>115</t>
  </si>
  <si>
    <t>011103500200</t>
  </si>
  <si>
    <t>116</t>
  </si>
  <si>
    <t>051700300100</t>
  </si>
  <si>
    <t>117</t>
  </si>
  <si>
    <t>051705400100</t>
  </si>
  <si>
    <t>118</t>
  </si>
  <si>
    <t>051700300200</t>
  </si>
  <si>
    <t>STATE UNIVERSAL BASIC EDUCATION BOARD (SUBEB) ZONAL OFFICE</t>
  </si>
  <si>
    <t>119</t>
  </si>
  <si>
    <t>023800100500</t>
  </si>
  <si>
    <t>120</t>
  </si>
  <si>
    <t>051705400300</t>
  </si>
  <si>
    <t>121</t>
  </si>
  <si>
    <t>051705400900</t>
  </si>
  <si>
    <t>122</t>
  </si>
  <si>
    <t>011111500100</t>
  </si>
  <si>
    <t>CONSOLIDATED REVENUE FUND CHARGES</t>
  </si>
  <si>
    <t>123</t>
  </si>
  <si>
    <t>011111500200</t>
  </si>
  <si>
    <t>PROVISION FOR OTHER GRANTS AND LOANS</t>
  </si>
  <si>
    <t>124</t>
  </si>
  <si>
    <t>051705401000</t>
  </si>
  <si>
    <t>ZONAL TEACHING SERVICE COMMISSION, OWO</t>
  </si>
  <si>
    <t>125</t>
  </si>
  <si>
    <t>051705400400</t>
  </si>
  <si>
    <t>126</t>
  </si>
  <si>
    <t>051705400500</t>
  </si>
  <si>
    <t>127</t>
  </si>
  <si>
    <t>051705400600</t>
  </si>
  <si>
    <t>128</t>
  </si>
  <si>
    <t>051705400700</t>
  </si>
  <si>
    <t>129</t>
  </si>
  <si>
    <t>051705400800</t>
  </si>
  <si>
    <t>130</t>
  </si>
  <si>
    <t>022000700200</t>
  </si>
  <si>
    <t>TREASURY CASH OFFICES (TCOS)</t>
  </si>
  <si>
    <t>131</t>
  </si>
  <si>
    <t>021511500100</t>
  </si>
  <si>
    <t>132</t>
  </si>
  <si>
    <t>011105200100</t>
  </si>
  <si>
    <t>133</t>
  </si>
  <si>
    <t>052100200100</t>
  </si>
  <si>
    <t>134</t>
  </si>
  <si>
    <t>052110300100</t>
  </si>
  <si>
    <t>135</t>
  </si>
  <si>
    <t>022205500100</t>
  </si>
  <si>
    <t>CO-OPERATIVE COLLEGE, AKURE</t>
  </si>
  <si>
    <t>136</t>
  </si>
  <si>
    <t>023400100100</t>
  </si>
  <si>
    <t>137</t>
  </si>
  <si>
    <t>025200100100</t>
  </si>
  <si>
    <t>152</t>
  </si>
  <si>
    <t>021500100300</t>
  </si>
  <si>
    <t>ONDO STATE LIVELIHOOD IMPROVEMENT FAMILY ENTERPRISE -NIGER DELTA (LIFE-ND)</t>
  </si>
  <si>
    <t>153</t>
  </si>
  <si>
    <t>053905300100</t>
  </si>
  <si>
    <t>ONDO STATE FOOTBALL ACADEMY</t>
  </si>
  <si>
    <t>154</t>
  </si>
  <si>
    <t>026300100200</t>
  </si>
  <si>
    <t>MINISTRY OF PHYSICAL PLANNING AND URBAN DEVELOPMENT -AREA OFFICES</t>
  </si>
  <si>
    <t>155</t>
  </si>
  <si>
    <t>023400100300</t>
  </si>
  <si>
    <t>TOTAL</t>
  </si>
  <si>
    <t>SPG- Monthly Environmental Sanitation</t>
  </si>
  <si>
    <t>SPG- Procurement of Fuel and Lubricants</t>
  </si>
  <si>
    <t>SPG- Sweepers/Labour Allowances</t>
  </si>
  <si>
    <t>SPG- Cleaning Services</t>
  </si>
  <si>
    <t>SPG- Provision of Security to PSTI</t>
  </si>
  <si>
    <t>SPG- Payment of Stipend to Lecturers</t>
  </si>
  <si>
    <t>SPG- Civil Service Day Celebration and Award</t>
  </si>
  <si>
    <t>SPG- Conduct of Civil Service Compulsory Examination</t>
  </si>
  <si>
    <t>SPG- Senior Management Committee</t>
  </si>
  <si>
    <t>SPG- Specialized Capacity Building Programme for Administrative Officers</t>
  </si>
  <si>
    <t>SPG- Financial Assistance to families of Deceased Officers</t>
  </si>
  <si>
    <t>SPG- HOS Interactive Sessions/Retreat with Public Servants</t>
  </si>
  <si>
    <t>SPG- Conduct of Promotion Examinations for Senior Officers</t>
  </si>
  <si>
    <t>SPG- Grant to staff Housing Loan Board</t>
  </si>
  <si>
    <t>SPG- Hosting of/Participation in South West Head of Service Summit</t>
  </si>
  <si>
    <t>SPG- Public Service Central Record Management: Warehousing Mgt Staff Data</t>
  </si>
  <si>
    <t>SPG- Public Service Enlightenment Programme</t>
  </si>
  <si>
    <t>SPG- Traininig of Staff</t>
  </si>
  <si>
    <t>SPG- Group Life Insurance/Sinking Fund</t>
  </si>
  <si>
    <t>SPG- Grants To Primary School</t>
  </si>
  <si>
    <t>SPG- Training of Primary School Teachers &amp; Education Managers</t>
  </si>
  <si>
    <t>SPG- Wall Charts &amp; Maps For Pry &amp; Junior Secondary School</t>
  </si>
  <si>
    <t>SPG- Annual Jets Competition For Primary Schools</t>
  </si>
  <si>
    <t>SPG- Primary Schools Sports</t>
  </si>
  <si>
    <t>SPG- National Education Conferences (JCCE, Rep &amp; Planning, NCE, ESSPIN)</t>
  </si>
  <si>
    <t>SPG- Monitoring of Schools</t>
  </si>
  <si>
    <t>SPG- School Competition for Pry &amp; JSS (Nat. &amp; Int.) Gov/President Inter-School Debate, Music &amp; Creative Arts, STAN, MAN, UNESCO, NASTECH, Sensitization Programme on EFA, Space Tech etc</t>
  </si>
  <si>
    <t>SPG- Preparation Of Teachers Salary</t>
  </si>
  <si>
    <t>SPG- Data Verification of Public Primary Schools in the State</t>
  </si>
  <si>
    <t>SPG- Grants /Maintenance of Mega Schools</t>
  </si>
  <si>
    <t>SPG- School-Based Management Committee</t>
  </si>
  <si>
    <t>SPG- Training of LGA Supervisors, Data Collectors etc.</t>
  </si>
  <si>
    <t>SPG- Training of Secondary School Teachers</t>
  </si>
  <si>
    <t>SPG- Production of Seniority List of Teachers</t>
  </si>
  <si>
    <t>SPG- Recruitment of Teaching/Non Teaching Staff</t>
  </si>
  <si>
    <t>SPG- Promotion Interview for Teaching/Non Teaching Staff</t>
  </si>
  <si>
    <t>SPG- Interaction with Principals, Teaching/Non-Teaching Staff of Public Sec. Schools</t>
  </si>
  <si>
    <t>SPG- Capacity building for Education Managers and Administrators in TESCOM</t>
  </si>
  <si>
    <t>SPG- Events Management, Production of Souvenirs and others</t>
  </si>
  <si>
    <t>SPG- Independence anniversary</t>
  </si>
  <si>
    <t>SPG- Democracy day</t>
  </si>
  <si>
    <t>SPG- Furniture/Severance Allowance</t>
  </si>
  <si>
    <t>SPG- Upkeep of Volunteer Corps and 5% overhead Administrative charges.</t>
  </si>
  <si>
    <t>SPG- Monetization for public Office Holders</t>
  </si>
  <si>
    <t>SPG- Hosting of visitors/participants on study tour of Ondo State</t>
  </si>
  <si>
    <t>SPG- Workshop/Retreat/Training</t>
  </si>
  <si>
    <t>TOTAL: POLITICAL AND ECONOMIC AFFAIRS DEPARTMENT</t>
  </si>
  <si>
    <t>SPG- TRAINING VOTE FOR ODHA STAFF</t>
  </si>
  <si>
    <t>SPG- HOSTING &amp; PARTICIPATION OF SPEAKERS CONFERENCE</t>
  </si>
  <si>
    <t>SPG- PASSAGES &amp; FLIGHT FOR ODHA</t>
  </si>
  <si>
    <t>SPG- COMMON WEALTH PARLIAMENTARY CONFERENCE</t>
  </si>
  <si>
    <t>SPG- CLEARING OF ASSEMBLY PREMISES</t>
  </si>
  <si>
    <t>SPG- PUBLICITY OF THE ASSEMBLY</t>
  </si>
  <si>
    <t>SPG- PUBLIC HEARING ON BILLS AND SPECIAL COMMITTEE ASSIGNMENT</t>
  </si>
  <si>
    <t>SPG- LEGISL. STUDY TOURS &amp; EXCHANGE PROGRAMME FOR HON MEMBERS &amp; CORE LEGISL. STAFF</t>
  </si>
  <si>
    <t>SPG- Procurement of Consumables for the Legislative Paper Office and Maintenance of the Hallowed Chamber</t>
  </si>
  <si>
    <t>SPG- PAYMENT OF INSURANCE PREMIUM</t>
  </si>
  <si>
    <t>SPG- PEACE &amp; PROSPERITY IN THE STATE</t>
  </si>
  <si>
    <t>SPG- Procurement of Consumables for Operational Efficiency in Admin, Legal, Publication and Planning Departments</t>
  </si>
  <si>
    <t>SPG- MAINTENANCE OF TELEPHONE &amp; INTERCOM &amp; E-LEGISLATIVE SERVICES</t>
  </si>
  <si>
    <t>SPG- ADDITIONAL PROVISION ON FURNITURE &amp; EQUIPMENT FOR STAFF</t>
  </si>
  <si>
    <t>SPG- Initiative for the Advancement of Democratic Values and Diaspora Matters</t>
  </si>
  <si>
    <t>SPG- CAPACITY BUILDING FOR HON. MEMBERS</t>
  </si>
  <si>
    <t>SPG- END OF YEAR PACKAGE FOR HON MEMBERS &amp; ODHA STAFF</t>
  </si>
  <si>
    <t>SPG- BUDGET APPROPRIATION AND ALLIED MATTERS</t>
  </si>
  <si>
    <t>SPG- LEGISLATIVE ADVOCACY RESEARCH FOR BETTER LEGISLATIVE CONTENT</t>
  </si>
  <si>
    <t>SPG- PROCUREMENT OF CONSUMABLES FOR OPERATIONAL EFFICIENCY IN INDIGENEOUS LANGUAGE (YORUBA &amp; IJAW)</t>
  </si>
  <si>
    <t>SPG- PRODUCTION OF COMPENDIUM OF LAWS</t>
  </si>
  <si>
    <t>SPG- PRODUCTION OF COMPENDIUM OF RESOLUTIONS</t>
  </si>
  <si>
    <t>SPG- Ondo State Public Sector Governance Reforms and Development Project and Public Accounts Committee Matters Affecting</t>
  </si>
  <si>
    <t>SPG- Sensitization on Child Abuse and Other social Ills</t>
  </si>
  <si>
    <t>SPG- REHABILITATION OF ARCADE MACE</t>
  </si>
  <si>
    <t>SPG- Annual Parliamentary Games</t>
  </si>
  <si>
    <t>SPG- Legislative-Budget Office Related Matters</t>
  </si>
  <si>
    <t>SPG- Procurement of Customised Robe, Uniform for Sergeant at Arm, Mace bearer and Legislative Attendants</t>
  </si>
  <si>
    <t>SPG- Preparation of Bill of Quantities, Monitoring and Supervision of Projects</t>
  </si>
  <si>
    <t>SPG- Maintenance Allowance for Speaker and Deputy Speaker</t>
  </si>
  <si>
    <t>SPG- Provision of Security Services at Assembly Complex</t>
  </si>
  <si>
    <t>SPG- Mobilization/Sensitization of Constituents on Important State/National Matters/Constituency Engagement</t>
  </si>
  <si>
    <t>SPG- Production of Bond Volume</t>
  </si>
  <si>
    <t>SPG- Ondo State House of Assembly - Protocol/Legislative Aids</t>
  </si>
  <si>
    <t>SPG- Training on Legislative Matters and Participation at National Institute for Legislative Studies (NILS)</t>
  </si>
  <si>
    <t>SPG- Parliamentary Staff Association National Executive Council Meeting</t>
  </si>
  <si>
    <t>SPG- Dewey Decimal Classification Scheme/Binding on Acquired Newspapers</t>
  </si>
  <si>
    <t>SPG- Office of the SSAs on Legislative Matters</t>
  </si>
  <si>
    <t>SPG- Rules and Business</t>
  </si>
  <si>
    <t>SPG- Management of Family Court/Multi-door Court House</t>
  </si>
  <si>
    <t>SPG- Statutory Meeting of Body of Benchers NJC and NJI to be attended by Honourable Chief Judge</t>
  </si>
  <si>
    <t>SPG- Annual Vacation Bonus</t>
  </si>
  <si>
    <t>SPG- Provision of Robes</t>
  </si>
  <si>
    <t>SPG- Statutory Conference Workshop and Seminars for Judges and Magistrates</t>
  </si>
  <si>
    <t>SPG- Maintenance and Management of Emergency Medical Services</t>
  </si>
  <si>
    <t>BUDGET 2020 ADJUSTMENT - OVERHEAD COST</t>
  </si>
  <si>
    <t>BUDGET 2020 ADJUSTMENT - SPECIAL PROGRAMME</t>
  </si>
  <si>
    <t xml:space="preserve"> HOUSE OF ASSEMBLY COMMISSION</t>
  </si>
  <si>
    <t>SPG- NASCO Programme and Allied Matters</t>
  </si>
  <si>
    <t>SPG- Feeding and Maintenance of State Children Home and the Remand Home</t>
  </si>
  <si>
    <t>ONDO STATE OF NIGERIA OF NIGERIA, ESTIMATES 2020</t>
  </si>
  <si>
    <t xml:space="preserve">OVERHEAD COST DETAILS </t>
  </si>
  <si>
    <t>Economic Segment</t>
  </si>
  <si>
    <t>Actual</t>
  </si>
  <si>
    <t>Approved Budget</t>
  </si>
  <si>
    <t>Jan - Dec 2018</t>
  </si>
  <si>
    <t>Jan - Dec 2019</t>
  </si>
  <si>
    <t>LOCAL TRAVEL &amp; TRANSPORT: OTHERS</t>
  </si>
  <si>
    <t>TELEPHONE CHARGES</t>
  </si>
  <si>
    <t>INTERNET ACCESS CHARGES</t>
  </si>
  <si>
    <t>OFFICE STATIONERIES/COMPUTER CONSUMABLES</t>
  </si>
  <si>
    <t>NEWSPAPERS</t>
  </si>
  <si>
    <t>MAGAZINES &amp; PERIODICALS</t>
  </si>
  <si>
    <t>PRINTING OF NON SECURITY DOCUMENTS</t>
  </si>
  <si>
    <t>MAINTENANCE OF MOTOR VEHICLE/TRANSPORT EQUIPMENT</t>
  </si>
  <si>
    <t>OTHER MAINTENANCE SERVICES</t>
  </si>
  <si>
    <t>CONFERENCES/SEMINARS &amp; WORKSHOP-LOCAL</t>
  </si>
  <si>
    <t>MANAGEMENT COURSES AT PUBLIC SERVICE TRAINING INSTITUTE(PSTI)</t>
  </si>
  <si>
    <t>REFRESHMENT &amp; MEALS</t>
  </si>
  <si>
    <t>POSTAGES &amp; COURIER SERVICES</t>
  </si>
  <si>
    <t>WELFARE PACKAGES</t>
  </si>
  <si>
    <t>ELECTRICITY CHARGES</t>
  </si>
  <si>
    <t>SEWAGE CHARGES</t>
  </si>
  <si>
    <t>DRUGS/LABORATORY/MEDICAL SUPPLIES</t>
  </si>
  <si>
    <t xml:space="preserve">MAINTENANCE OF OFFICE FURNITURE </t>
  </si>
  <si>
    <t>MAINTENANCE OF OFFICE BUILDING / RESIDENTIAL QTRS</t>
  </si>
  <si>
    <t>MAINTENANCE OF OFFICE / IT EQUIPMENTS</t>
  </si>
  <si>
    <t>MAINTENANCE OF PLANTS/GENERATORS</t>
  </si>
  <si>
    <t xml:space="preserve">LOCAL TRAINING </t>
  </si>
  <si>
    <t>SECURITY SERVICES</t>
  </si>
  <si>
    <t>MOTOR VEHICLE FUEL COST</t>
  </si>
  <si>
    <t>PLANT / GENERATOR FUEL COST</t>
  </si>
  <si>
    <t>BANK CHARGES (OTHER THAN INTEREST)</t>
  </si>
  <si>
    <t>HONORARIUM &amp; SITTING ALLOWANCE</t>
  </si>
  <si>
    <t>PUBLICITY &amp; ADVERTISEMENTS</t>
  </si>
  <si>
    <t>MEDICAL EXPENSES-LOCAL</t>
  </si>
  <si>
    <t>SUBSCRIPTION TO PROFESSIONAL BODIES</t>
  </si>
  <si>
    <t>SPECIAL DAYS/CELEBRATIONS</t>
  </si>
  <si>
    <t>MAINTENANCE OF GOVERNMENT BUILDINGS</t>
  </si>
  <si>
    <t>OTHER CONSULTING SERVICES</t>
  </si>
  <si>
    <t>OTHER GOODS &amp; SERVICES</t>
  </si>
  <si>
    <t>PRINTING OF SECURITY DOCUMENTS</t>
  </si>
  <si>
    <t>CONFERENCES/SEMINARS &amp; WORKSHOP-INTERNATIONAL</t>
  </si>
  <si>
    <t>INTERNATIONAL TRAVEL &amp; TRANSPORT: OTHERS</t>
  </si>
  <si>
    <t>WATER RATES</t>
  </si>
  <si>
    <t>LOCAL TRAVEL &amp; TRANSPORT: TRAINING</t>
  </si>
  <si>
    <t>CLEANING &amp; FUMIGATION SERVICES</t>
  </si>
  <si>
    <t>SERVICE-WIDE VOTE EXPENSES</t>
  </si>
  <si>
    <t>AGRICULTURAL CONSULTING</t>
  </si>
  <si>
    <t>AUDITING OF ACCOUNTS</t>
  </si>
  <si>
    <t>RECRUITMENT AND APPOINTMENT (SERVICE WIDE)</t>
  </si>
  <si>
    <t>SECURITY VOTE (INCLUDING OPERATIONS)</t>
  </si>
  <si>
    <t>MEDICAL CONSULTING</t>
  </si>
  <si>
    <t>COOKING GAS/FUEL COST</t>
  </si>
  <si>
    <t>LEGAL SERVICES</t>
  </si>
  <si>
    <t>CONFLICT/DISPUTE MANAGEMENT</t>
  </si>
  <si>
    <t xml:space="preserve">CONTINGENCY </t>
  </si>
  <si>
    <t>SCHOOL OF NURSING</t>
  </si>
  <si>
    <t>SCHOOL OF MIDWIFERY</t>
  </si>
  <si>
    <t xml:space="preserve">SOFTWARE CHARGES/ LICENCE RENEWAL </t>
  </si>
  <si>
    <t>MEDIA RELATION SERVICES</t>
  </si>
  <si>
    <t>OTHER TRANSPORT EQUIPMENT FUEL COST</t>
  </si>
  <si>
    <t>FINANCIAL CONSULTING</t>
  </si>
  <si>
    <t>SPORTING ACTIVITIES</t>
  </si>
  <si>
    <t>PRODUCTION OF REPORTS TO PUBLIC ACCOUNTS COMMITTEE (PAC)</t>
  </si>
  <si>
    <t>PROMOTION (SERVICE WIDE)</t>
  </si>
  <si>
    <t>ANNUAL BUDGET EXPENSES &amp; ADMINISTRATION</t>
  </si>
  <si>
    <t>Grand Total:</t>
  </si>
  <si>
    <t>Reviewed Budget</t>
  </si>
  <si>
    <t>Overhead Cost Buffer =</t>
  </si>
  <si>
    <t>Special Programmes Buffer =</t>
  </si>
  <si>
    <t>AGRICULTURAL DEVELOPMENT SECTOR</t>
  </si>
  <si>
    <t>BUDGET 2020 ADJUSTMENT - CAPITAL BY SECTOR</t>
  </si>
  <si>
    <t>TOTAL AGRICULTURAL DEVELOPMENT SECTOR</t>
  </si>
  <si>
    <t>TRADE AND INDUSTRY SECTOR</t>
  </si>
  <si>
    <t>TOTAL TRADE AND INDUSTRY SECTOR</t>
  </si>
  <si>
    <t>EDUCATION SECTOR</t>
  </si>
  <si>
    <t>TOTAL: ZONAL TEACHING SERVICE COMMISSION, OWO</t>
  </si>
  <si>
    <t>HEALTH SECTOR</t>
  </si>
  <si>
    <t>TOTAL HEALTH SECTOR</t>
  </si>
  <si>
    <t>INFORMATION SECTOR</t>
  </si>
  <si>
    <t>TOTAL EDUCATION SECTOR</t>
  </si>
  <si>
    <t>TOTAL INFORMATION SECTOR</t>
  </si>
  <si>
    <t>SOCIAL AND COMMUNITY DEVELOPMENT SECTOR</t>
  </si>
  <si>
    <t>TOTAL SOCIAL AND COMMUNITY DEVELOPMENT SECTOR</t>
  </si>
  <si>
    <t>INFRASTRUCTURAL DEVELOPMENT SECTOR</t>
  </si>
  <si>
    <t xml:space="preserve">TOTAL INFRASTRUCTURAL DEVELOPMENT SECTOR </t>
  </si>
  <si>
    <t>ENVIRONMENT AND SEWAGE MANAGEMENT SECTOR</t>
  </si>
  <si>
    <t>TOTAL ENVIRONMENT AND SEWAGE MANAGEMENT SECTOR</t>
  </si>
  <si>
    <t>REGIONAL DEVELOPMENT SECTOR</t>
  </si>
  <si>
    <t xml:space="preserve">TOTAL REGIONAL DEVELOPMENT SECTOR </t>
  </si>
  <si>
    <t>ADMINISTRATION OF JUSTICE SECTOR</t>
  </si>
  <si>
    <t>TOTAL ADMINISTRATION OF JUSTICE SECTOR</t>
  </si>
  <si>
    <t>PUBLIC FINANCE SECTOR</t>
  </si>
  <si>
    <t>TOTAL PUBLIC FINANCE SECTOR</t>
  </si>
  <si>
    <t>GENERAL ADMINISTRATION SECTOR</t>
  </si>
  <si>
    <t>LEGISLATIVE ADMINISTRATION SECTOR</t>
  </si>
  <si>
    <t>TOTAL LEGISLATIVE ADMINISTRATION SECTOR</t>
  </si>
  <si>
    <t>TOTAL GENERAL ADMINISTRATION SECTOR</t>
  </si>
  <si>
    <t>GRAND TOTAL (ALL SECTORS)</t>
  </si>
  <si>
    <t>Rermarks</t>
  </si>
  <si>
    <t>Actual 2020 Till May</t>
  </si>
  <si>
    <t>TOTAL AGRIC SECTOR</t>
  </si>
  <si>
    <t>INFORMATION DISSEMINATION SECTOR</t>
  </si>
  <si>
    <t>TOTAL INFRASTRUCTURAL DEVELOPMENT SECTOR</t>
  </si>
  <si>
    <t>REGIONAL SECTOR</t>
  </si>
  <si>
    <t>TOTAL REGIONAL SECTOR</t>
  </si>
  <si>
    <t>GENERAL ADMINISTRATION  SECTOR</t>
  </si>
  <si>
    <t>GRAND TOTAL FOR ALL SECTORS</t>
  </si>
  <si>
    <t>SECTOR</t>
  </si>
  <si>
    <t>OVERHEAD COST</t>
  </si>
  <si>
    <t>SALARIES AND WAGES</t>
  </si>
  <si>
    <t>SPECIAL PROGRAMMES</t>
  </si>
  <si>
    <t xml:space="preserve">% </t>
  </si>
  <si>
    <t>TRADE AND INDUSTRY</t>
  </si>
  <si>
    <t>EDUCATION</t>
  </si>
  <si>
    <t>HEALTH</t>
  </si>
  <si>
    <t>INFORMATION</t>
  </si>
  <si>
    <t>SOCIAL AND COMMUNITY DEVELOPMENT</t>
  </si>
  <si>
    <t>INFRASTRUCTURAL DEVELOPMENT</t>
  </si>
  <si>
    <t>ENVIRONMENT AND SEWAGE MANAGEMENT</t>
  </si>
  <si>
    <t>REGIONAL DEVELOPMENT</t>
  </si>
  <si>
    <t>ADMINISTRATION OF JUSTICE</t>
  </si>
  <si>
    <t>PUBLIC FINANCE</t>
  </si>
  <si>
    <t>AGRICULTURAL DEVELOPMENT</t>
  </si>
  <si>
    <t>DEBT SERVICE</t>
  </si>
  <si>
    <t>LEGISLATIVE ADMINISTRATION</t>
  </si>
  <si>
    <t>Envelope</t>
  </si>
  <si>
    <t>ADEMINISTRATION OF JUSTICE</t>
  </si>
  <si>
    <t>TOTAL: ADMINISTRATION OF JUSTICE SECTOR</t>
  </si>
  <si>
    <t>TOTAL: PUBLIC FINANCE SECTOR</t>
  </si>
  <si>
    <t>TOTAL: GENERAL ADMINISTRATION SECTOR</t>
  </si>
  <si>
    <t>LEGISTLATIVE ADMININSTRATION</t>
  </si>
  <si>
    <t>TOTAL: LEGISTLATIVE ADMININSTRATION</t>
  </si>
  <si>
    <t>TOTAL: AGRICULTURAL DEVELOPMENT</t>
  </si>
  <si>
    <t>TOTAL: TRADE AND INDUSTRY</t>
  </si>
  <si>
    <t>TOTAL: EDUCATION</t>
  </si>
  <si>
    <t>TOTAL: HEALTH</t>
  </si>
  <si>
    <t>TOTAL: INFORMATION</t>
  </si>
  <si>
    <t>TOTAL: SOCIAL AND COMMUNITY DEVELOPMENT</t>
  </si>
  <si>
    <t xml:space="preserve">TOTAL: INFRASTRUCTURAL DEVELOPMENT SECTOR </t>
  </si>
  <si>
    <t>TOTAL: ENVIRONMENT AND SEWAGE MANAGEMENT SECTOR</t>
  </si>
  <si>
    <t>Livestock Productivity and Resilience Support (L-PRES) GCC</t>
  </si>
  <si>
    <t>LIFE-ND project (Min of Agric)- GCC</t>
  </si>
  <si>
    <t>Livestock Productivity and Resilience Support (L-PRES) Drawdown</t>
  </si>
  <si>
    <t>LIFE-ND project (Min of Agric)-Drawdown</t>
  </si>
  <si>
    <t>022000100500</t>
  </si>
  <si>
    <t>TOTAL: OLUSEGUN AGAGU UNIVERSITY OF SCIENCE AND TECHNOLOGY, OKITIPUPA</t>
  </si>
  <si>
    <t>Computerised web based EMS Management System (Inventory management system, Trauma Registry and Personnel PKI Management System)</t>
  </si>
  <si>
    <t>Bond (Infrastructure)</t>
  </si>
  <si>
    <t>Non-Discretional</t>
  </si>
  <si>
    <t>Bond (Teaching Hospitals)</t>
  </si>
  <si>
    <t>Bond (Constituency Projects)</t>
  </si>
  <si>
    <t>Bond (Treasury House)</t>
  </si>
  <si>
    <t>Bond (New High Court Complex)</t>
  </si>
  <si>
    <t>Purchase of Fire Fighting Trucks(1nos)</t>
  </si>
  <si>
    <t>CAPITAL EXPENDITURE-DISCRETIONARY</t>
  </si>
  <si>
    <t>CAPITAL EXPENDITURE-NON_DISCRETIONARY</t>
  </si>
  <si>
    <t>Administrative Segment</t>
  </si>
  <si>
    <t>MDAs Name</t>
  </si>
  <si>
    <t>Agricultural Development</t>
  </si>
  <si>
    <t>Ministry of Natural Resources</t>
  </si>
  <si>
    <t>Ondo State Rural Access and Agricultural Marketing Project (RAAMP)</t>
  </si>
  <si>
    <t>Ondo State Agri-Business Empowerment Centre ( OSAEC )</t>
  </si>
  <si>
    <t>Ministry of Agriculture</t>
  </si>
  <si>
    <t>Forestry Staff Training School, Owo</t>
  </si>
  <si>
    <t>Agricultural Development Programme</t>
  </si>
  <si>
    <t>Agricultural Input and Supply Agency</t>
  </si>
  <si>
    <t>Agro-Climatological and Ecological Project</t>
  </si>
  <si>
    <t>Cocoa Revolution Office</t>
  </si>
  <si>
    <t>Fadama Project</t>
  </si>
  <si>
    <t>Ondo State UN-REDD+ Project</t>
  </si>
  <si>
    <t>Ondo State Livelihood Improvement Family Enterprise -Niger Delta (LIFE-ND)</t>
  </si>
  <si>
    <t>SECTOR TOTAL:</t>
  </si>
  <si>
    <t>Trade and Industry</t>
  </si>
  <si>
    <t>Ministry of Commerce, Industries and Cooperatives</t>
  </si>
  <si>
    <t>Consumer Protection Committee</t>
  </si>
  <si>
    <t>Micro Credit Agency</t>
  </si>
  <si>
    <t>Co-operative College, Akure</t>
  </si>
  <si>
    <t>Ministry of Culture and Tourism</t>
  </si>
  <si>
    <t>Ondo State Investment Promotion Agency (ONDIPA)</t>
  </si>
  <si>
    <t>Education</t>
  </si>
  <si>
    <t>Zonal Teaching Service Commission, Owena</t>
  </si>
  <si>
    <t>Zonal Teaching Service Commission, Owo</t>
  </si>
  <si>
    <t>Ondo State Scholarship Board</t>
  </si>
  <si>
    <t>Board of Adult, Technical and Vocational Education</t>
  </si>
  <si>
    <t>Ondo State University of Medical Sciences Teaching Hospital</t>
  </si>
  <si>
    <t>Zonal Teaching Service Commission, Akure</t>
  </si>
  <si>
    <t>Zonal Teaching Service Commission, Ikare</t>
  </si>
  <si>
    <t>Zonal Teaching Service Commission, Irele</t>
  </si>
  <si>
    <t>Zonal Teaching Service Commission, Odigbo</t>
  </si>
  <si>
    <t>Zonal Teaching Service Commission, Oka</t>
  </si>
  <si>
    <t>Zonal Teaching Service Commission, Okitipupa</t>
  </si>
  <si>
    <t>Zonal Teaching Service Commission, Ondo</t>
  </si>
  <si>
    <t>Ministry of Education, Science and Technology</t>
  </si>
  <si>
    <t>Zonal Education Offices</t>
  </si>
  <si>
    <t>Ondo State Education Endowment Fund Office</t>
  </si>
  <si>
    <t>State Universal Basic Education Board (SUBEB) Headquarters</t>
  </si>
  <si>
    <t>State Universal Basic Education Board (Subeb) Zonal Office</t>
  </si>
  <si>
    <t>Mega Schools</t>
  </si>
  <si>
    <t>Ondo State Library Board</t>
  </si>
  <si>
    <t>Rufus Giwa polytechnic, Owo</t>
  </si>
  <si>
    <t>Adekunle Ajasin University, Akungba Akoko</t>
  </si>
  <si>
    <t>Teaching Service Commission</t>
  </si>
  <si>
    <t>Ondo State University of Medical Sciences</t>
  </si>
  <si>
    <t>Health</t>
  </si>
  <si>
    <t>Ondo State Agency for the Control of Aids (ODSACA)</t>
  </si>
  <si>
    <t>Primary Health Care Management Board</t>
  </si>
  <si>
    <t>Hospital Management Board</t>
  </si>
  <si>
    <t>School of Health Technology</t>
  </si>
  <si>
    <t>Emergency Medical Services Agency</t>
  </si>
  <si>
    <t>Board of Alternative Medicine</t>
  </si>
  <si>
    <t>Neuro-Psychiatric Specialist Hospital</t>
  </si>
  <si>
    <t>Ministry of Health</t>
  </si>
  <si>
    <t>Contributory Health Commission</t>
  </si>
  <si>
    <t>Information</t>
  </si>
  <si>
    <t>Owena Press</t>
  </si>
  <si>
    <t>Ondo State Signage Agency</t>
  </si>
  <si>
    <t>Ondo State Radiovision Corporation</t>
  </si>
  <si>
    <t>Ministry of Information and Orientation</t>
  </si>
  <si>
    <t>Orange FM</t>
  </si>
  <si>
    <t>Social and Community Development</t>
  </si>
  <si>
    <t>Ondo State Football Development Agency</t>
  </si>
  <si>
    <t>Ministry of Youth and Sports Development</t>
  </si>
  <si>
    <t>Ministry of Women Affairs and Social Development</t>
  </si>
  <si>
    <t>Agency for the Welfare of the Physically Challenged Persons</t>
  </si>
  <si>
    <t>Ondo State Sports Council</t>
  </si>
  <si>
    <t>Ondo State Football Academy</t>
  </si>
  <si>
    <t>Ondo State Community and Social Development Agency</t>
  </si>
  <si>
    <t>Directorate of Rural and Community Development</t>
  </si>
  <si>
    <t>Infrastructural Development</t>
  </si>
  <si>
    <t>Ministry of Water Resources, Public Sanitation and Hygiene</t>
  </si>
  <si>
    <t>Ondo State Water Corporation</t>
  </si>
  <si>
    <t>Ondo State Rural Water Supply and Sanitation Agency (RUWASSA)</t>
  </si>
  <si>
    <t>Ondo State Development and Property Corporation</t>
  </si>
  <si>
    <t>Direct Labour Agency</t>
  </si>
  <si>
    <t>Ministry of Lands and Housing</t>
  </si>
  <si>
    <t>State Information Technology Agency (SITA)</t>
  </si>
  <si>
    <t>Office of Transport</t>
  </si>
  <si>
    <t>Office of Transport-Vehicle Inspection (Area) Office and Inland Waterways</t>
  </si>
  <si>
    <t>Ondo State Electricity Board</t>
  </si>
  <si>
    <t>Ministry of Works and Infrastructure</t>
  </si>
  <si>
    <t>Ondo State Agency for Road Maintenance and Construction (OSAMCO)</t>
  </si>
  <si>
    <t>Ministry of Physical Planning and Urban Development</t>
  </si>
  <si>
    <t>State Information Technology Agency (SITA) Area Offices</t>
  </si>
  <si>
    <t>Office of Public Utilities</t>
  </si>
  <si>
    <t>Ministry of Physical Planning and Urban Development -Area Offices</t>
  </si>
  <si>
    <t>Public Works Department</t>
  </si>
  <si>
    <t>Environment and Sewage Management</t>
  </si>
  <si>
    <t>Ondo State Waste Management</t>
  </si>
  <si>
    <t>Ministry of Environment</t>
  </si>
  <si>
    <t>New Map Project Office</t>
  </si>
  <si>
    <t xml:space="preserve">Regional Development </t>
  </si>
  <si>
    <t>Ondo State Oil Producing Area Development Commission</t>
  </si>
  <si>
    <t>Administration of Justice</t>
  </si>
  <si>
    <t>Ondo State Judiciary</t>
  </si>
  <si>
    <t>Ondo State Judicial Service Commission</t>
  </si>
  <si>
    <t>Office of Honourable Chief Judge</t>
  </si>
  <si>
    <t>Judiciary Division</t>
  </si>
  <si>
    <t>Ministry of Justice</t>
  </si>
  <si>
    <t>Ondo State Law Commission</t>
  </si>
  <si>
    <t>Citizen's Right Mediation Centre/Office of Public Defenders</t>
  </si>
  <si>
    <t>Customary Court of Appeal</t>
  </si>
  <si>
    <t>Office of the President of the Customary Court of Appeal</t>
  </si>
  <si>
    <t>Customary Court of Appeal - Judicial Divisions</t>
  </si>
  <si>
    <t>Public Finance</t>
  </si>
  <si>
    <t>Ondo State Bureau of Statistics</t>
  </si>
  <si>
    <t>Board of Internal Revenue</t>
  </si>
  <si>
    <t>Ministry of Economic Planning and Budget</t>
  </si>
  <si>
    <t>Budget Office</t>
  </si>
  <si>
    <t>Manpower Development Office</t>
  </si>
  <si>
    <t>Bureau of Public Procurement (BPP)</t>
  </si>
  <si>
    <t>Office of the State Auditor General</t>
  </si>
  <si>
    <t>Office of Auditor General for Local Government</t>
  </si>
  <si>
    <t>Pools Bettings and Lotteries Board</t>
  </si>
  <si>
    <t>Ministry of Finance</t>
  </si>
  <si>
    <t>Expenditure Office</t>
  </si>
  <si>
    <t>Debt Management Office</t>
  </si>
  <si>
    <t>Office of the Accountant General</t>
  </si>
  <si>
    <t>Youth Employment and Social Support Operations (YESSO)</t>
  </si>
  <si>
    <t>Monitoring and Evaluation (MEMIS Project) Office</t>
  </si>
  <si>
    <t>State Finance</t>
  </si>
  <si>
    <t>Treasury Cash Offices (TCOs)</t>
  </si>
  <si>
    <t>General Administration</t>
  </si>
  <si>
    <t>Governor's Office-Government House and Protocol</t>
  </si>
  <si>
    <t>Deputy Governor's Office</t>
  </si>
  <si>
    <t>Office of Senior Special Assistants to the Governor</t>
  </si>
  <si>
    <t>Office of the Special Advisers to the Governor</t>
  </si>
  <si>
    <t>Ondo State Boundary Commission</t>
  </si>
  <si>
    <t>Nigeria Security and Civil Defence Corps</t>
  </si>
  <si>
    <t>State Emergency Management Agency (SEMA)</t>
  </si>
  <si>
    <t>Fire Services</t>
  </si>
  <si>
    <t>Office of the Head of Service</t>
  </si>
  <si>
    <t>Senior Staff Club</t>
  </si>
  <si>
    <t>Public Service Training Institute</t>
  </si>
  <si>
    <t>Office of Establishments</t>
  </si>
  <si>
    <t>Office of the Secretary to State Government (SSG)</t>
  </si>
  <si>
    <t>E-Personel Administration Salary System (e-PASS) Office</t>
  </si>
  <si>
    <t>Political and Economic Affairs Department</t>
  </si>
  <si>
    <t>Cabinet and Special Services Department</t>
  </si>
  <si>
    <t>Liaison Office, Lagos</t>
  </si>
  <si>
    <t>Liaison Office, Abuja</t>
  </si>
  <si>
    <t>Service Matters Department</t>
  </si>
  <si>
    <t>Ondo State Pensions Transitional Department</t>
  </si>
  <si>
    <t>Muslim Welfare Board</t>
  </si>
  <si>
    <t>Christian Welfare Board</t>
  </si>
  <si>
    <t>Civil Service Commission</t>
  </si>
  <si>
    <t>Ministry of Regional Integration and Special Duties</t>
  </si>
  <si>
    <t>Ondo State Independent Electoral Commission (ODIEC)</t>
  </si>
  <si>
    <t>Ondo State Independent Electoral Commission (ODIEC) Area Offices</t>
  </si>
  <si>
    <t>Department of Public Service Reform and Development (DPSRD)</t>
  </si>
  <si>
    <t>Ministry of Local Government and Chieftaincy Affairs</t>
  </si>
  <si>
    <t>Local Government Service Commission</t>
  </si>
  <si>
    <t>Inter-Governmental Affairs and Multilateral Relations</t>
  </si>
  <si>
    <t>Nigerian Legion</t>
  </si>
  <si>
    <t>Consolidated Revenue Fund Charges</t>
  </si>
  <si>
    <t>Government Quarters Management Office</t>
  </si>
  <si>
    <t>State Pension Commission</t>
  </si>
  <si>
    <t>Industrial and Labour Relations Office</t>
  </si>
  <si>
    <t>Legislative Administration</t>
  </si>
  <si>
    <t>State House of Assembly</t>
  </si>
  <si>
    <t>House of Assembly Commission</t>
  </si>
  <si>
    <t>Office of the Speaker</t>
  </si>
  <si>
    <t>Office of the Deputy Speaker</t>
  </si>
  <si>
    <t>Public Account Secretariat</t>
  </si>
  <si>
    <t>Salaries &amp; wages</t>
  </si>
  <si>
    <t>Grants and contributions</t>
  </si>
  <si>
    <t>Social Cont. &amp; Social Benefits</t>
  </si>
  <si>
    <t xml:space="preserve"> Total</t>
  </si>
  <si>
    <t>Initial Budget</t>
  </si>
  <si>
    <t>Olusegun Agagu University of Science and Technology, Okitipupa</t>
  </si>
  <si>
    <t>GRANTS &amp; CONTRIBUTIONS</t>
  </si>
  <si>
    <t>SOCIAL CONTRIBUTIONS</t>
  </si>
  <si>
    <t>OTHERS (Transfers &amp; Debt Repayment)</t>
  </si>
  <si>
    <t>Debt Repayment</t>
  </si>
  <si>
    <t xml:space="preserve">Statutory Transfers </t>
  </si>
  <si>
    <t>Provision of Security Consumables</t>
  </si>
  <si>
    <t>Supervision of Grading</t>
  </si>
  <si>
    <t>Partnership Expanded Water Sanitation and Hygiene (PEWASH) (GCC)</t>
  </si>
  <si>
    <t>Procurement of Laptop and Desktop for PSS Dept</t>
  </si>
  <si>
    <t>Office and household equipment</t>
  </si>
  <si>
    <t>Purchase of 2 Units of Elentra Cars (Full Options with Keyless Entry, Push Botton) including Delivery &amp; Registration &amp; Insurance for CHA/DCHA</t>
  </si>
  <si>
    <t>National Livestock Transformation Programme</t>
  </si>
  <si>
    <t>Renovation of President of the Customary Court of Appeal Quarters, Alagbaka</t>
  </si>
  <si>
    <t>ONDO STATE OF NIGERIA</t>
  </si>
  <si>
    <t>Organization Name</t>
  </si>
  <si>
    <t>Approved Budget Estimates</t>
  </si>
  <si>
    <t>2020 (N)</t>
  </si>
  <si>
    <t>NIGERIA SECURITY AND CIVIL DEFENCE CORPS</t>
  </si>
  <si>
    <t>NIGERIAN LEGION</t>
  </si>
  <si>
    <t>SENIOR STAFF CLUB</t>
  </si>
  <si>
    <t>ONDO STATE AFORESTATION PROJECT</t>
  </si>
  <si>
    <t>ONDO STATE AGENCY FOR ROAD MAINTENANCE AND CONSTRUCTION (OSAMCO)</t>
  </si>
  <si>
    <t>Revised Budget Estimates</t>
  </si>
  <si>
    <t>Actual Jan-March</t>
  </si>
  <si>
    <t>Ondo State Aforestation Project</t>
  </si>
  <si>
    <t>SPG- Commission to Revenue Consultant</t>
  </si>
  <si>
    <t>Basic Laboratory Equipment and other Medical equipment (Face Masks, etc)</t>
  </si>
  <si>
    <t>SPG- Decongestion of Correctional Centres</t>
  </si>
  <si>
    <t>Take-Off Grant for Ondo State Internal Revenue Services</t>
  </si>
  <si>
    <t>02130002310307</t>
  </si>
  <si>
    <t>SPG- Annual Outfit Allowance</t>
  </si>
  <si>
    <t>SPG- Prevention of Gender Based Violence in Ondo State and Allied Activities</t>
  </si>
  <si>
    <t>SPG- Resettlement Scheme for street Children and monitoring of foster and adopted children</t>
  </si>
  <si>
    <t>SPG- Commemoration of special International days: Women, Elderly, Family, the National Children Day and the Day of the African Child and Widows</t>
  </si>
  <si>
    <t>CONSOLIDATED REVENUE FUND CHARGE- SALARIES</t>
  </si>
  <si>
    <t>NHIS CONTRIBUTION</t>
  </si>
  <si>
    <t>CONTRIBUTORY PENSION (EMPLOYERS )</t>
  </si>
  <si>
    <t>GRATUITY</t>
  </si>
  <si>
    <t>PENSION</t>
  </si>
  <si>
    <t>PAYMENT OF BENEFITS TO PAST GOVERNORS/DEPUTY GOVERNORS</t>
  </si>
  <si>
    <t>DOMESTIC INTEREST/DISCOUNT - SHORT TERM BORROWINGS</t>
  </si>
  <si>
    <t>ONDO STATE OF NIGERIA </t>
  </si>
  <si>
    <t>DEBT SERVICES</t>
  </si>
  <si>
    <t>Item</t>
  </si>
  <si>
    <t>Domestic or Foreign</t>
  </si>
  <si>
    <t>Approved 2020</t>
  </si>
  <si>
    <t>Existing</t>
  </si>
  <si>
    <t>Foreign</t>
  </si>
  <si>
    <t>Principal</t>
  </si>
  <si>
    <t>Interest</t>
  </si>
  <si>
    <t>Domestic</t>
  </si>
  <si>
    <t>Provision for new</t>
  </si>
  <si>
    <t>Provision for new (Bond)</t>
  </si>
  <si>
    <t>Others</t>
  </si>
  <si>
    <t xml:space="preserve">                        -   </t>
  </si>
  <si>
    <t>Total</t>
  </si>
  <si>
    <t>All</t>
  </si>
  <si>
    <t>ALL</t>
  </si>
  <si>
    <t>000000000</t>
  </si>
  <si>
    <t>Completion of Control Posts at Isua, Ibuji, Okeigbo and Ifon</t>
  </si>
  <si>
    <t>Sign</t>
  </si>
  <si>
    <t xml:space="preserve">Collection Date </t>
  </si>
  <si>
    <t>Name</t>
  </si>
  <si>
    <t>INTERNAL REVENUE DEPARTMENT</t>
  </si>
  <si>
    <t>02040004530202</t>
  </si>
  <si>
    <t>Fumigation of Classrooms, Hostels and Offices</t>
  </si>
  <si>
    <t>ONDO STATE SECURITY NETWORK AGENCY (AMOTEKUN CORPS)</t>
  </si>
  <si>
    <t>0000000000</t>
  </si>
  <si>
    <t>TOTAL: ONDO STATE SECURITY NETWORK AGENCY (AMOTEKUN CORPS)</t>
  </si>
  <si>
    <t>Nigerian Security Network Agency (Amotekun Corps)</t>
  </si>
  <si>
    <t>Construction of paid fetching point using AQ tap dispensing machine at Erekesan Market in Akure and other markets in Ondo, Owo and Okitipupa to contain the spread of Covid-19 pandemic</t>
  </si>
  <si>
    <t>Hospital Infection Control against Covid-19</t>
  </si>
  <si>
    <t>02040002850205</t>
  </si>
  <si>
    <t>02020004860302</t>
  </si>
  <si>
    <t>02100002330103</t>
  </si>
  <si>
    <t>02100000700103</t>
  </si>
  <si>
    <t>Procurement of Medicament &amp; Consumables to combat Covid-19 pandemic</t>
  </si>
  <si>
    <t>05020004880301</t>
  </si>
  <si>
    <t>05020004880302</t>
  </si>
  <si>
    <t>05020004880303</t>
  </si>
  <si>
    <t>Purchase of 2 Nos of Air Conditioners</t>
  </si>
  <si>
    <t>05020004880304</t>
  </si>
  <si>
    <t>Purchase of 2 nos Fridge</t>
  </si>
  <si>
    <t>05020004880305</t>
  </si>
  <si>
    <t>Purchase of 24 Nos Fans</t>
  </si>
  <si>
    <t>05020004890301</t>
  </si>
  <si>
    <t>Purchase of 2 Nos of Security Screening Machines @N650,000 each</t>
  </si>
  <si>
    <t>05020004890302</t>
  </si>
  <si>
    <t>05020004890303</t>
  </si>
  <si>
    <t>Purchase of 1 No Photocopying Machine</t>
  </si>
  <si>
    <t>05020004890304</t>
  </si>
  <si>
    <t>Purchase of 2 Nos Desktop and 1 Nos of Laptop Computers</t>
  </si>
  <si>
    <t>05020004890305</t>
  </si>
  <si>
    <t>Purchase of 1 Nos Scanner</t>
  </si>
  <si>
    <t>05020004890306</t>
  </si>
  <si>
    <t>Purchase of 1 No Shredding Machine</t>
  </si>
  <si>
    <t>05020004890307</t>
  </si>
  <si>
    <t>1 Nos Power Generating Set</t>
  </si>
  <si>
    <t>05020004900301</t>
  </si>
  <si>
    <t>Human Capital Development</t>
  </si>
  <si>
    <t>Procurement of Office Tables</t>
  </si>
  <si>
    <t>Procurement of Office Chairs</t>
  </si>
  <si>
    <t>Fencing and Renovation of VIO's Offices</t>
  </si>
  <si>
    <t>Production of Ondo State Public Procurement Law and Procurement Journal</t>
  </si>
  <si>
    <t>Hosting of Ondo State Public Procurement Board Meetings</t>
  </si>
  <si>
    <t>Study tours and visit on Procurement Capacity Building.</t>
  </si>
  <si>
    <t>TOTAL CAPITAL</t>
  </si>
  <si>
    <t>Amount for Covid-Response</t>
  </si>
  <si>
    <t>Livestock Production and Resilience Support Project (L-PRES): Counterpart fund by Ondo State Government</t>
  </si>
  <si>
    <t>Special Intervention in Agriculture to address effect of Covid-19</t>
  </si>
  <si>
    <t>Employment Generation</t>
  </si>
  <si>
    <t>Micro Credit Scheme for the unemployed to ameliorate the effect of Covid-19</t>
  </si>
  <si>
    <t>Renovate existing building to provide space for social distancing</t>
  </si>
  <si>
    <t>Provision of Art &amp; Musicals Instrument (Phase III) to Cover 20 Secondary Schools at N300,000</t>
  </si>
  <si>
    <t>Construction of more School buildings to provide space for social distancing</t>
  </si>
  <si>
    <t>PPE and others against Covid-20</t>
  </si>
  <si>
    <t>Strategy against Covid-19</t>
  </si>
  <si>
    <t>Strategy against Covid-19 infection/Treatment of patients</t>
  </si>
  <si>
    <t>Purchase of Beds &amp; Mattresses, Nurse and Patient Dresses for all SSH &amp; GHS (Covid-19 response)</t>
  </si>
  <si>
    <t>More beds &amp; Matresses for hospitals to cater for e.g, Covid-19 patients</t>
  </si>
  <si>
    <t>Provision of more spaces to cater for social distancing and Covid-20 patients</t>
  </si>
  <si>
    <t>Re-roofing of Hospital buildings (Male &amp; Female wards and Therapeutics unit)</t>
  </si>
  <si>
    <t>Change of Hospital ceilings of both wards (Female and Male)</t>
  </si>
  <si>
    <t>Burglary doors &amp; window protection (Building of burglary doors and windows of the hospital for Security)</t>
  </si>
  <si>
    <t>Provide more space to make room for social distancing</t>
  </si>
  <si>
    <t>N260M with N10M each per constituency to address Covid-19 by Legislators</t>
  </si>
  <si>
    <t>Focus of RUCOMP now targetted at addressing Covid-19</t>
  </si>
  <si>
    <t>Purchase of 3 nos. laptop computer for planning officers and accounts section</t>
  </si>
  <si>
    <t>CSD project targeted at reducing the effect of Covid-19 by providing necessary amenities e.g construction of classrooms</t>
  </si>
  <si>
    <t xml:space="preserve">Support for PLWD during Covid-19 </t>
  </si>
  <si>
    <t>Clearing of Road Verges &amp; bushes along the highways. Clearing /Deceitation to Drains via Direct Labour</t>
  </si>
  <si>
    <t>Water suply to the populace in the face of Covid-19</t>
  </si>
  <si>
    <t>Maintenance of Hygiene to prevent further spread of Covid-19</t>
  </si>
  <si>
    <t>Youth employment to cushion the effect of Covid-19</t>
  </si>
  <si>
    <t>Social-safety network on Covid-19</t>
  </si>
  <si>
    <t>ICT/Setting up of Pension Management Information System(MIS)</t>
  </si>
  <si>
    <t>Injection of money into projects will reflate the Economy in the face of Covid-19</t>
  </si>
  <si>
    <t>Airing of jingles to educate the populace on Covid-19</t>
  </si>
  <si>
    <t>Women sensitization towards covid-19 prevention</t>
  </si>
  <si>
    <t>Sensitization of women towards maintainig proper hygienic life against Covid-19</t>
  </si>
  <si>
    <t>Enlightening the youths on the effects of Covid-19</t>
  </si>
  <si>
    <t>Youths engagement as a strategy to prevent job loss to Covid-19 pandemic</t>
  </si>
  <si>
    <t>Sensitization of PLWD on the effects of Covid-19</t>
  </si>
  <si>
    <t>Sensitization of drivers on way to prevent transmission in the vehicles</t>
  </si>
  <si>
    <t>To enhance proper hygiene during Covid-19 pandemic</t>
  </si>
  <si>
    <t>Palliatives provision during the pandemic</t>
  </si>
  <si>
    <t>Maintenance of hygiene to contain the spread of Covid-19</t>
  </si>
  <si>
    <t>To finance the Task Force that enforce compliance to Covid-19 protocols</t>
  </si>
  <si>
    <t>Fumigation to contain the spread of Covid-19</t>
  </si>
  <si>
    <t xml:space="preserve">State support for school feeding during lockdown </t>
  </si>
  <si>
    <t>To mitigate job loss due to Covid-19</t>
  </si>
  <si>
    <t>To mitigate job loss among women due to Covid-19</t>
  </si>
  <si>
    <t>Promotion of MSME to employment</t>
  </si>
  <si>
    <t>Entrepreneurial Skill/Training (Community Resource Centre AYEDUN ).</t>
  </si>
  <si>
    <t>PPE and others against Covid-19</t>
  </si>
  <si>
    <t>Provision of more spaces to cater for social distancing and Covid-20 prevention</t>
  </si>
  <si>
    <t>Focus is now targetted at addressing Covid-19</t>
  </si>
  <si>
    <t>Injection of money into projects will reflate the Economy in the face of Covid-19/Youth engagement</t>
  </si>
  <si>
    <t>Free water supply to the populace to increase level of hygiene and sanitation</t>
  </si>
  <si>
    <t>Water supply to the populace to increase level of hygiene and sanitation</t>
  </si>
  <si>
    <t>Prevent the spread of  Covid-19 in the hospitals</t>
  </si>
  <si>
    <t>Sensitization of families towards maintainig proper hygienic life against Covid-19</t>
  </si>
  <si>
    <t>Sensitization of people on the proper way to use water to combat Covid-19 infection and transmission</t>
  </si>
  <si>
    <t>COVID-19 response to prevent transmission</t>
  </si>
  <si>
    <t>Provision of palliatives during Covid-19 pandemic</t>
  </si>
  <si>
    <t>023800100700</t>
  </si>
  <si>
    <t>ECONOMIC INTELLIGENCE OFFICE</t>
  </si>
  <si>
    <t>N-CARES ALLOCATION</t>
  </si>
  <si>
    <t>Procurement of 5 Nos Motor-cycles for Pruners</t>
  </si>
  <si>
    <t>Renovation of Office Complex (Akure &amp; Owo)</t>
  </si>
  <si>
    <t>Health Education and Social Mobilization on prevention of spread of Covid-19</t>
  </si>
  <si>
    <t>Publicity on Covid-19 response</t>
  </si>
  <si>
    <t>Capacity Building of Health workers on Roll Back Malaria during Covid-19 pandemic</t>
  </si>
  <si>
    <t>School Health Services on control of Covid-19</t>
  </si>
  <si>
    <t>Personal Protective Equipment (PPE) for Covid-19 control</t>
  </si>
  <si>
    <t>Provision of more spaces to cater for social distancing and Covid-19 patients</t>
  </si>
  <si>
    <t>04040002760172</t>
  </si>
  <si>
    <t>PPE and other equipments against Covid-19</t>
  </si>
  <si>
    <t>SPG- Ondo-Cares Programme</t>
  </si>
  <si>
    <t>Ondo-Cares programmes aginst the spread of covid-19</t>
  </si>
  <si>
    <t xml:space="preserve">Community Engagement on Covid-19 </t>
  </si>
  <si>
    <t>Procurement of Generating set 500KVA Perkins FG Wilson (UK) with Installation and Accessories for Akure,Ondo and Okitipupa and others.</t>
  </si>
  <si>
    <t>023800100800</t>
  </si>
  <si>
    <t>ONDO CARES PROGRAMME COORDINATING OFFICE</t>
  </si>
  <si>
    <t>TENDER FEES</t>
  </si>
  <si>
    <t>SALES OF STORES/SCRAPS/UNSERVICEABLE ITEMS</t>
  </si>
  <si>
    <t>RENTS ON GOVT. PROPERTIES</t>
  </si>
  <si>
    <t>APPLICATION FEES</t>
  </si>
  <si>
    <t>PROCEEDS FROM SALES OF FARM PRODUCE</t>
  </si>
  <si>
    <t>SHORT TERM BORROWINGS/DOMESTIC LOAN</t>
  </si>
  <si>
    <t>SALES OF FORMS</t>
  </si>
  <si>
    <t>OTHER FEES/LEVIES</t>
  </si>
  <si>
    <t>POOL BETTING &amp; CASINO LICENCES/GAMING</t>
  </si>
  <si>
    <t>POOLS AGENT LICENCES/PROMOTERSLEVIES/ CHECKING CENTRES</t>
  </si>
  <si>
    <t>REGISTRATION FEES</t>
  </si>
  <si>
    <t>FIXED DEPOSIT LICENSE</t>
  </si>
  <si>
    <t>SUNDRY FINES/PENALTIES</t>
  </si>
  <si>
    <t>CORPORATE TAXES</t>
  </si>
  <si>
    <t>DOMESTIC GRANTS</t>
  </si>
  <si>
    <t>HOME GROWN SCHOOL FEEDING PROGRAMME</t>
  </si>
  <si>
    <t>EARNINGS FROM HIRE OF PLANTS &amp; EQUIPMENT</t>
  </si>
  <si>
    <t>SALES OF OTHER ITEMS</t>
  </si>
  <si>
    <t>COMMUNICATION MAST PERMIT</t>
  </si>
  <si>
    <t>SIGNAGE ANNUAL PERMIT</t>
  </si>
  <si>
    <t>BILL BOARD ADVERTISEMENT FEES</t>
  </si>
  <si>
    <t>INSPECTION FEES</t>
  </si>
  <si>
    <t>EARNINGS FROM THE USE OF GOVT. VEHICLES</t>
  </si>
  <si>
    <t>AUDIT FEES</t>
  </si>
  <si>
    <t>SALES OF BILLS OF ENTRIES/APPLICATION FORMS</t>
  </si>
  <si>
    <t>NOMINATION/CERTIFICATE OF RETURN FEES</t>
  </si>
  <si>
    <t>SALES OF IMPROVED SEEDS/CHEMICAL</t>
  </si>
  <si>
    <t>SALES OF FRESH FISH</t>
  </si>
  <si>
    <t>MULTI-LATERAL LOANS - LONG TERM</t>
  </si>
  <si>
    <t>PRODUCE FEES</t>
  </si>
  <si>
    <t>STATUTORY ALLOCATION</t>
  </si>
  <si>
    <t>MINERAL DERIVATION</t>
  </si>
  <si>
    <t>SHARE OF VAT</t>
  </si>
  <si>
    <t>EXCESS CRUDE</t>
  </si>
  <si>
    <t>CONTRACTOR REGISTRATION FEES</t>
  </si>
  <si>
    <t>CERTIFICATE OF OCCUPANCY/RIGHT OF OCCUPANCY FEES</t>
  </si>
  <si>
    <t>PROCEEDS FROM SALES OF GOVT. VEHICLES</t>
  </si>
  <si>
    <t>RENT ON GOVERNMENT LAND</t>
  </si>
  <si>
    <t>DIVIDEND RECEIVED</t>
  </si>
  <si>
    <t>BANK INTEREST</t>
  </si>
  <si>
    <t>EXCESS PETROLEUM PROFIT TAX</t>
  </si>
  <si>
    <t>REFUND ON FEDERAL ROADS</t>
  </si>
  <si>
    <t>REFUND OF EXCESS PARIS CLUB DEBT DEDUCTIONS</t>
  </si>
  <si>
    <t>FOREX ACCOUNT STABILIZATION/EXCESS CHARGES REFUND</t>
  </si>
  <si>
    <t>WITHHOLDING TAX REFUND FROM FGN</t>
  </si>
  <si>
    <t>GAIN ON FOREIGN EXCHANGE</t>
  </si>
  <si>
    <t>BUDGET SUPPORT</t>
  </si>
  <si>
    <t>STATE BONDS and OTHER LONG TERM BORROWINGS</t>
  </si>
  <si>
    <t>CASH RESERVE/ROLL-OVER FUND</t>
  </si>
  <si>
    <t>PERSONAL TAXES (E.G PAYE)</t>
  </si>
  <si>
    <t>STAMP DUTY</t>
  </si>
  <si>
    <t>CAPITAL GAIN TAX</t>
  </si>
  <si>
    <t>WITHOLDING TAX</t>
  </si>
  <si>
    <t>DIRECT ASSESMENT</t>
  </si>
  <si>
    <t>Consumption Tax</t>
  </si>
  <si>
    <t>MOTOR VEHICLE LICENCES</t>
  </si>
  <si>
    <t>DRIVERS' LICENCES</t>
  </si>
  <si>
    <t>NEW VEHICLE REGISTRATION SCHEME FEES</t>
  </si>
  <si>
    <t>LAND USE FEES</t>
  </si>
  <si>
    <t>DEVELOPMENT LEVIES</t>
  </si>
  <si>
    <t>BUSINESS/TRADE OPERATING FEES</t>
  </si>
  <si>
    <t>SCHOOL TUITION/REGISTRATION/EXAMINATION FEES-UNDERGRADUATE</t>
  </si>
  <si>
    <t>SALES OF VEHICLE PLATE NUMBER/VEHICLE REGISTRATION BOOKLET</t>
  </si>
  <si>
    <t>SALES OF SOUVENIR (TICKET, STICKERS, APRON, E.TC.)</t>
  </si>
  <si>
    <t>Registration of Cooperative Societies</t>
  </si>
  <si>
    <t>HAULAGE FEES</t>
  </si>
  <si>
    <t>EARNINGS FROM THE USE OF GOVT. HALLS/OTHERS</t>
  </si>
  <si>
    <t>EARNINGS FROM TOURISM/CULTURE/ARTS CENTRES</t>
  </si>
  <si>
    <t>FOREIGN GRANTS</t>
  </si>
  <si>
    <t>PUBLIC TAP/RIVERS AND RESERVIORS FEES</t>
  </si>
  <si>
    <t>SERVICE CONNECTION FEES</t>
  </si>
  <si>
    <t>EARNINGS FROM LABORATORY SERVICES</t>
  </si>
  <si>
    <t>EARNINGS FROM COMMERCIAL ACTIVITIES</t>
  </si>
  <si>
    <t>PROCEEDS FROM SALES OF GOVT. BUILDING</t>
  </si>
  <si>
    <t>DEEDS REGISTRATION FEES</t>
  </si>
  <si>
    <t>SURVEY/ PLANNING/ BUILDING FEES</t>
  </si>
  <si>
    <t>VALUATION OF PROPERTIES</t>
  </si>
  <si>
    <t>SUNDRY INCOME</t>
  </si>
  <si>
    <t>RENT ON CONFERENCE CENTRES</t>
  </si>
  <si>
    <t>RENTS &amp; PREMIUM ON THE ALLOCATION OF LAND</t>
  </si>
  <si>
    <t>Land Use Clearance (Non-Residential)</t>
  </si>
  <si>
    <t>BUILDING PLAN APPROVAL FEES</t>
  </si>
  <si>
    <t>PROTEST/PETITION APPROVAL FEES</t>
  </si>
  <si>
    <t>COURT FEES</t>
  </si>
  <si>
    <t>Letter of Administration/Grant of Probate</t>
  </si>
  <si>
    <t>COURT SUMMONS/OATH FEES</t>
  </si>
  <si>
    <t>CHANGE OF OWNERSHIP FEES</t>
  </si>
  <si>
    <t>COURT FINES</t>
  </si>
  <si>
    <t>SALES OF JOURNAL &amp; PUBLICATIONS</t>
  </si>
  <si>
    <t>REGISTRATION OF PLAYER/TRANSFER FEES</t>
  </si>
  <si>
    <t>VOLUNTARY ORGANIZATIONS/NGOs/LICENCES</t>
  </si>
  <si>
    <t>PRIVATE SCHOOLS LICENCES</t>
  </si>
  <si>
    <t>REGISTRATION OF PLACE OF WORSHIP</t>
  </si>
  <si>
    <t>RENT ON GOVERNMENT OFFICES</t>
  </si>
  <si>
    <t>ANNUAL RENEWAL FEE-OTHERS</t>
  </si>
  <si>
    <t>ACCREDITATION FEES</t>
  </si>
  <si>
    <t>EARNINGS FROM THE USE OF SCHOOL PREMISES</t>
  </si>
  <si>
    <t>EDUCATION ENDOWMENT LEVY</t>
  </si>
  <si>
    <t>PATENT MEDICINE &amp; DRUG STORES LICENCES</t>
  </si>
  <si>
    <t>Registration/Renewal of Pharmaceutical Vendors</t>
  </si>
  <si>
    <t>LABORATORY FEES</t>
  </si>
  <si>
    <t>Research Approval Fee</t>
  </si>
  <si>
    <t xml:space="preserve">Counterfeit and Fake Drugs Penalties/Fines </t>
  </si>
  <si>
    <t>OTHER PERMITS/LICENSES</t>
  </si>
  <si>
    <t>APPROVAL OF APPOINTMENT OF RECOGNISED OBAS/PRESENTATION OF INSTRUMENT OF APPOINTMENT</t>
  </si>
  <si>
    <t>CERTIFICATION OF CHIEFTAINCY DOCUMENTS/REGISTRATION OF CHIEFTAINCY DECLARATION/UPGRADING OF CHIEFTAINCY TITLE</t>
  </si>
  <si>
    <t>ENVIRONMENTAL IMPACT ASSESSMENT FEES</t>
  </si>
  <si>
    <t>DISLODGING OF EFFLUENT/POLLUTION FINE</t>
  </si>
  <si>
    <t>Registration/Application Form for Private CEC</t>
  </si>
  <si>
    <t>Inspection Form for Private CEC</t>
  </si>
  <si>
    <t>Approval Fee for Private CEC</t>
  </si>
  <si>
    <t>Guidelines on Private Continuing Examination Centre</t>
  </si>
  <si>
    <t>Sales of Craft-work/Indigenous Handcraft</t>
  </si>
  <si>
    <t>PRODUCE BUYING/PRODUCE MERCHANT LICENCES</t>
  </si>
  <si>
    <t>SAWMILL LICENCES</t>
  </si>
  <si>
    <t>POWER CHAIN LICENCES</t>
  </si>
  <si>
    <t>HAMMER REGISTRATION/RENEWAL</t>
  </si>
  <si>
    <t>PRODUCE STORE / STORE-KEEPER's LICENSES</t>
  </si>
  <si>
    <t>DISINFECTION OF PRODUCE FEES</t>
  </si>
  <si>
    <t>TIMBER &amp; FOREST FEES</t>
  </si>
  <si>
    <t>TOLL FEES ON ITEMS</t>
  </si>
  <si>
    <t>TOLL FEES FROM FOREST SERVICES</t>
  </si>
  <si>
    <t>PROCEED FROM SALES OF FLITCHING PLANKS</t>
  </si>
  <si>
    <t>EARNINGS FROM CONTROL POST</t>
  </si>
  <si>
    <t>FISHING PERMITS</t>
  </si>
  <si>
    <t>TRACTOR HIRING SERVICES</t>
  </si>
  <si>
    <t>AGRICULTURAL/VETERINARY SERVICES FEES</t>
  </si>
  <si>
    <t xml:space="preserve">Rent on Farm Settlement </t>
  </si>
  <si>
    <t>LEASE RENTAL</t>
  </si>
  <si>
    <t>Registration of Driving School</t>
  </si>
  <si>
    <t>Registration of Mechanic Workshop</t>
  </si>
  <si>
    <t xml:space="preserve">Registration of Commercial Motorcycles &amp; Tricycles </t>
  </si>
  <si>
    <t>Branding of School Free Shuttle Buses &amp; Bus Stops</t>
  </si>
  <si>
    <t>Road Worthiness Fee</t>
  </si>
  <si>
    <t>TOP LIGHT INSTALLATION ON TAXI/CABS</t>
  </si>
  <si>
    <t>COMPUTERIZED VEHICLE INSPECTION SERVICES FEE</t>
  </si>
  <si>
    <t>PARKING FEES</t>
  </si>
  <si>
    <t>LIFE ASSURANCE SCHEME</t>
  </si>
  <si>
    <t>Rural Tricycle Development Initiative</t>
  </si>
  <si>
    <t>RIGHT OF WAY ( CABLE, PIPES ETC)</t>
  </si>
  <si>
    <t>FIRE SAFETY CERTIFICATE FEES</t>
  </si>
  <si>
    <t xml:space="preserve">BI-LATERAL LOANS - LONG TERM </t>
  </si>
  <si>
    <t>KAADI IGBE-AYO COLLECTION FEES</t>
  </si>
  <si>
    <t>Revised Budget</t>
  </si>
  <si>
    <t>CBN SUPPORT FACILITY</t>
  </si>
  <si>
    <t xml:space="preserve">CBN SUPPORT FACILITY </t>
  </si>
  <si>
    <t>TOTAL INFRASTRUCTURAL SECTOR</t>
  </si>
  <si>
    <t xml:space="preserve"> ADMINISTRATION OF JUSTICE SECTOR</t>
  </si>
  <si>
    <t>TOTAL ADMINISTRARTION OF JUSTICE SECTOR</t>
  </si>
  <si>
    <t>TOTAL LEGISLATIVE SECTOR</t>
  </si>
  <si>
    <t>Pilot Scheme on Treatment of Wells/Boreholes in Akure, State Capital</t>
  </si>
  <si>
    <t xml:space="preserve">REVISED REVENUE DETAILS </t>
  </si>
  <si>
    <t>ONDO STATE OF NIGERIA OF NIGERIA</t>
  </si>
  <si>
    <t>ESTIMATES 2020</t>
  </si>
  <si>
    <t>……..</t>
  </si>
  <si>
    <t>Grand Total for all Sectors:</t>
  </si>
  <si>
    <t>IPSAS SECTOR SUMMARY OF FUND ALLOCATION FOR 2020 REVISED BUDGET</t>
  </si>
  <si>
    <t>SECTOR SUMMARY OF FUND ALLOCATION FOR 2020 REVISED BUDGET</t>
  </si>
  <si>
    <t>ADMINISTRATION SECTOR</t>
  </si>
  <si>
    <t>ECONOMIC SECTOR</t>
  </si>
  <si>
    <t>LAW AND JUSTICE SECTOR</t>
  </si>
  <si>
    <t>SOCIAL SECTOR</t>
  </si>
  <si>
    <t>TOTAL BUDGET</t>
  </si>
  <si>
    <t>ITEM</t>
  </si>
  <si>
    <t>Internal Grants</t>
  </si>
  <si>
    <t>IG &amp; MRU FG Conditional Grant</t>
  </si>
  <si>
    <t>State Fiscal Transparency Accountability and Sustainability Program for Results (SFTAS)</t>
  </si>
  <si>
    <t>SUBEB (UBEC)</t>
  </si>
  <si>
    <t>Sub-Total Internal Grant</t>
  </si>
  <si>
    <t>External Grants</t>
  </si>
  <si>
    <t>National Urban Water Supply Reform Project</t>
  </si>
  <si>
    <t>REDD+ Project (World Bank Supported)</t>
  </si>
  <si>
    <t>National Primary Healthcare Fund</t>
  </si>
  <si>
    <t>Partnership for Expansion of Water Supply and Sanitation and Hygiene (PEWASH)</t>
  </si>
  <si>
    <t>Malaria Control-AFDB Funded</t>
  </si>
  <si>
    <t>UN-Habitat Programme</t>
  </si>
  <si>
    <t>Sub-Total External Grant</t>
  </si>
  <si>
    <t>Grant Balancing Item / Blue Sky</t>
  </si>
  <si>
    <t>Total Grants</t>
  </si>
  <si>
    <t>Commercial Agricultural Credit Scheme (CACS)</t>
  </si>
  <si>
    <t>Accelerated Agricultural Development Scheme (AADS)</t>
  </si>
  <si>
    <t>National Livestock Transformation Fund</t>
  </si>
  <si>
    <t>Commercial Bank Loan</t>
  </si>
  <si>
    <t>NEXIM Bank Agric Export Support Facility</t>
  </si>
  <si>
    <t>Community &amp; Social Devt Project</t>
  </si>
  <si>
    <t>Nigeria State Health Investment Project</t>
  </si>
  <si>
    <t>ADB Enable Youth Nigeria Programme</t>
  </si>
  <si>
    <t>French Development Agency(AFD) Water Facility</t>
  </si>
  <si>
    <t>RAAMP</t>
  </si>
  <si>
    <t>African Development Bank (AfDB) Water Facility</t>
  </si>
  <si>
    <t>Ondo State Erosion and Watershed Management Project (NEWMAP)</t>
  </si>
  <si>
    <t>Livestock Productivity and Resilience Support (L-PRES)</t>
  </si>
  <si>
    <t>LIFE-ND project (Min of Agric)</t>
  </si>
  <si>
    <t>Total Loans</t>
  </si>
  <si>
    <t>Other Capital Receipts</t>
  </si>
  <si>
    <t>Roll-Over Fund</t>
  </si>
  <si>
    <t>Refund from FGN on Roads</t>
  </si>
  <si>
    <t>Excess Crude</t>
  </si>
  <si>
    <t>Exchange Gain</t>
  </si>
  <si>
    <t>Excess Petroleum Profit Tax</t>
  </si>
  <si>
    <t>Forex Account Stabilisation/Excess Bank Charges Refund</t>
  </si>
  <si>
    <t>Witholding Tax Refund from FGN</t>
  </si>
  <si>
    <t>STATE GOVT COVID-9 INTERVENTION FUND</t>
  </si>
  <si>
    <t>Total Other Capital Receipt</t>
  </si>
  <si>
    <t>Revised 2020 Budget</t>
  </si>
  <si>
    <t>ONDO-CARES ALLOCATION</t>
  </si>
  <si>
    <t>TOTAL CAPITAL ALLOCATION</t>
  </si>
  <si>
    <t>x</t>
  </si>
  <si>
    <t>Hospital facilities for Covid-19 patients and others</t>
  </si>
  <si>
    <t>REVISED BUDGET 2020 - SPECIAL PROGRAMME BY SECTOR</t>
  </si>
  <si>
    <t xml:space="preserve">REVISED OVERHEAD COST DETAILS </t>
  </si>
  <si>
    <t>To provides rural roads to ease movement of farm produce</t>
  </si>
  <si>
    <t>To be used for construction of more School buildings to provide space for social distancing</t>
  </si>
  <si>
    <t>To be used to strategise  against Covid-19 infection &amp;Treatment of patients</t>
  </si>
  <si>
    <t>Rent reduced to encourage youth to use govt land for farming</t>
  </si>
  <si>
    <t>Govt is giving subsidy on farm inputs to  encourage farming</t>
  </si>
  <si>
    <t>In view of Covid-19 lockdown, Inspection fees generation will be lower.</t>
  </si>
  <si>
    <t>In view of Covid-19 lockdown,  revenue generation on this item will be lower.</t>
  </si>
  <si>
    <t>This item has been re-classified</t>
  </si>
  <si>
    <t>The State Govt (SG) is participating in CBN National Livestock Transformation Programme (N100M); Accelerated Agriculture Development Scheme (AADS) (N1B); Commercial Agriculture Credit Scheme(CACS) (N1B) to increase food production</t>
  </si>
  <si>
    <t>No more feasible due to Covid-19 pandemic</t>
  </si>
  <si>
    <t>Timeline to access the full grant has been affected by the lockdown</t>
  </si>
  <si>
    <t>Slight reduction due to lockdown</t>
  </si>
  <si>
    <t>Reduction due to lockdown</t>
  </si>
  <si>
    <t>Reduction due to lockdown of Continuing Education Centres (CECs)</t>
  </si>
  <si>
    <t>In view of Covid-19 lockdown,  revenue generation on this item will be lower due to reduction in economic activities.</t>
  </si>
  <si>
    <t>Not Covi-19 related</t>
  </si>
  <si>
    <t>In view of Covid-19 lockdown, revenue generation on this item will be lower</t>
  </si>
  <si>
    <t>World Bank is willing to release up to the revised amount to the state</t>
  </si>
  <si>
    <t>In view of Covid-19 lockdown,  revenue generation on this item will be lower due to reduction in economic activities</t>
  </si>
  <si>
    <t>In view of Covid-19 lockdown, revenue generation on this item will be lower.</t>
  </si>
  <si>
    <t>Accessing the full grant is still possible</t>
  </si>
  <si>
    <t>Realization of this revenue item still feasible</t>
  </si>
  <si>
    <t>Reduction due to lockdown and reduced economic activities.</t>
  </si>
  <si>
    <t>Timeline to access the full grant has been affected by the lockdown. Only N50M now doable.</t>
  </si>
  <si>
    <t>Timeline to access the full loan has been affected by the lockdown</t>
  </si>
  <si>
    <t>The number of registered Contractors in the state has increased</t>
  </si>
  <si>
    <t xml:space="preserve">Stat. Allocation is expected to reduce due to the reduction of production volume (2.0mpbd to 1.7mpbd) and price of crude oil ($55/barrel to $25/barrel) upon which the earlier projection was based. </t>
  </si>
  <si>
    <t xml:space="preserve">Share of VAT is expected to increase due to increase of VAT rate from 5% to 7.5%. </t>
  </si>
  <si>
    <t>Mineral Derivation is expected to reduce slightly from N13B to N10B considering the actuals as at June which is N6.6B.</t>
  </si>
  <si>
    <t>Slight reduction is expected due to the fact that the current selling price of crude oil (about $42 per barrel) is higher than the benchmark price ($25 per barrel)</t>
  </si>
  <si>
    <t>In view of Covid-19 lockdown, revenue generation on this item will be lower due to reduction in economic activities and rebate given by the Govt</t>
  </si>
  <si>
    <t>Less amount will be available to fix in the bank due to reduction in revenue inflow</t>
  </si>
  <si>
    <t>Nothing is expected from this item. Nothing has been realised from it so far</t>
  </si>
  <si>
    <t>The increase is premised on the recent approval of N7.8B by the FEC to be released to the state</t>
  </si>
  <si>
    <t>Reduction due to lockdown and reduced economic activities. The actual as at June is about N163M.</t>
  </si>
  <si>
    <t xml:space="preserve">Reduction due to lockdown and reduced economic activities. </t>
  </si>
  <si>
    <t>The state has a claim of more than the revised budget figure. But nothing has been realised till date, hence the reduction</t>
  </si>
  <si>
    <t xml:space="preserve">The state is aware that FGN intends to borrow $3B out of which $1B is to be shared among the states. N3,5B is expected to, conservatively, accrue to Ondo State. </t>
  </si>
  <si>
    <t xml:space="preserve">The actual  Roll Over fund which is the Opening balance for the year is N4,081,000,000 </t>
  </si>
  <si>
    <t>PAYE is expected to reduce slightly due to the fact that some private companies in the state may not be able to pay their workers salaries in full due to the effect of Covid-19 lockdown</t>
  </si>
  <si>
    <t xml:space="preserve">The actual as at June was N225,212,550. The balance of  N19,520,809.35 only  is expected for the rest of the year </t>
  </si>
  <si>
    <t>Increase due to intended LG election in the state</t>
  </si>
  <si>
    <t>No more realizable. Programme closed in June 2020</t>
  </si>
  <si>
    <t>021500100100: MINISTRY OF AGRICULTURE</t>
  </si>
  <si>
    <t>021510200100: AGRICULTURAL DEVELOPMENT PROGRAMME</t>
  </si>
  <si>
    <t>021511000100: AGRICULTURAL INPUT AND SUPPLY AGENCY</t>
  </si>
  <si>
    <t>021511500100: AGRO-CLIMATOLOGICAL AND ECOLOGICAL PROJECT</t>
  </si>
  <si>
    <t>021511600100: COCOA REVOLUTION OFFICE</t>
  </si>
  <si>
    <t>011102000100: ONDO STATE AGRI-BUSINESS EMPOWERMENT CENTRE ( OSAEC )</t>
  </si>
  <si>
    <t>023405600100: ONDO STATE RURAL ACCESS AND AGRICULTURAL MARKETING PROJECT (RAAMP)</t>
  </si>
  <si>
    <t>023305100200: ONDO STATE UN-REDD+ PROJECT</t>
  </si>
  <si>
    <t>023305100100: MINISTRY OF NATURAL RESOURCES</t>
  </si>
  <si>
    <t>022200100100:MINISTRY OF COMMERCE, INDUSTRIES AND COOPERATIVES</t>
  </si>
  <si>
    <t>023600100100: MINISTRY OF CULTURE AND TOURISM</t>
  </si>
  <si>
    <t>011101200100: ONDO STATE INVESTMENT PROMOTION AGENCY (ONDIPA)</t>
  </si>
  <si>
    <t>022205100100: MICRO CREDIT AGENCY</t>
  </si>
  <si>
    <t>022200900100: CONSUMER PROTECTION COMMITTEE</t>
  </si>
  <si>
    <t>051700100100: MINISTRY OF EDUCATION, SCIENCE AND TECHNOLOGY</t>
  </si>
  <si>
    <t>051700300100: STATE UNIVERSAL BASIC EDUCATION BOARD (SUBEB) HEADQUARTERS</t>
  </si>
  <si>
    <t>051705400100: TEACHING SERVICE COMMISSION</t>
  </si>
  <si>
    <t>051705400200: ZONAL TEACHING SERVICE COMMISSION, AKURE</t>
  </si>
  <si>
    <t>051705400300: ZONAL TEACHING SERVICE COMMISSION, IKARE</t>
  </si>
  <si>
    <t>051705400400:ZONAL TEACHING SERVICE COMMISSION, IRELE</t>
  </si>
  <si>
    <t>051705400500: ZONAL TEACHING SERVICE COMMISSION, ODIGBO</t>
  </si>
  <si>
    <t>051705400600: ZONAL TEACHING SERVICE COMMISSION, OKA</t>
  </si>
  <si>
    <t>051705400700: ZONAL TEACHING SERVICE COMMISSION, OKITIPUPA</t>
  </si>
  <si>
    <t>051705400800:ZONAL TEACHING SERVICE COMMISSION, ONDO</t>
  </si>
  <si>
    <t>051705400900: ZONAL TEACHING SERVICE COMMISSION, OWENA</t>
  </si>
  <si>
    <t>051705401000: ZONAL TEACHING SERVICE COMMISSION, OWO</t>
  </si>
  <si>
    <t>051800100100: BOARD OF ADULT, TECHNICAL AND VOCATIONAL EDUCATION</t>
  </si>
  <si>
    <t>051705600100: ONDO STATE SCHOLARSHIP BOARD</t>
  </si>
  <si>
    <t>051700800100: ONDO STATE LIBRARY BOARD</t>
  </si>
  <si>
    <t>051702100100: ADEKUNLE AJASIN UNIVERSITY, AKUNGBA AKOKO</t>
  </si>
  <si>
    <t>051702100300: ONDO STATE UNIVERSITY OF MEDICAL SCIENCES</t>
  </si>
  <si>
    <t>051702100200: OLUSEGUN AGAGU UNIVERSITY OF SCIENCE AND TECHNOLOGY, OKITIPUPA</t>
  </si>
  <si>
    <t>051701800100: RUFUS GIWA POLYTECHNIC, OWO</t>
  </si>
  <si>
    <t>052100100100: MINISTRY OF HEALTH</t>
  </si>
  <si>
    <t>052110200100: HOSPITAL MANAGEMENT BOARD</t>
  </si>
  <si>
    <t>052100300100: PRIMARY HEALTH CARE MANAGEMENT BOARD</t>
  </si>
  <si>
    <t>052100200100: CONTRIBUTORY HEALTH COMMISSION</t>
  </si>
  <si>
    <t>052111600100: NEURO-PSYCHIATRIC SPECIALIST HOSPITAL</t>
  </si>
  <si>
    <t>052111500100:EMERGENCY MEDICAL SERVICES AGENCY</t>
  </si>
  <si>
    <t>052110300100:BOARD OF ALTERNATIVE MEDICINE</t>
  </si>
  <si>
    <t>052102600100:ONDO STATE UNIVERSITY OF MEDICAL SCIENCES TEACHING HOSPITAL</t>
  </si>
  <si>
    <t>052110600100: SCHOOL OF HEALTH TECHNOLOGY</t>
  </si>
  <si>
    <t>011103300100:ONDO STATE AGENCY FOR THE CONTROL OF AIDS (ODSACA)</t>
  </si>
  <si>
    <t>012300100100: MINISTRY OF INFORMATION AND ORIENTATION</t>
  </si>
  <si>
    <t>012300300100:ONDO STATE RADIOVISION CORPORATION</t>
  </si>
  <si>
    <t>012300400200:ORANGE FM</t>
  </si>
  <si>
    <t>012305500100:OWENA PRESS</t>
  </si>
  <si>
    <t>012305600100: ONDO STATE SIGNAGE AGENCY</t>
  </si>
  <si>
    <t>051400100100:MINISTRY OF WOMEN AFFAIRS AND SOCIAL DEVELOPMENT</t>
  </si>
  <si>
    <t>051300100100:MINISTRY OF YOUTH AND SPORTS DEVELOPMENT</t>
  </si>
  <si>
    <t>053905100100:ONDO STATE SPORTS COUNCIL</t>
  </si>
  <si>
    <t>051300100200:ONDO STATE FOOTBALL DEVELOPMENT AGENCY</t>
  </si>
  <si>
    <t>055200100200:DIRECTORATE OF RURAL AND COMMUNITY DEVELOPMENT</t>
  </si>
  <si>
    <t>055200200100:ONDO STATE COMMUNITY AND SOCIAL DEVELOPMENT AGENCY</t>
  </si>
  <si>
    <t>051400100200:AGENCY FOR THE WELFARE OF THE PHYSICALLY CHALLENGED PERSONS</t>
  </si>
  <si>
    <t>025200100100:MINISTRY OF WATER RESOURCES, PUBLIC SANITATION AND HYGIENE</t>
  </si>
  <si>
    <t>023400100100:MINISTRY OF WORKS AND INFRASTRUCTURE</t>
  </si>
  <si>
    <t>Training of unemployed Youth on ICT</t>
  </si>
  <si>
    <t>022800700100:STATE INFORMATION TECHNOLOGY AGENCY (SITA)</t>
  </si>
  <si>
    <t>025210200100:ONDO STATE WATER CORPORATION</t>
  </si>
  <si>
    <t>026000100100:MINISTRY OF LANDS AND HOUSING</t>
  </si>
  <si>
    <t>025305700100:DIRECT LABOUR AGENCY</t>
  </si>
  <si>
    <t>025305300100:ONDO STATE DEVELOPMENT AND PROPERTY CORPORATION</t>
  </si>
  <si>
    <t>023100300100:ONDO STATE ELECTRICITY BOARD</t>
  </si>
  <si>
    <t>022900100100:OFFICE OF TRANSPORT</t>
  </si>
  <si>
    <t>025210300100:ONDO STATE RURAL WATER SUPPLY AND SANITATION AGENCY (RUWASSA)</t>
  </si>
  <si>
    <t>026300100100:MINISTRY OF PHYSICAL PLANNING AND URBAN DEVELOPMENT</t>
  </si>
  <si>
    <t>026100100100: OFFICE OF PUBLIC UTILITIES</t>
  </si>
  <si>
    <t>053500100100: MINISTRY OF ENVIRONMENT</t>
  </si>
  <si>
    <t>053505300100: ONDO STATE WASTE MANAGEMENT</t>
  </si>
  <si>
    <t>053500100200: NEW MAP PROJECT OFFICE</t>
  </si>
  <si>
    <t>032600100100: MINISTRY OF JUSTICE</t>
  </si>
  <si>
    <t>032600200100: ONDO STATE LAW COMMISSION</t>
  </si>
  <si>
    <t>031800100100: ONDO STATE JUDICIARY</t>
  </si>
  <si>
    <t>032605200100: CUSTOMARY COURT OF APPEAL</t>
  </si>
  <si>
    <t>031801100100: ONDO STATE JUDICIAL SERVICE COMMISSION</t>
  </si>
  <si>
    <t>023800100100: MINISTRY OF ECONOMIC PLANNING AND BUDGET</t>
  </si>
  <si>
    <t>022000100100: MINISTRY OF FINANCE</t>
  </si>
  <si>
    <t>022000700100: OFFICE OF THE ACCOUNTANT GENERAL</t>
  </si>
  <si>
    <t>014000100100: OFFICE OF THE STATE AUDITOR GENERAL</t>
  </si>
  <si>
    <t>014000200100: OFFICE OF AUDITOR GENERAL FOR LOCAL GOVERNMENT</t>
  </si>
  <si>
    <t>023800400100: ONDO STATE BUREAU OF STATISTICS</t>
  </si>
  <si>
    <t>023800100500: YOUTH EMPLOYMENT AND SOCIAL SUPPORT OPERATIONS (YESSO)</t>
  </si>
  <si>
    <t>011101000100: BUREAU OF PUBLIC PROCUREMENT (BPP)</t>
  </si>
  <si>
    <t>022000200100: DEBT MANAGEMENT OFFICE</t>
  </si>
  <si>
    <t>011105100100: POOLS BETTINGS AND LOTTERIES BOARD</t>
  </si>
  <si>
    <t>011100100100: GOVERNOR'S OFFICE-GOVERNMENT HOUSE AND PROTOCOL</t>
  </si>
  <si>
    <t>011100100200: DEPUTY GOVERNOR'S OFFICE</t>
  </si>
  <si>
    <t>011101300200: GENERAL ADMINISTRATION</t>
  </si>
  <si>
    <t>011105200100: DEPARTMENT OF PUBLIC SERVICE REFORM AND DEVELOPMENT (DPSRD)</t>
  </si>
  <si>
    <t>012500100100: OFFICE OF THE HEAD OF SERVICE</t>
  </si>
  <si>
    <t>011101700100: CABINET AND SPECIAL SERVICES DEPARTMENT</t>
  </si>
  <si>
    <t>011103800100: CHRISTIAN WELFARE BOARD</t>
  </si>
  <si>
    <t>014700100100: CIVIL SERVICE COMMISSION</t>
  </si>
  <si>
    <t>011113200100: INTER-GOVERNMENTAL AFFAIRS AND MULTILATERAL RELATIONS</t>
  </si>
  <si>
    <t>011102100200: LIAISON OFFICE, ABUJA</t>
  </si>
  <si>
    <t>055100100200: LOCAL GOVERNMENT SERVICE COMMISSION</t>
  </si>
  <si>
    <t>055100100100: MINISTRY OF LOCAL GOVERNMENT AND CHIEFTAINCY AFFAIRS</t>
  </si>
  <si>
    <t>011104400100: MINISTRY OF REGIONAL INTEGRATION AND SPECIAL DUTIES</t>
  </si>
  <si>
    <t>011103700100: MUSLIM WELFARE BOARD</t>
  </si>
  <si>
    <t>012500700100: OFFICE OF ESTABLISHMENTS</t>
  </si>
  <si>
    <t>011100300100: ONDO STATE BOUNDARY COMMISSION</t>
  </si>
  <si>
    <t>014800100100: ONDO STATE INDEPENDENT ELECTORAL COMMISSION (ODIEC)</t>
  </si>
  <si>
    <t>011103500100: ONDO STATE PENSIONS TRANSITIONAL DEPARTMENT</t>
  </si>
  <si>
    <t>012500600100: PUBLIC SERVICE TRAINING INSTITUTE</t>
  </si>
  <si>
    <t>012500800100: SERVICE MATTERS DEPARTMENT</t>
  </si>
  <si>
    <t>011100800100: STATE EMERGENCY MANAGEMENT AGENCY (SEMA)</t>
  </si>
  <si>
    <t>011103500200: STATE PENSION COMMISSION</t>
  </si>
  <si>
    <t>011102100100: LIAISON OFFICE, LAGOS</t>
  </si>
  <si>
    <t>012400400300: ONDO STATE SECURITY NETWORK AGENCY (AMOTEKUN CORPS)</t>
  </si>
  <si>
    <t>011200300100: STATE HOUSE OF ASSEMBLY</t>
  </si>
  <si>
    <t>011200400100: HOUSE OF ASSEMBLY COMMISSION</t>
  </si>
  <si>
    <t xml:space="preserve">This revenue is expected to reduce greatly due to the fact that tax incentive has been given to operators in informal sector. Half of former projection is now expected </t>
  </si>
  <si>
    <t>Remarks on Covid-19 related Expenditute</t>
  </si>
  <si>
    <t>Remarks on Non-Covid related Expenditure</t>
  </si>
  <si>
    <t>Youth engagement to reduce unemployment occasioned by Covid-19</t>
  </si>
  <si>
    <t>Non-Covid-19 related expenditure</t>
  </si>
  <si>
    <t>The initial project title was "Special Intervention in Agriculture" originally meant to finance L-PRES &amp; LIFE ND projects. These projects now have their distintive project lines with their associated funds. Allocation of N80M is  to address impact of Covid-19 by engaging our youths in Agriculture.</t>
  </si>
  <si>
    <t>The project is to support youth engagement in LIFE-ND project. This amount here is the state counterpart contribution</t>
  </si>
  <si>
    <t>Ensuring Food security (Non Covid-19 related)</t>
  </si>
  <si>
    <t>Assisting Agricultural Devt (Non Covid-19 related)</t>
  </si>
  <si>
    <t>Revolutionalising Cocoa production (Non Covid-19 related)</t>
  </si>
  <si>
    <t>No more feasible in the face of Covid-19 pandemic</t>
  </si>
  <si>
    <t>Provides rural roads to ease movement of farm produce to ensure they get to the market</t>
  </si>
  <si>
    <t>Counterpart Fund for RAAMP</t>
  </si>
  <si>
    <t>Draw Down On RAAMP Programme</t>
  </si>
  <si>
    <t>Logistics for Office. Non Covid-19 related</t>
  </si>
  <si>
    <t>Environmental sustainability project. Non Covid-19 related</t>
  </si>
  <si>
    <t>Coppice Management of Teak Plantations</t>
  </si>
  <si>
    <t>Regeneration of forest/forest reserve (Non Covid-19 related)</t>
  </si>
  <si>
    <t>No more feasible in the face of Covid 19 pandemic</t>
  </si>
  <si>
    <t>Office logisstics. Non Covid-19 related expenditure</t>
  </si>
  <si>
    <t>Timeline to access the full grant has been affected by the lockdown. This is UNICEF grant</t>
  </si>
  <si>
    <t>Investment promotion related item. Non Covid-19 related</t>
  </si>
  <si>
    <t>Tourism related. Non Covid-19 related expenditure</t>
  </si>
  <si>
    <t>Investment promotion related item. Non Covid-19 related. Reduction due to paucity of funds</t>
  </si>
  <si>
    <t>Non Covid-19 related expenditure</t>
  </si>
  <si>
    <t>No more feasible in the face of Covi-19 pandemic</t>
  </si>
  <si>
    <t>Govt intends to pay to assist students amidst pandemic, hence the increase.</t>
  </si>
  <si>
    <t>Control of normal malaria. Non Covid-19 related expenditure</t>
  </si>
  <si>
    <t>Strategy against Covid-19 pandemic</t>
  </si>
  <si>
    <t>State's Health Insurance programme</t>
  </si>
  <si>
    <t>Care for Psychiatric patients. Non Covid-19 related expenditure</t>
  </si>
  <si>
    <t>Sanitization/fumigation</t>
  </si>
  <si>
    <t>N16M for Office administrative capital expenses. Non-Covid related expenditure</t>
  </si>
  <si>
    <t>The increase from about N70M to about N454M is due to more drawdown than initially envisaged. Non Covid-19 related expenditure</t>
  </si>
  <si>
    <t>Youth employment  to provide short term  employment in the face of Covid-19 pandemic</t>
  </si>
  <si>
    <t>The intention was to provide potable water. Non Covid-19 related expenditure</t>
  </si>
  <si>
    <t>More govt buildings need facelifting. We need to renovate delapidated buildings to provide accommodation in the face of no-new-building policy</t>
  </si>
  <si>
    <t>Reduction due to paucity of fund and the need to channel the available funds to Covid-19 related items. Non Covid-19 related expenditure</t>
  </si>
  <si>
    <t>This is a bigger concept of powered boreholes. The new provision is for the on-going Kamomi projects. More micro-powered bore-holes will now be financed with PEWASH fund.</t>
  </si>
  <si>
    <t>Govt will use the counterpart contribution to address covid-19 related water projects</t>
  </si>
  <si>
    <t>Drawdown for powered boreholes</t>
  </si>
  <si>
    <t>Non Covid-19 related expenditure. Although, it could also address covid-19 issues</t>
  </si>
  <si>
    <t>Ongoing road construction works which started in 2019. Govt cannot abandon this project due to its importance to the people hence its continuation. Non Covid-19 related expenditure</t>
  </si>
  <si>
    <t>The state govt intends to conduct LG election this year. The reduction is as a result of the resolve to cut cost by reducing non-essential expenses in the original estimate</t>
  </si>
  <si>
    <t>Non Covid-19 related expenditure but it is essential</t>
  </si>
  <si>
    <t>Paucity of fund forced a reduction. It is a non covid-19 related expenditure</t>
  </si>
  <si>
    <t>New security outfit needs support for proper functioning. Non Covid-19 related expenditure but very essential</t>
  </si>
  <si>
    <t>Reduction is due to paucity of fund. It is administrative capital project.</t>
  </si>
  <si>
    <t xml:space="preserve">Non Covid-19 related expenditure but it is essential. </t>
  </si>
  <si>
    <t>Judgment of about a billion naira against the state has necesitated the provision of N1B for judgment debt.</t>
  </si>
  <si>
    <t xml:space="preserve">Reduction due to paucity of fund </t>
  </si>
  <si>
    <t>This is a social support programme.  It's been in operation before emergence  Covid-19 pandemic. Reduction is due to the current realities about how much the state can actually access this year.</t>
  </si>
  <si>
    <t>Security of lives and properties are of great interest in the face of herdsmen menace, kidnapping, robbery etc in the country. This provision is to provide security consumables. Mon covid-19 related expenses</t>
  </si>
  <si>
    <t>Expected grant drawdown has reduced to to the effect of Covid-19 pandemic. Only N200M may be realizable</t>
  </si>
  <si>
    <t>Youth empowerment programme to cushion the impact of Covid-19 pandemic</t>
  </si>
  <si>
    <t>Non Covid-19 related expenditure but it is essential. Reduction due to paucity of fund</t>
  </si>
  <si>
    <t>Non-Covid-19 related activity/expenditure</t>
  </si>
  <si>
    <t>Not feasible in the face of covid-19</t>
  </si>
  <si>
    <t>Not feasible in the face of covid-19 pandemic</t>
  </si>
  <si>
    <t>No more feasible in the present circumstances</t>
  </si>
  <si>
    <t>Non-Covid-19 related activity/expenditure(Newly created office)</t>
  </si>
  <si>
    <t>Office running cost. Non-Covid-19 related expenditure</t>
  </si>
  <si>
    <t>Revised Adjustment-Discretionary</t>
  </si>
  <si>
    <t>Revised Adjustment-Non-Discretionary</t>
  </si>
  <si>
    <t>Total Revised 2020 Budget</t>
  </si>
  <si>
    <t>APPENDIX 1</t>
  </si>
  <si>
    <t>Initial Budget 2020</t>
  </si>
  <si>
    <t>Revised Budget 2020</t>
  </si>
  <si>
    <t>APPENDIX 2</t>
  </si>
  <si>
    <t>Internal Loans</t>
  </si>
  <si>
    <t>Bond</t>
  </si>
  <si>
    <t xml:space="preserve">External Loans </t>
  </si>
  <si>
    <t>APPENDIX 3</t>
  </si>
  <si>
    <t>OVERALL SUMMARY OF 2020 REVISED BUDGET</t>
  </si>
  <si>
    <t xml:space="preserve"> ITEM</t>
  </si>
  <si>
    <t>Y2020 Budget  (N)</t>
  </si>
  <si>
    <t>Actual (Jan-Jun)</t>
  </si>
  <si>
    <t>% reduction</t>
  </si>
  <si>
    <t>REVENUE</t>
  </si>
  <si>
    <t>11010101:- STATUTORY ALLOCATION</t>
  </si>
  <si>
    <t>12:- INDEPENDENT REVENUE PAID TO CRF</t>
  </si>
  <si>
    <t>11010201:- SHARE OF VAT</t>
  </si>
  <si>
    <t>43030104:- CASH RESERVE/ROLL-OVER FUND</t>
  </si>
  <si>
    <t>11010106:- MINERAL DERIVATION</t>
  </si>
  <si>
    <t>14100101:- GAIN ON FOREIGN EXCHANGE</t>
  </si>
  <si>
    <t>14070201:- REFUND ON FEDERAL ROADS</t>
  </si>
  <si>
    <t>14070104:- EXCESS PETROLEUM PROFIT TAX</t>
  </si>
  <si>
    <t>11010301:- EXCESS CRUDE/ADDITIONAL FUND</t>
  </si>
  <si>
    <t>41020101:- SHORT TERM BORROWINGS</t>
  </si>
  <si>
    <t>4203:- LONG-TERM BORROWINGS</t>
  </si>
  <si>
    <t>1302:- GRANTS</t>
  </si>
  <si>
    <t>14070207:- WITHHOLDING TAX REFUND FROM FGN</t>
  </si>
  <si>
    <t>14070206:- FOREX ACCOUNT STABILIZATION/EXCESS CHARGES REFUND</t>
  </si>
  <si>
    <t>00000000:- STATE GOVT COVID-19 INTERVENTION FUND</t>
  </si>
  <si>
    <t>A</t>
  </si>
  <si>
    <t xml:space="preserve">EXPENDITURE </t>
  </si>
  <si>
    <t xml:space="preserve">Debt Repayment </t>
  </si>
  <si>
    <t>Total Debt Servicing</t>
  </si>
  <si>
    <t>B</t>
  </si>
  <si>
    <t>Transfers</t>
  </si>
  <si>
    <t xml:space="preserve">PAYMENT OF SHARE OF STATE IGR TO LOCAL GOVERNMENTS </t>
  </si>
  <si>
    <t>TRANSFER TO OSOPADEC</t>
  </si>
  <si>
    <t>TRANSFER TO INTERNAL REVENUE SERVICES</t>
  </si>
  <si>
    <t>Total Transfers</t>
  </si>
  <si>
    <t>C</t>
  </si>
  <si>
    <t xml:space="preserve">Recurrent </t>
  </si>
  <si>
    <t>Salaries and Wages</t>
  </si>
  <si>
    <t>Overhead Cost</t>
  </si>
  <si>
    <t>Special Programmes</t>
  </si>
  <si>
    <t xml:space="preserve">Grants and Contributions </t>
  </si>
  <si>
    <t>Social Contributions and Social Benefits</t>
  </si>
  <si>
    <t>Total Recurrent Expenditure</t>
  </si>
  <si>
    <t>SUB-TOTAL (A+B+C)</t>
  </si>
  <si>
    <t>D</t>
  </si>
  <si>
    <t>Capital Expenditure</t>
  </si>
  <si>
    <t>Capital Expenditure (Discretionary)</t>
  </si>
  <si>
    <t>Ondo-CARES Fund:</t>
  </si>
  <si>
    <t xml:space="preserve">                                    i.  Health</t>
  </si>
  <si>
    <t xml:space="preserve">                                    ii. Agric</t>
  </si>
  <si>
    <t xml:space="preserve">                                    iii.  Environment and Sewage</t>
  </si>
  <si>
    <t xml:space="preserve">                                    iv.  Education/Broadband Penetration</t>
  </si>
  <si>
    <t xml:space="preserve">                                    v. Water and Sanitation</t>
  </si>
  <si>
    <t xml:space="preserve">                                    vi. Public Finance (Social Safety Net)</t>
  </si>
  <si>
    <t>Additional Provision for Capital -Non-Discretionary</t>
  </si>
  <si>
    <t>Total Capital Expenditure</t>
  </si>
  <si>
    <t>Grand Total</t>
  </si>
  <si>
    <t>OVERALL SUMMARY OF 2020 REVISED BUDGET (SFTAS)</t>
  </si>
  <si>
    <t>REQUIRED</t>
  </si>
  <si>
    <t>Guidance [NOT to be included with the budget documentation]</t>
  </si>
  <si>
    <t>2020 original budget</t>
  </si>
  <si>
    <t>2020 amended budget</t>
  </si>
  <si>
    <t>o/w COVID-responsive* (in 2020 amended budget)</t>
  </si>
  <si>
    <t>Reference to Explanatory Notes**</t>
  </si>
  <si>
    <t xml:space="preserve">Assumptions: </t>
  </si>
  <si>
    <t>Explanatory Note 1.0</t>
  </si>
  <si>
    <t>Oil price (US$/bbl)</t>
  </si>
  <si>
    <t>Explanatory Note 1.1</t>
  </si>
  <si>
    <t>Oil production (national, mbpd)</t>
  </si>
  <si>
    <t>Explanatory Note 1.2</t>
  </si>
  <si>
    <t>Exchange rate (N/US$)</t>
  </si>
  <si>
    <t>Explanatory Note 1.3</t>
  </si>
  <si>
    <t>GDP growth (national, percent annual change)</t>
  </si>
  <si>
    <t>Explanatory Note 1.4</t>
  </si>
  <si>
    <t>Inflation (national, percent, annual average)</t>
  </si>
  <si>
    <t>Explanatory Note 1.5</t>
  </si>
  <si>
    <t>Mineral Ratio</t>
  </si>
  <si>
    <t>Explanatory Note 1.6</t>
  </si>
  <si>
    <t>1. Opening Balance</t>
  </si>
  <si>
    <t>Explanatory Note 1.7</t>
  </si>
  <si>
    <t>CRF Opening balance + CDF Opening balance (refers to balances, not revenues)</t>
  </si>
  <si>
    <t>2. Revenues and grants:</t>
  </si>
  <si>
    <t>Explanatory Note 2.0</t>
  </si>
  <si>
    <t xml:space="preserve">Total to be reported. Formula included - can be adjusted. </t>
  </si>
  <si>
    <t xml:space="preserve">Gross Statutory Allocation  (not net of deductions) </t>
  </si>
  <si>
    <t>Explanatory Note 2.1</t>
  </si>
  <si>
    <t>Needs to be below upper limit (appendix Table A1 of the Guidelines)</t>
  </si>
  <si>
    <t>Mineral Derivation</t>
  </si>
  <si>
    <t>Explanatory Note 2.2</t>
  </si>
  <si>
    <t>Other FAAC transfers (exchange rate gain, augmentation, others)</t>
  </si>
  <si>
    <t>Explanatory Note 2.3</t>
  </si>
  <si>
    <t>VAT</t>
  </si>
  <si>
    <t>Explanatory Note 2.4</t>
  </si>
  <si>
    <t>IGR</t>
  </si>
  <si>
    <t>Explanatory Note 2.5</t>
  </si>
  <si>
    <t>Internal grants</t>
  </si>
  <si>
    <t>Explanatory Note 2.6</t>
  </si>
  <si>
    <t>External grants</t>
  </si>
  <si>
    <t>Explanatory Note 2.7</t>
  </si>
  <si>
    <t>Explanatory Note 2.8</t>
  </si>
  <si>
    <t>Can add as many lines as needed</t>
  </si>
  <si>
    <t>3. Expenditures:</t>
  </si>
  <si>
    <t>Explanatory Note 3.0</t>
  </si>
  <si>
    <t>Recurrent:</t>
  </si>
  <si>
    <t>Explanatory Note 3.0.1</t>
  </si>
  <si>
    <t xml:space="preserve">Needs to clearly report COVID-19 expenditures (those tagged as COVID-19 responsive); formula included -can be adjusted. </t>
  </si>
  <si>
    <t>Explanatory Note 3.1</t>
  </si>
  <si>
    <t>Needs to clearly report COVID-19 expenditures (those tagged as COVID-19 responsive)</t>
  </si>
  <si>
    <t>Overhead costs</t>
  </si>
  <si>
    <t>Explanatory Note 3.2</t>
  </si>
  <si>
    <t>Explanatory Note 3.3</t>
  </si>
  <si>
    <t>Grants and Contributions</t>
  </si>
  <si>
    <t>Explanatory Note 3.4</t>
  </si>
  <si>
    <t>Explanatory Note 3.5</t>
  </si>
  <si>
    <t>Statutory Transfers to OSOPADEC</t>
  </si>
  <si>
    <t>Explanatory Note 3.6</t>
  </si>
  <si>
    <t>Statutory Transfers from State Independent Revenue to  JAAC (LGA)</t>
  </si>
  <si>
    <t>Explanatory Note 3.7</t>
  </si>
  <si>
    <t>Statutory Transfers to Ondo State Internal Revenue Services</t>
  </si>
  <si>
    <t>Explanatory Note 3.8</t>
  </si>
  <si>
    <t>The table needs to clearly report items such as debt charges, other interest payments.</t>
  </si>
  <si>
    <t>Interest payments on debt (or debt service), including FAAC deductions</t>
  </si>
  <si>
    <t>Explanatory Note 3.9</t>
  </si>
  <si>
    <t>Capital:</t>
  </si>
  <si>
    <t>Explanatory Note 4.0</t>
  </si>
  <si>
    <t>Administration Sector</t>
  </si>
  <si>
    <t>Explanatory Note 4.1</t>
  </si>
  <si>
    <t>Economic Sector</t>
  </si>
  <si>
    <t>Explanatory Note 4.2</t>
  </si>
  <si>
    <t>Law and Justice Sector</t>
  </si>
  <si>
    <t>Explanatory Note 4.3</t>
  </si>
  <si>
    <t>Regional Sector</t>
  </si>
  <si>
    <t>Explanatory Note 4.4</t>
  </si>
  <si>
    <t>Social Sector</t>
  </si>
  <si>
    <t>Explanatory Note 4.5</t>
  </si>
  <si>
    <t xml:space="preserve">4. Balance (=(1+2)-3)) </t>
  </si>
  <si>
    <t>Total to be reported. Formula included.</t>
  </si>
  <si>
    <t>5. Financing:</t>
  </si>
  <si>
    <t>Explanatory Note 5.0</t>
  </si>
  <si>
    <r>
      <t>Total to be reported. Formula included</t>
    </r>
    <r>
      <rPr>
        <b/>
        <sz val="11"/>
        <color theme="1"/>
        <rFont val="Calibri"/>
        <family val="2"/>
        <scheme val="minor"/>
      </rPr>
      <t xml:space="preserve">. Needs to match the Balance (with opposite sign) for the financing gap to be 0. </t>
    </r>
  </si>
  <si>
    <t>Domestic bonds</t>
  </si>
  <si>
    <t>Explanatory Note 5.1</t>
  </si>
  <si>
    <t xml:space="preserve">Commercial bank loans </t>
  </si>
  <si>
    <t>Explanatory Note 5.2</t>
  </si>
  <si>
    <t>External loans</t>
  </si>
  <si>
    <t>Explanatory Note 5.3</t>
  </si>
  <si>
    <t>6. Financing gap (=-(4+5))</t>
  </si>
  <si>
    <t>Explanatory Note 5.4</t>
  </si>
  <si>
    <r>
      <rPr>
        <b/>
        <sz val="11"/>
        <color theme="1"/>
        <rFont val="Calibri"/>
        <family val="2"/>
        <scheme val="minor"/>
      </rPr>
      <t xml:space="preserve">Needs to be 0; </t>
    </r>
    <r>
      <rPr>
        <sz val="11"/>
        <color theme="1"/>
        <rFont val="Calibri"/>
        <family val="2"/>
        <scheme val="minor"/>
      </rPr>
      <t xml:space="preserve">Total to be reported. Formula included. </t>
    </r>
  </si>
  <si>
    <t>Memorandum Items:</t>
  </si>
  <si>
    <t>Explanatory Note 6.0</t>
  </si>
  <si>
    <t>COVID-19 responsive expenditures (% of total expenditures)</t>
  </si>
  <si>
    <t>Explanatory Note 6.1</t>
  </si>
  <si>
    <r>
      <t xml:space="preserve">Needs to be above threshold (to be determined)
</t>
    </r>
    <r>
      <rPr>
        <sz val="11"/>
        <color theme="1"/>
        <rFont val="Calibri"/>
        <family val="2"/>
        <scheme val="minor"/>
      </rPr>
      <t xml:space="preserve">Formula provided; can be adjusted. </t>
    </r>
  </si>
  <si>
    <t>...[insert as applicable]</t>
  </si>
  <si>
    <t>[fill in if needed]</t>
  </si>
  <si>
    <t>[Insert reference to EN, if needed]</t>
  </si>
  <si>
    <t xml:space="preserve">Notes: '*' COVID responsive expenditures include emergency response or mitigation measures/programs for crisis and recovery phases; they include measures to address the COVID-19 pandemic and the economic impact. Under this broad definition, it can include expenditures on health, food security, social safety net programs, support for MSMEs, livelihood programs, and others. Please see Guidelines section 4.3 for definition of COVID-responsive expenditure; and section 4.5 for guidance on tagging COVID-responsive budget lines in the detailed budget table. 
'**' Please see Guidelines Section 4 (particularly section 4.7) for guidance on Explanatory Notes (1) - (3). </t>
  </si>
  <si>
    <t>In Naira, unless stated otherwise</t>
  </si>
  <si>
    <t>OPTIONAL</t>
  </si>
  <si>
    <t>2019 Actual</t>
  </si>
  <si>
    <t>2020 Jan-Jun Actual</t>
  </si>
  <si>
    <t>2020 Original Budget</t>
  </si>
  <si>
    <t>2020 Amended Budget</t>
  </si>
  <si>
    <t>%          +/-</t>
  </si>
  <si>
    <t>o/w COVID-responsive (in 2020 amended budget)</t>
  </si>
  <si>
    <t>Reference to Explanatory Notes</t>
  </si>
  <si>
    <t>Recurrent expenditures:</t>
  </si>
  <si>
    <t>Public Debt charges (Interest payments on debt (or debt service), including FAAC deductions)</t>
  </si>
  <si>
    <t>Capital expenditures:</t>
  </si>
  <si>
    <t xml:space="preserve">4. Balance (=(1+2-3)) </t>
  </si>
  <si>
    <t>Commercial bank loans</t>
  </si>
  <si>
    <t>from revised Budget</t>
  </si>
  <si>
    <t xml:space="preserve">Covid-19 related revenue </t>
  </si>
  <si>
    <t>02130004510401</t>
  </si>
  <si>
    <t xml:space="preserve">OSAEC Project </t>
  </si>
  <si>
    <t>Accelerated Agriculture Development Scheme (AADS)/Commodity Development Initiative (CDI)</t>
  </si>
  <si>
    <t>Allocation of the Direct Labour Engineering Unit(DILEU) Ministry of Works</t>
  </si>
  <si>
    <t>Emergency Preparedness and Disease Surveillance/Inter-Ministerial Committee on Covid-19</t>
  </si>
  <si>
    <t>SPG- Sensitization on Child Abuse and Other Social Ills</t>
  </si>
  <si>
    <t xml:space="preserve"> '011200400100: HOUSE OF ASSEMBLY COMMISSION</t>
  </si>
  <si>
    <t>Borehole Inventory and Monitoring</t>
  </si>
  <si>
    <t>Purchase of Three Hilux Vans (Balance payment)</t>
  </si>
  <si>
    <t>Fumigation of All Schools in Ondo State</t>
  </si>
  <si>
    <t>022200100100: MINISTRY OF COMMERCE, INDUSTRIES AND COOPERATIVES</t>
  </si>
  <si>
    <t>Covid-19 Response: Purchase of PPE and others</t>
  </si>
  <si>
    <t>Infectious Disease Hospital, Akure, Ikare, Ondo &amp; Odigbo</t>
  </si>
  <si>
    <t>Covid-19 response: Free Health Drugs/Laboratory Reagents</t>
  </si>
  <si>
    <t>Health Insurance Policy for Health Workers</t>
  </si>
  <si>
    <t>Health Insurance Policy to encourage frontline health workers in the fight against Covid-19 pandemic</t>
  </si>
  <si>
    <t>No longer feasible in the face of Covid-19 pandemic</t>
  </si>
  <si>
    <t>Ondo State Covid-19 Action Response and Economic Stimulus (Food Security &amp; sustainable livelihood through FADAMA)</t>
  </si>
  <si>
    <t>Ondo State Covid-19 Action Response and Economic Stimulus (Facilitating recovery and Enhancing Capability of MSEs)</t>
  </si>
  <si>
    <t>Ondo State Covid-19 Action Response and Economic Stimulus (Increase Social and Special Transfers through Expanded Social Register)</t>
  </si>
  <si>
    <t>Cash Transfer: Ondo State Covid-19 Action Response and Economic Stimulus (Increase Cash Transfers to the Vulnerables)</t>
  </si>
  <si>
    <t>Public Workfare: Ondo State Covid-19 Action Response and Economic Stimulus (Labour Intensive Public Works)</t>
  </si>
  <si>
    <t>CSDP: Ondo State Covid-19 Action Response and Economic Stimulus (Provision of Basic Infrastructure and Social Services)</t>
  </si>
  <si>
    <t>Ondo State Covid-19 Action Response and Economic Stimulus (Construction/improved Feeder-Roads to Wet Markets through RAAMP)</t>
  </si>
  <si>
    <t xml:space="preserve">REVISED SOCIAL CONTRIBUTIONS AND SOCIAL BENEFITS DETAILS </t>
  </si>
  <si>
    <t xml:space="preserve"> SUMMARY OF TOTAL REVISED GRANTS AND CONTRIBUTIONS BUDGET 2020</t>
  </si>
  <si>
    <t>0 51800100100:BOARD OF ADULT, TECHNICAL AND VOCATIONAL EDUCATION</t>
  </si>
  <si>
    <t>051700100300: ONDO STATE EDUCATION ENDOWMENT FUND OFFICE</t>
  </si>
  <si>
    <t>052111500100: EMERGENCY MEDICAL SERVICES AGENCY</t>
  </si>
  <si>
    <t>051400100100: MINISTRY OF WOMEN AFFAIRS AND SOCIAL DEVELOPMENT</t>
  </si>
  <si>
    <t>051300100100: MINISTRY OF YOUTH AND SPORTS DEVELOPMENT</t>
  </si>
  <si>
    <t>053905100100: ONDO STATE SPORTS COUNCIL</t>
  </si>
  <si>
    <t xml:space="preserve"> '051300100200:ONDO STATE FOOTBALL DEVELOPMENT AGENCY</t>
  </si>
  <si>
    <t>055200100200: DIRECTORATE OF RURAL AND COMMUNITY DEVELOPMENT</t>
  </si>
  <si>
    <t>055200200100: ONDO STATE COMMUNITY AND SOCIAL DEVELOPMENT AGENCY</t>
  </si>
  <si>
    <t>051400100200: AGENCY FOR THE WELFARE OF THE PHYSICALLY CHALLENGED PERSONS</t>
  </si>
  <si>
    <t>026000100100: MINISTRY OF LANDS AND HOUSING</t>
  </si>
  <si>
    <t>023100300100: ONDO STATE ELECTRICITY BOARD</t>
  </si>
  <si>
    <t>022900100100: OFFICE OF TRANSPORT</t>
  </si>
  <si>
    <t>025210300100: ONDO STATE RURAL WATER SUPPLY AND SANITATION AGENCY (RUWASSA)</t>
  </si>
  <si>
    <t>025200100100: MINISTRY OF WATER RESOURCES, PUBLIC SANITATION AND HYGIENE</t>
  </si>
  <si>
    <t>026300100100: MINISTRY OF PHYSICAL PLANNING AND URBAN DEVELOPMENT</t>
  </si>
  <si>
    <t>011103500100: #ONDO STATE PENSIONS TRANSITIONAL DEPARTMENT</t>
  </si>
  <si>
    <t>011101400100: POLITICAL AND ECONOMIC AFFAIRS DEPARTMENT</t>
  </si>
  <si>
    <t>Election Petition Tribunal: Matters Affection</t>
  </si>
  <si>
    <t xml:space="preserve">FGN Covid-19 Health Support Grant </t>
  </si>
  <si>
    <t>UNICEF grants</t>
  </si>
  <si>
    <t>NCDC Facility to fight Covid-19</t>
  </si>
  <si>
    <t>Contributory Health Scheme fund from FGN</t>
  </si>
  <si>
    <t>To be used to strategise  against Covid-19 infection &amp;Treatment of patients. This includes SOMIL &amp; FGN grants.</t>
  </si>
  <si>
    <t>The state govt has an agreement with UBA and Fidelity bank to fund some projects through credit facilities to the tune of N12B. The state intends to utilise N9.84B this year.</t>
  </si>
  <si>
    <t>W/Bank COVID-19 Action Response and Economic Stimulus Support Facility</t>
  </si>
  <si>
    <t>This is a world bank loan to finance covid-19 prevention/treatment related expenditures</t>
  </si>
  <si>
    <t>No longer feasible in the face of covid-19 pandemic</t>
  </si>
  <si>
    <t>01010000380268</t>
  </si>
  <si>
    <t>The project is to support youth engagement in LIFE-ND project. This amount here is the fund agreed upon by state government and the creditor</t>
  </si>
  <si>
    <t>01010002320106</t>
  </si>
  <si>
    <t>01010002320107</t>
  </si>
  <si>
    <t>01010002320108</t>
  </si>
  <si>
    <t>01010004120310</t>
  </si>
  <si>
    <t>01030002370105</t>
  </si>
  <si>
    <t>01030004810102</t>
  </si>
  <si>
    <t xml:space="preserve">FGN/WBank Support for Covid-19 Response </t>
  </si>
  <si>
    <t>04040001640104</t>
  </si>
  <si>
    <t>02170002170112</t>
  </si>
  <si>
    <t>01080001210106</t>
  </si>
  <si>
    <t>05040003360209</t>
  </si>
  <si>
    <t>01030003550119</t>
  </si>
  <si>
    <t>01030003550120</t>
  </si>
  <si>
    <t>The project is to support youth engagement in Livestock production. This amount here is the proposed fund from the creditor. Strategy against impact of Covid-19</t>
  </si>
  <si>
    <t>This is a world bank support programme to cushion the impact of Covid-19 in the State.</t>
  </si>
  <si>
    <t>This is a world bank project to cushion the effect of Covid-19.</t>
  </si>
  <si>
    <t>This is a world bank supported project to cushion the effect of Covid-19.</t>
  </si>
  <si>
    <t>This is an FGN support programme to prevent the spread/treatment of Covid-19 in the State.</t>
  </si>
  <si>
    <t xml:space="preserve">Increase is as a result of expected increase of expected SFTAS grant. The State is also expecting N1.5B from FGN &amp; individuals as grants/palliatives. Out of this figure, N4.8B is expected to be expended on Covid-19 related issues  </t>
  </si>
  <si>
    <t>The State Govt already has approval of ODHA to access N30B bond out of which N14.8B has been accessed. The balance of N15.2B is expected to be accessed before the year runs out. Out of this amount, N8.975B is to be spent on Covid-19 related epenses</t>
  </si>
  <si>
    <t>Covid-19 Response: Purchase of PPE, fumigation of school environment and others</t>
  </si>
  <si>
    <t>03050002700323</t>
  </si>
  <si>
    <t>Increase is due to the  fact that exchange rate of NGN/USD is now about N380/$1 as against N360/$1 used in forecast</t>
  </si>
  <si>
    <t xml:space="preserve">The initial N2B proposed loan not feasible. However, the SG is collaborating with NDDC on two projects: LIFE-ND and L-PRES which is expected to give a total of N1.114B  </t>
  </si>
  <si>
    <t>ONDO STATE OF NIGERIA, REVISED BUDGET 2020 - CAPITAL BY SECTOR</t>
  </si>
  <si>
    <t>State Govt Covid-19 Intervention Fund (grant)</t>
  </si>
  <si>
    <t>xiii</t>
  </si>
  <si>
    <t>xi</t>
  </si>
  <si>
    <t>Explanatory Note 5.5</t>
  </si>
  <si>
    <t>Other Internal/Domestic Loans</t>
  </si>
  <si>
    <t>SECOND SCHEDULE</t>
  </si>
  <si>
    <t xml:space="preserve">REVISED STATUTORY TRANSFERS </t>
  </si>
  <si>
    <t xml:space="preserve"> S/N </t>
  </si>
  <si>
    <t>Details of Expenditure</t>
  </si>
  <si>
    <t>2019 Approved Budget</t>
  </si>
  <si>
    <t>Remark</t>
  </si>
  <si>
    <t>TOTAL TRANSFERS</t>
  </si>
  <si>
    <t>Statutorily, OSOPADEC is entitled to 40% of the Mineral Derivation. This will amount to about N4.36B. Meanwhile, the remaining balance represents its portion on the refund on roads recently approved for the state by FGN.</t>
  </si>
  <si>
    <t xml:space="preserve">The reduction in Statutory Transfer from state to Local Government is occasioned by reduction in the total expected Independent Revenue in the year. </t>
  </si>
  <si>
    <t>The reduction in Statutory Transfer to State Internal Revenue Services is occasioned by reduction in the total expected Independent Revenue in the year.</t>
  </si>
  <si>
    <t xml:space="preserve"> FIRST SCHEDULE</t>
  </si>
  <si>
    <t>REVISED DEBT SERVICES</t>
  </si>
  <si>
    <t>iii</t>
  </si>
  <si>
    <t>Loan Repayment</t>
  </si>
  <si>
    <t>FOURTH SCHEDULE</t>
  </si>
  <si>
    <t>YEAR 2020 REVISED CAPITAL ESTIMATES</t>
  </si>
  <si>
    <t>ALLOCATION TO MINISTRIES/DEPARTMENT/AGENCIES</t>
  </si>
  <si>
    <t>01</t>
  </si>
  <si>
    <t>02</t>
  </si>
  <si>
    <t>011101200100</t>
  </si>
  <si>
    <t>03</t>
  </si>
  <si>
    <t>051701800100</t>
  </si>
  <si>
    <t>051702100100</t>
  </si>
  <si>
    <t>051702100200</t>
  </si>
  <si>
    <t>051702100300</t>
  </si>
  <si>
    <t>04</t>
  </si>
  <si>
    <t>052102600100</t>
  </si>
  <si>
    <t>05</t>
  </si>
  <si>
    <t>012305500100</t>
  </si>
  <si>
    <t>012300300100</t>
  </si>
  <si>
    <t>xii</t>
  </si>
  <si>
    <t>06</t>
  </si>
  <si>
    <t>07</t>
  </si>
  <si>
    <t>08</t>
  </si>
  <si>
    <t>09</t>
  </si>
  <si>
    <t>Regional Development</t>
  </si>
  <si>
    <t>045100200100</t>
  </si>
  <si>
    <t>011100800100</t>
  </si>
  <si>
    <t>xiv</t>
  </si>
  <si>
    <t>012400400300</t>
  </si>
  <si>
    <t>Ondo State Security Network Agency (Amotekun Corps)</t>
  </si>
  <si>
    <t>xv</t>
  </si>
  <si>
    <t>There is a 24% increment in the revised budget due to the fact that more borrowings will be made within the year to fund some critical projects</t>
  </si>
  <si>
    <t>2020 Revised Budget</t>
  </si>
  <si>
    <t>Original  2020 Budget</t>
  </si>
  <si>
    <t>Original 2020  Budget</t>
  </si>
  <si>
    <t>THIRD  SCHEDULE</t>
  </si>
  <si>
    <t>YEAR 2020 REVISED RECURRENT ESTIMATES</t>
  </si>
  <si>
    <t>ALLOCATION TO MINISTRIES/DEPARTMENTS/AGENCIES</t>
  </si>
  <si>
    <t>Personnel</t>
  </si>
  <si>
    <t xml:space="preserve">  </t>
  </si>
  <si>
    <t>STATE UNIVERSAL BASIC EDUCATION BOARD (SUBEB) ZONAL OFFICES</t>
  </si>
  <si>
    <t>v</t>
  </si>
  <si>
    <t>vi</t>
  </si>
  <si>
    <t xml:space="preserve">MINISTRY OF PHYSICAL PLANNING AND URBAN DEVELOPMENT </t>
  </si>
  <si>
    <t>MINISTRY OF PHYSICAL PLANNING AND URBAN DEVELOPMENT - AREA OFFICES</t>
  </si>
  <si>
    <t>vii</t>
  </si>
  <si>
    <t>'023800100700</t>
  </si>
  <si>
    <t>ONDO CARES</t>
  </si>
  <si>
    <t>viii</t>
  </si>
  <si>
    <t>ix</t>
  </si>
  <si>
    <t>CONSOLIDATE REVENUE FUND CHARGES</t>
  </si>
  <si>
    <t>GRANTS AND CONTRIBUTIONS</t>
  </si>
  <si>
    <t>SOCIAL CONTRIBUTIONS AND SOCIAL BENEFITS</t>
  </si>
  <si>
    <t>EXPLANATORY NOTE</t>
  </si>
  <si>
    <t>NOTES</t>
  </si>
  <si>
    <t>Assumptions</t>
  </si>
  <si>
    <t>All assumptions are made based on the FGN MTEF, NGF recommendations (SFTAS guidelines)  and realities at the State level.</t>
  </si>
  <si>
    <t>OIL PRICE (US$/BARREL)</t>
  </si>
  <si>
    <t xml:space="preserve">The initial benchmark price adopted by the state was $55 as against $57 by the FGN because the state was being careful that there might be a fall in oil price which eventually was the case. In the revised budget, the state is proposing $25 as against $28 as approved by FGN to cater for any eventualities. </t>
  </si>
  <si>
    <t>OIL PRODUCTION (NATIONAL, MBPD)</t>
  </si>
  <si>
    <t>Ondo state is adopting 1.7mbpd as contained in the SFTAS guidelines</t>
  </si>
  <si>
    <t>EXCHANGE RATE (N/US$)</t>
  </si>
  <si>
    <t xml:space="preserve">Ondo state is adopting N360/US$ as contained in the SFTAS guidelines </t>
  </si>
  <si>
    <t>GDP GROWTH (NATIONAL, PERCENT ANNUAL CHANGE)</t>
  </si>
  <si>
    <t xml:space="preserve">Ondo state is adopting a GDP growth rate of -4.42%  as contained in the SFTAS Guidelines and FGN MTEF, which provide for a real GDP growth rate of -4.42%. </t>
  </si>
  <si>
    <t>INFLATION (NATIONAL, PERCENT, ANNUAL AVERAGE)</t>
  </si>
  <si>
    <t xml:space="preserve">Ondo state is adopting an  inflation rate of 14.13% as contained in the SFTAS Guidelines and FGN MTEF, which provide for inflation rate of 14.13% </t>
  </si>
  <si>
    <t>MINERAL RATIO</t>
  </si>
  <si>
    <t>Mineral Ratio of 27% was used by the FGN and the Macroeconomic indices of the FGN was adopted by Ondo state.</t>
  </si>
  <si>
    <t>OPENING BALANCE/CASH RESERVE/ROLL-OVER FUND</t>
  </si>
  <si>
    <t>The actual  Roll Over fund which is the Opening balance for the year is N4,081,000,000 as against the earlier proposed N4,500,000,000</t>
  </si>
  <si>
    <t>REVENUE AND GRANTS</t>
  </si>
  <si>
    <t xml:space="preserve">There is an expected reduction of N18,518,816,691.592 from what was earlier projected due to the fall in crude oil price and production volume occasioned by  Corona Virus pandemic. All FAAC allocations except VAT are expected to reduce. Internal grant is expected to increase as more donors have given and are still willing to give  towards relieving the impacts of Covid-19 on people. </t>
  </si>
  <si>
    <t xml:space="preserve">Statutory Allocation is expected to reduce by 34% of the earlier projection of N40B due to the reduction of production volume (2.0mpbd to 1.7mpbd) and price of crude oil ($55/barrel to $25/barrel) upon which the earlier projection was based. </t>
  </si>
  <si>
    <t>Mineral Derivation is expected to reduce slightly from N13.4B to N10.9B which represents 18% reduction. Considering the actuals as at June which is N6.6B, it is expected that N10.9B will be achievable by 31 December, 2020</t>
  </si>
  <si>
    <t>OTHER FAAC TRANSFERS (EXCHANGE RATE GAIN, AUGMENTATION, OTHERS)</t>
  </si>
  <si>
    <t>The initial estimate of Other FAAC Transfers of N19,745,390,855 in the original approved budget has now been revised to N14,849,148,035.37. The items under this includes: (i).Refund on FGN Roads (ii). Gain on foreign Exchange (iii). Excess Crude/Additional fund(iv)Withholding Tax Refund from FGN (v) Forex Account Stabilization/Excess Charges refund and (vi) Excess Petroleum Profit Tax. See Explanatory Notes 2.3.1 - 2.3.6 below</t>
  </si>
  <si>
    <t>2.3.1</t>
  </si>
  <si>
    <t>Slight reduction is expected due to the fact that the current selling price of crude oil (about $42 per barrel) is higher than the benchmark price ($25 per barrel) assumed in the revised budget.</t>
  </si>
  <si>
    <t>2.3.2</t>
  </si>
  <si>
    <t>The increase is premised on the recent approval of N7.8B by the FEC to be released to the state.</t>
  </si>
  <si>
    <t>2.3.3</t>
  </si>
  <si>
    <t>2.3.4</t>
  </si>
  <si>
    <t>2.3.5</t>
  </si>
  <si>
    <t>2.3.6</t>
  </si>
  <si>
    <t>Share of VAT is expected to increase due to the recent increase of VAT rate from 5% to 7.5% by the FGN. In the face of the lockdown, many vatable items have increased geometrically e.g tele-communications and TV subscriptions.</t>
  </si>
  <si>
    <t>INDEPENDENT REVENUE/IGR</t>
  </si>
  <si>
    <t>The reduction in the IGR figure was as a result of the impact of Covid-19 which has made the State Government to give Tax Incentives in terms of waiver and Tariff reduction to some class of people in the State thereby reducing the expected IGR in the year. Similarly, the lockdown occasioned by Covid-19 pandemic greatly impedes economic activities within the State and hence IGR generation is negatively affected. Major components of IGR includes: (1) PAYE (2) Rent on Govt Land (3) Development Levy (4) Business/Operating fee (5) Direct Assessment etc. See Explanatory notes 2.5.1 - 2.5.6 below</t>
  </si>
  <si>
    <t>2.5.1</t>
  </si>
  <si>
    <t>PAY AS YOU EARN (PAYE)</t>
  </si>
  <si>
    <t>PAYE is expected to reduce slightly due to the fact that some private companies in the state may not be able to pay their workers salaries in full due to the effect of Covid-19 lockdown and hence the tax realizable from this is expected to reduce from N13B to N11B which is about 14% reduction from our earlier projection.</t>
  </si>
  <si>
    <t>2.5.2</t>
  </si>
  <si>
    <t>In view of Covid-19 lockdown, revenue generation on this item will be lower due to reduction in economic activities and rebate given by the Govt. This is expected to reduce from N200M to N120M.</t>
  </si>
  <si>
    <t>2.5.3</t>
  </si>
  <si>
    <t>DEVELOPMENT LEVY</t>
  </si>
  <si>
    <t>A reduction from N350M to N160M in the revised budget is premised on the low level of economic activities within the state which will adversely affect the payment of Development levy</t>
  </si>
  <si>
    <t>2.5.4</t>
  </si>
  <si>
    <t>Reduction due to lockdown and reduced economic activities. Businesses were not able to open for operation for a period of about 3 months hence a reduction in projection from N150M to N80M</t>
  </si>
  <si>
    <t>2.5.5</t>
  </si>
  <si>
    <t>OTHER NON-TAX REVENUE ACROSS MDAs</t>
  </si>
  <si>
    <t>Other non-tax revenue across the various MDAs equally reduce due to the impact of Covid-19 on the citizens of the state which invariably affect the expected inflow across the various revenue heads. Explanations are provided on each revenue item on the revenue detail pages.</t>
  </si>
  <si>
    <t>2.5.6</t>
  </si>
  <si>
    <t xml:space="preserve">This revenue is expected to reduce greatly due to the fact that tax incentive has been given to operators in informal sector. The revenue is expected to reduce by half (from N1.4B to N720M). </t>
  </si>
  <si>
    <t>INTERNAL/DOMESTIC GRANTS</t>
  </si>
  <si>
    <t>Increase is as a result of expected increase of SFTAS grant from N1.5B to N6.4B. The State is also expecting N1.0B from FGN as health support grant. Detail in Appendix 1</t>
  </si>
  <si>
    <t>EXTERNAL GRANTS</t>
  </si>
  <si>
    <t>The estimate for External Grants in the original Approved budget was N3,948,659,375.00. This has been revised to N1,670,000,000.00 because in the cause of reviewing the budget, meetings were held with MEDAs driving the execution of the projects to ascertain the status of the projects and the grants and the possibility of accessing all the Grants as projected in the Approved budget.  We were made to understand that due to Covid-19 Pandemic, the possibility of accessing the grant 100% is no longer reaslistic.  The revised figure was agreed with the respective MEDAs with supportive documents.  The following are the sources of the Grants:  UNICEF - 200,000,000.00  National Urban Water Supply Reform Project - 500,000,000.00  REDD+ Project - 50,000,000.00 National Primary Health Care Fund - 200,000,000.00  PEWASH - 320,000,000.00  Malaria Control-AFDB Funded - 350,000,000.00 UN-Habitat Programme - 50,000,000.00. See Appendix 1</t>
  </si>
  <si>
    <t>STATE GOVT COVID-19 INTERVENTION FUND</t>
  </si>
  <si>
    <t xml:space="preserve">This is expected to come from donors within the state in form of grants. A total of N1.5B is projected to be realised in 2020. Till June, not less than N855M has been donated in cash and in kind to the state govt as palliatives. </t>
  </si>
  <si>
    <t>3. EXPENDITURES:</t>
  </si>
  <si>
    <t>The total expenditure is expected to reduce by about 19% due to expected reduction in total revenue</t>
  </si>
  <si>
    <t>3.0.1</t>
  </si>
  <si>
    <t>RECURRENT EXPENDITURES:</t>
  </si>
  <si>
    <t>This contains personnel related expenditure and cost of governance. All Personnel related expenditures cannot be revised downward so as to ensure money in the pocket of individuals and to cushion the effect of Covid-19 on the people. However, efforts have been made to reduce  overhead cost/special programmes so that the lean resources available to govt will be used to provide basic infrastructures and tackle covid-19 related expenditure.</t>
  </si>
  <si>
    <t>The 0.15% increase in the Personnel Cost was to take care of health workers in the frontline of Covid-19 battle and other incentives promised by the govt.</t>
  </si>
  <si>
    <t>OVERHEAD COSTS</t>
  </si>
  <si>
    <t>The overhead figure of N4,769,143,402.00 contained in the original approved budget  has now been reduced to N3,764,833,550.00 in the revised budget due to shortfall in the expected revenue for the year and also to make funds available for infrastructures and to combat the pandemic.</t>
  </si>
  <si>
    <t>Grants and contributions figure of N8,340,955,000.00 was a slight  reduction  from the initial budget of N8,429,500,00.00. This is due to an expected shortfall in revenue between now and the end of the year.</t>
  </si>
  <si>
    <t>Social contributions and social benefits figure of N10,650,800,000.00 was proposed in the revised budget because of expected shortfall in revenue inflow in the 2nd and 3rd quarters of the year occasioned by Covid-9 pandemic.</t>
  </si>
  <si>
    <t>STATUTORY TRANSFERS TO OSOPADEC</t>
  </si>
  <si>
    <t>Statutorily, OSOPADEC is entitled to 40% of the Mineral Derivation. This amounts to about N4.36B. Meanwhile, the remaining balance represents its portion on the refund on roads recently approved for the state by FGN.</t>
  </si>
  <si>
    <t>STATUTORY TRANSFERS FROM STATE INDEPENDENT REVENUE TO  JAAC (LGA)</t>
  </si>
  <si>
    <t>STATUTORY TRANSFERS TO ONDO STATE INTERNAL REVENUE SERVICES</t>
  </si>
  <si>
    <t>PUBLIC DEBT CHARGES (INTEREST PAYMENTS ON DEBT (OR DEBT SERVICE), INCLUDING FAAC DEDUCTIONS)</t>
  </si>
  <si>
    <t>There is a 24% increment in the revised budget due to the fact that more borrowings will be made within the year to fund some critical projects.</t>
  </si>
  <si>
    <t>CAPITAL EXPENDITURES:</t>
  </si>
  <si>
    <t>Reduction of about 36% in the revised budget is occasioned by the reduction in total available revenue. Some of the External Loans have been reviewed downward to reflect current realities as to what will be achievable in the year.</t>
  </si>
  <si>
    <t>The initial figure in the approved budget was N2.909B.  This would have been reduced drastically to about N1.9B if not for the provision made for Judgment Debt against the state, which is not less than N1B. Hence, the marginal increase of 3% in the revised budget.</t>
  </si>
  <si>
    <t xml:space="preserve">The Only Agency in this sector is Ondo State Oil Producing Development Commission (OSOPADEC) and it falls under Statutory Transfers. Therefore, it does not have capital allocations in the state budget. The 19% increase in the value is as a result of its portion on the refund on roads recently approved for the state by FGN. </t>
  </si>
  <si>
    <t>5. FINANCING:</t>
  </si>
  <si>
    <t>Generally, there is a reduction of 40% in aggregate Financing due to the reduction in the expected drawdown from external creditors as a result of economic meltdown triggered by Covid-19 pandemic which equally affected the creditors.</t>
  </si>
  <si>
    <t>DOMESTIC BONDS</t>
  </si>
  <si>
    <t>COMMERCIAL BANK LOANS</t>
  </si>
  <si>
    <t>The state govt has an agreement with UBA and Fidelity bank to fund some projects through credit facilities to the tune of N12B. The state intends to utilise N9,838,772,904.69 this year.</t>
  </si>
  <si>
    <t>OTHER INTERNAL/DOMESTIC LOANS</t>
  </si>
  <si>
    <t>Besides Domestic Bond of N15.2B and Commercial Bank Loans of N9.8B, other Internal/Domestic Loans amount to N6.8B down from N7.5B allocated in the original Budget. The 9.3% reduction is as result less expectation from the internal creditors.</t>
  </si>
  <si>
    <t>EXTERNAL LOANS</t>
  </si>
  <si>
    <t>There is a decrease of 19% in External Loan due to a decrease in the expected drawdown from external creditors. The pandemic has dealt a huge blow on the economies of many lending nations and bodies. Therefore the state may not be able to get as much external loans as earlier projected.</t>
  </si>
  <si>
    <t>FINANCING GAP</t>
  </si>
  <si>
    <t>There is no financing gap in both the initial and revised budgets</t>
  </si>
  <si>
    <t>MEMORANDUM ITEMS:</t>
  </si>
  <si>
    <t>A total amount of N25,004,768,158 has been provided in the revised budget to tackle Covid-19 pandemic and other related expenses.</t>
  </si>
  <si>
    <t>COVID-19 RESPONSIVE EXPENDITURES (% OF TOTAL EXPENDITURES)</t>
  </si>
  <si>
    <t>The state has made a provision of about N25B representing 16.51% of the total revised budget. A total of about N22.9B was provided for in the capital estimates while a total of N2.1B was provided for in the special programmes part of the recurrent estimates.</t>
  </si>
  <si>
    <t>161-162</t>
  </si>
  <si>
    <t>53-54</t>
  </si>
  <si>
    <t>162-163</t>
  </si>
  <si>
    <t>54-55</t>
  </si>
  <si>
    <t>163-164</t>
  </si>
  <si>
    <t>55-56</t>
  </si>
  <si>
    <t>80-81</t>
  </si>
  <si>
    <t>164</t>
  </si>
  <si>
    <t>56-57</t>
  </si>
  <si>
    <t>iv</t>
  </si>
  <si>
    <t>57-58</t>
  </si>
  <si>
    <t>59-60</t>
  </si>
  <si>
    <t>81-82</t>
  </si>
  <si>
    <t>164-165</t>
  </si>
  <si>
    <t>60-61</t>
  </si>
  <si>
    <t>83-84</t>
  </si>
  <si>
    <t>168-169</t>
  </si>
  <si>
    <t>61-62</t>
  </si>
  <si>
    <t>62-63</t>
  </si>
  <si>
    <t>14-15</t>
  </si>
  <si>
    <t>63-64</t>
  </si>
  <si>
    <t>82-83</t>
  </si>
  <si>
    <t>165-167</t>
  </si>
  <si>
    <t>171</t>
  </si>
  <si>
    <t>64-65</t>
  </si>
  <si>
    <t>167-168</t>
  </si>
  <si>
    <t>65-66</t>
  </si>
  <si>
    <t>15-16</t>
  </si>
  <si>
    <t>66-67</t>
  </si>
  <si>
    <t>169</t>
  </si>
  <si>
    <t>168</t>
  </si>
  <si>
    <t>169-171</t>
  </si>
  <si>
    <t>16-17</t>
  </si>
  <si>
    <t>68-69</t>
  </si>
  <si>
    <t>171-172</t>
  </si>
  <si>
    <t>69-70</t>
  </si>
  <si>
    <t>84-85</t>
  </si>
  <si>
    <t>172</t>
  </si>
  <si>
    <t>87-88</t>
  </si>
  <si>
    <t>176</t>
  </si>
  <si>
    <t>17-18</t>
  </si>
  <si>
    <t>70-71</t>
  </si>
  <si>
    <t>71-72</t>
  </si>
  <si>
    <t>173</t>
  </si>
  <si>
    <t>179</t>
  </si>
  <si>
    <t>174</t>
  </si>
  <si>
    <t>18-19</t>
  </si>
  <si>
    <t>177</t>
  </si>
  <si>
    <t>178-179</t>
  </si>
  <si>
    <t>73-74</t>
  </si>
  <si>
    <t>85-86</t>
  </si>
  <si>
    <t>74-75</t>
  </si>
  <si>
    <t>175-176</t>
  </si>
  <si>
    <t>75-76</t>
  </si>
  <si>
    <t>172-173</t>
  </si>
  <si>
    <t>76-77</t>
  </si>
  <si>
    <t>177-178</t>
  </si>
  <si>
    <t>77-78</t>
  </si>
  <si>
    <t>88-89</t>
  </si>
  <si>
    <t>178</t>
  </si>
  <si>
    <t>173-174</t>
  </si>
  <si>
    <t>78-79</t>
  </si>
  <si>
    <t>86-87</t>
  </si>
  <si>
    <t>175</t>
  </si>
  <si>
    <t>179-180</t>
  </si>
  <si>
    <t>89-92</t>
  </si>
  <si>
    <t>180-182</t>
  </si>
  <si>
    <t>182-183</t>
  </si>
  <si>
    <t>REVIEWED 2020 ALLOCATION OF FUND TO MDAs IN STATE</t>
  </si>
  <si>
    <t>Revenue</t>
  </si>
  <si>
    <t>Page</t>
  </si>
  <si>
    <t>Amount</t>
  </si>
  <si>
    <t>114-116</t>
  </si>
  <si>
    <t>20-21</t>
  </si>
  <si>
    <t>116-118</t>
  </si>
  <si>
    <t>118-119</t>
  </si>
  <si>
    <t>119-120</t>
  </si>
  <si>
    <t>22-23</t>
  </si>
  <si>
    <t>120-121</t>
  </si>
  <si>
    <t>23-24</t>
  </si>
  <si>
    <t>24-25</t>
  </si>
  <si>
    <t>121-123</t>
  </si>
  <si>
    <t>3-4</t>
  </si>
  <si>
    <t>25-26</t>
  </si>
  <si>
    <t>123-124</t>
  </si>
  <si>
    <t>126-127</t>
  </si>
  <si>
    <t>26-27</t>
  </si>
  <si>
    <t>124-125</t>
  </si>
  <si>
    <t>ONDO STATE INVESTMENT PROMOTION (ONDIPA)</t>
  </si>
  <si>
    <t>125-126</t>
  </si>
  <si>
    <t>127-128</t>
  </si>
  <si>
    <t>27-28</t>
  </si>
  <si>
    <t>128-129</t>
  </si>
  <si>
    <t>i</t>
  </si>
  <si>
    <t>28-29</t>
  </si>
  <si>
    <t>72-73</t>
  </si>
  <si>
    <t>29-30</t>
  </si>
  <si>
    <t>TEACHING SERVICE COMMISSION, AKURE</t>
  </si>
  <si>
    <t>TEACHING SERVICE COMMISSION, IKARE</t>
  </si>
  <si>
    <t>TEACHING SERVICE COMMISSION, IRELE</t>
  </si>
  <si>
    <t>TEACHING SERVICE COMMISSION, ODIGBO</t>
  </si>
  <si>
    <t>TEACHING SERVICE COMMISSION, OKA</t>
  </si>
  <si>
    <t>31-32</t>
  </si>
  <si>
    <t>TEACHING SERVICE COMMISSION, OKITIPUPA</t>
  </si>
  <si>
    <t>TEACHING SERVICE COMMISSION, ONDO</t>
  </si>
  <si>
    <t>32-33</t>
  </si>
  <si>
    <t>TEACHING SERVICE COMMISSION, OWENA</t>
  </si>
  <si>
    <t>TEACHING SERVICE COMMISSION, OWO</t>
  </si>
  <si>
    <t>33-34</t>
  </si>
  <si>
    <t>5-6</t>
  </si>
  <si>
    <t>130-131</t>
  </si>
  <si>
    <t>34-35</t>
  </si>
  <si>
    <t>131-132</t>
  </si>
  <si>
    <t>6-7</t>
  </si>
  <si>
    <t>132-135</t>
  </si>
  <si>
    <t>35-36</t>
  </si>
  <si>
    <t>135-136</t>
  </si>
  <si>
    <t>36-37</t>
  </si>
  <si>
    <t>138</t>
  </si>
  <si>
    <t>37-38</t>
  </si>
  <si>
    <t>139</t>
  </si>
  <si>
    <t>137-138</t>
  </si>
  <si>
    <t>ii</t>
  </si>
  <si>
    <t>38-39</t>
  </si>
  <si>
    <t>136-137</t>
  </si>
  <si>
    <t>139-140</t>
  </si>
  <si>
    <t>138-139</t>
  </si>
  <si>
    <t>140-141</t>
  </si>
  <si>
    <t>143-144</t>
  </si>
  <si>
    <t>141-143</t>
  </si>
  <si>
    <t>7-8</t>
  </si>
  <si>
    <t>144-145</t>
  </si>
  <si>
    <t>144</t>
  </si>
  <si>
    <t>41-42</t>
  </si>
  <si>
    <t>145</t>
  </si>
  <si>
    <t>148-149</t>
  </si>
  <si>
    <t>42-43</t>
  </si>
  <si>
    <t>146</t>
  </si>
  <si>
    <t>148</t>
  </si>
  <si>
    <t>147-148</t>
  </si>
  <si>
    <t>43-44</t>
  </si>
  <si>
    <t>147</t>
  </si>
  <si>
    <t>149-151</t>
  </si>
  <si>
    <t>44-45</t>
  </si>
  <si>
    <t>158</t>
  </si>
  <si>
    <t>9-10</t>
  </si>
  <si>
    <t>45-46</t>
  </si>
  <si>
    <t>153-154</t>
  </si>
  <si>
    <t>151-152</t>
  </si>
  <si>
    <t>47-48</t>
  </si>
  <si>
    <t>155-157</t>
  </si>
  <si>
    <t>48-49</t>
  </si>
  <si>
    <t>154-155</t>
  </si>
  <si>
    <t>10-11</t>
  </si>
  <si>
    <t>49-50</t>
  </si>
  <si>
    <t>152-153</t>
  </si>
  <si>
    <t>50-51</t>
  </si>
  <si>
    <t>157-158</t>
  </si>
  <si>
    <t>11-12</t>
  </si>
  <si>
    <t>158-160</t>
  </si>
  <si>
    <t>51-52</t>
  </si>
  <si>
    <t>160-161</t>
  </si>
  <si>
    <t>52-53</t>
  </si>
  <si>
    <t>161</t>
  </si>
  <si>
    <t>The State Govt already has approval of ODHA to access N30B bond out of which N14.8B has been accessed. The balance of N15.2B is expected to be accessed before the year runs out. Out of this amount, N4.75B is expected to be expended on Covid-19 related expenditure.</t>
  </si>
  <si>
    <t>Reduction of about 62% in the revised budget is occasioned by the reduction in total available revenue. All purchase of furniture fittings, building and vehicles that are not Covid-19 responsive were either cut or removed entirely from the budget to reflect economic realities of the moment.  Non-priority spending was also removed from the capital expenditure to arrive at the new figure. Notwithstanding, the sum of N260M will be used to address Covi-19 effects in this sector.</t>
  </si>
  <si>
    <t>There is a reduction of about 37% in the revised budget occasioned by the reduction in total expected available revenue. All purchase of furniture fittings, building and vehicles that are not Covid-19 responsive were either cut or removed from the budget to reflect economic realities of the moment.  Non-priority spending was also removed from the capital expenditure to arrive at the new figure. The sum of N12.575b will be spent to address Covid-19.</t>
  </si>
  <si>
    <t>The slight reduction of about 18% is due to the dwindling fortune of expected revenue inflow to the state occasioned by Covid-19 pandemic. The sum of N10.067b will be spent on Covid-19 related expenditures</t>
  </si>
  <si>
    <t>The special programme figure of N16,601,691,541.00 contained in the original approved budget  has now been reduced to N12,205,839,307.00 in revised budget because non-essential activities (in the face of Covid-19 pandemic) in the budget were removed so as to bring down the budget size and reflect current economic realities. The revised figure contains N2.103b meant to address Covid-19 pandemic.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</si>
</sst>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00_);_(* \(#,##0.00\);_(* &quot;-&quot;??_);_(@_)"/>
    <numFmt numFmtId="165" formatCode="#,##0.0"/>
    <numFmt numFmtId="166" formatCode="_(* #,##0_);_(* \(#,##0\);_(* &quot;-&quot;??_);_(@_)"/>
    <numFmt numFmtId="167" formatCode="_(* #,##0.000_);_(* \(#,##0.000\);_(* &quot;-&quot;??_);_(@_)"/>
    <numFmt numFmtId="168" formatCode="0.000"/>
    <numFmt numFmtId="169" formatCode="0.0"/>
    <numFmt numFmtId="170" formatCode="0.0%"/>
  </numFmts>
  <fonts count="127"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1"/>
      <color theme="1"/>
      <name val="Times New Roman"/>
      <family val="1"/>
    </font>
    <font>
      <sz val="11"/>
      <color rgb="FFFF0000"/>
      <name val="Calibri"/>
      <family val="2"/>
      <scheme val="minor"/>
    </font>
    <font>
      <sz val="11"/>
      <color theme="1"/>
      <name val="Times New Roman"/>
      <family val="1"/>
    </font>
    <font>
      <sz val="12"/>
      <color theme="1"/>
      <name val="Times New Roman"/>
      <family val="1"/>
    </font>
    <font>
      <u/>
      <sz val="11"/>
      <color theme="10"/>
      <name val="Times New Roman"/>
      <family val="1"/>
    </font>
    <font>
      <b/>
      <u/>
      <sz val="11"/>
      <color theme="10"/>
      <name val="Times New Roman"/>
      <family val="1"/>
    </font>
    <font>
      <sz val="11"/>
      <color rgb="FFFF0000"/>
      <name val="Times New Roman"/>
      <family val="1"/>
    </font>
    <font>
      <b/>
      <sz val="11"/>
      <color rgb="FFFF0000"/>
      <name val="Times New Roman"/>
      <family val="1"/>
    </font>
    <font>
      <b/>
      <sz val="12"/>
      <color theme="1"/>
      <name val="Times New Roman"/>
      <family val="1"/>
    </font>
    <font>
      <b/>
      <sz val="12"/>
      <color rgb="FFFF0000"/>
      <name val="Times New Roman"/>
      <family val="1"/>
    </font>
    <font>
      <b/>
      <sz val="12"/>
      <name val="Times New Roman"/>
      <family val="1"/>
    </font>
    <font>
      <sz val="12"/>
      <name val="Times New Roman"/>
      <family val="1"/>
    </font>
    <font>
      <u/>
      <sz val="12"/>
      <color theme="10"/>
      <name val="Times New Roman"/>
      <family val="1"/>
    </font>
    <font>
      <sz val="12"/>
      <color theme="10"/>
      <name val="Times New Roman"/>
      <family val="1"/>
    </font>
    <font>
      <sz val="12"/>
      <color rgb="FFFF0000"/>
      <name val="Times New Roman"/>
      <family val="1"/>
    </font>
    <font>
      <b/>
      <sz val="8"/>
      <color theme="1"/>
      <name val="Tahoma"/>
      <family val="2"/>
    </font>
    <font>
      <sz val="7"/>
      <color theme="1"/>
      <name val="Tahoma"/>
      <family val="2"/>
    </font>
    <font>
      <b/>
      <sz val="7"/>
      <color theme="1"/>
      <name val="Tahoma"/>
      <family val="2"/>
    </font>
    <font>
      <sz val="12"/>
      <color theme="3"/>
      <name val="Times New Roman"/>
      <family val="1"/>
    </font>
    <font>
      <b/>
      <sz val="8"/>
      <color theme="1"/>
      <name val="Times New Roman"/>
      <family val="1"/>
    </font>
    <font>
      <sz val="10"/>
      <color theme="1"/>
      <name val="Times New Roman"/>
      <family val="1"/>
    </font>
    <font>
      <b/>
      <sz val="10"/>
      <color rgb="FFFF0000"/>
      <name val="Times New Roman"/>
      <family val="1"/>
    </font>
    <font>
      <b/>
      <sz val="7"/>
      <color rgb="FFFF0000"/>
      <name val="Tahoma"/>
      <family val="2"/>
    </font>
    <font>
      <b/>
      <sz val="7"/>
      <name val="Tahoma"/>
      <family val="2"/>
    </font>
    <font>
      <sz val="7"/>
      <name val="Tahoma"/>
      <family val="2"/>
    </font>
    <font>
      <b/>
      <sz val="8"/>
      <color theme="1"/>
      <name val="Calibri"/>
      <family val="2"/>
      <scheme val="minor"/>
    </font>
    <font>
      <b/>
      <sz val="10"/>
      <name val="Times New Roman"/>
      <family val="1"/>
    </font>
    <font>
      <sz val="11"/>
      <color theme="1"/>
      <name val="Tahoma"/>
      <family val="2"/>
    </font>
    <font>
      <sz val="8"/>
      <color theme="1"/>
      <name val="Tahoma"/>
      <family val="2"/>
    </font>
    <font>
      <b/>
      <sz val="12"/>
      <color rgb="FFC00000"/>
      <name val="Times New Roman"/>
      <family val="1"/>
    </font>
    <font>
      <sz val="12"/>
      <color rgb="FFC00000"/>
      <name val="Times New Roman"/>
      <family val="1"/>
    </font>
    <font>
      <sz val="10"/>
      <color rgb="FFC00000"/>
      <name val="Times New Roman"/>
      <family val="1"/>
    </font>
    <font>
      <b/>
      <sz val="10"/>
      <color rgb="FFC00000"/>
      <name val="Times New Roman"/>
      <family val="1"/>
    </font>
    <font>
      <sz val="11"/>
      <color rgb="FFC00000"/>
      <name val="Calibri"/>
      <family val="2"/>
      <scheme val="minor"/>
    </font>
    <font>
      <b/>
      <sz val="10"/>
      <color theme="1"/>
      <name val="Times New Roman"/>
      <family val="1"/>
    </font>
    <font>
      <b/>
      <sz val="10"/>
      <color theme="1"/>
      <name val="Calibri"/>
      <family val="2"/>
      <scheme val="minor"/>
    </font>
    <font>
      <sz val="9"/>
      <name val="Tahoma"/>
      <family val="2"/>
    </font>
    <font>
      <sz val="12"/>
      <name val="Tahoma"/>
      <family val="2"/>
    </font>
    <font>
      <sz val="10"/>
      <name val="Tahoma"/>
      <family val="2"/>
    </font>
    <font>
      <b/>
      <sz val="8.5"/>
      <color theme="1"/>
      <name val="Tahoma"/>
      <family val="2"/>
    </font>
    <font>
      <sz val="8.5"/>
      <color theme="1"/>
      <name val="Tahoma"/>
      <family val="2"/>
    </font>
    <font>
      <sz val="10"/>
      <color theme="1"/>
      <name val="Calibri"/>
      <family val="2"/>
      <scheme val="minor"/>
    </font>
    <font>
      <b/>
      <sz val="8"/>
      <color rgb="FF000000"/>
      <name val="Tahoma"/>
      <family val="2"/>
    </font>
    <font>
      <sz val="8"/>
      <color rgb="FF000000"/>
      <name val="Tahoma"/>
      <family val="2"/>
    </font>
    <font>
      <b/>
      <sz val="12"/>
      <color rgb="FF000000"/>
      <name val="Times New Roman"/>
      <family val="1"/>
    </font>
    <font>
      <sz val="12"/>
      <color rgb="FF000000"/>
      <name val="Times New Roman"/>
      <family val="1"/>
    </font>
    <font>
      <b/>
      <sz val="18"/>
      <color theme="1"/>
      <name val="Tahoma"/>
      <family val="2"/>
    </font>
    <font>
      <b/>
      <u/>
      <sz val="12"/>
      <name val="Tahoma"/>
      <family val="2"/>
    </font>
    <font>
      <b/>
      <sz val="12"/>
      <name val="Tahoma"/>
      <family val="2"/>
    </font>
    <font>
      <sz val="12"/>
      <name val="Arial"/>
      <family val="2"/>
    </font>
    <font>
      <sz val="12"/>
      <color rgb="FFFF0000"/>
      <name val="Tahoma"/>
      <family val="2"/>
    </font>
    <font>
      <sz val="11"/>
      <name val="Tahoma"/>
      <family val="2"/>
    </font>
    <font>
      <b/>
      <sz val="12"/>
      <color theme="1"/>
      <name val="Tahoma"/>
      <family val="2"/>
    </font>
    <font>
      <sz val="12"/>
      <color theme="1"/>
      <name val="Tahoma"/>
      <family val="2"/>
    </font>
    <font>
      <sz val="18"/>
      <color theme="1"/>
      <name val="Tahoma"/>
      <family val="2"/>
    </font>
    <font>
      <b/>
      <sz val="14"/>
      <color theme="1"/>
      <name val="Tahoma"/>
      <family val="2"/>
    </font>
    <font>
      <b/>
      <sz val="13"/>
      <color theme="1"/>
      <name val="Tahoma"/>
      <family val="2"/>
    </font>
    <font>
      <b/>
      <sz val="11"/>
      <color theme="1"/>
      <name val="Tahoma"/>
      <family val="2"/>
    </font>
    <font>
      <b/>
      <sz val="9"/>
      <color theme="1"/>
      <name val="Tahoma"/>
      <family val="2"/>
    </font>
    <font>
      <sz val="10"/>
      <color theme="1"/>
      <name val="Tahoma"/>
      <family val="2"/>
    </font>
    <font>
      <sz val="13"/>
      <color theme="1"/>
      <name val="Tahoma"/>
      <family val="2"/>
    </font>
    <font>
      <sz val="20"/>
      <color theme="1"/>
      <name val="Tahoma"/>
      <family val="2"/>
    </font>
    <font>
      <b/>
      <sz val="20"/>
      <name val="Tahoma"/>
      <family val="2"/>
    </font>
    <font>
      <b/>
      <sz val="12"/>
      <name val="Arial"/>
      <family val="2"/>
    </font>
    <font>
      <b/>
      <sz val="16"/>
      <name val="Arial"/>
      <family val="2"/>
    </font>
    <font>
      <b/>
      <sz val="12"/>
      <color theme="1"/>
      <name val="Calibri"/>
      <family val="2"/>
      <scheme val="minor"/>
    </font>
    <font>
      <b/>
      <sz val="13"/>
      <color theme="1"/>
      <name val="Calibri"/>
      <family val="2"/>
      <scheme val="minor"/>
    </font>
    <font>
      <sz val="11"/>
      <name val="Arial"/>
      <family val="2"/>
    </font>
    <font>
      <sz val="12"/>
      <color rgb="FFFF0000"/>
      <name val="Arial"/>
      <family val="2"/>
    </font>
    <font>
      <b/>
      <sz val="11"/>
      <name val="Arial"/>
      <family val="2"/>
    </font>
    <font>
      <sz val="11.5"/>
      <color theme="1"/>
      <name val="Tahoma"/>
      <family val="2"/>
    </font>
    <font>
      <b/>
      <sz val="12"/>
      <name val="Calibri"/>
      <family val="2"/>
      <scheme val="minor"/>
    </font>
    <font>
      <b/>
      <sz val="10"/>
      <name val="Tahoma"/>
      <family val="2"/>
    </font>
    <font>
      <sz val="11"/>
      <name val="Calibri"/>
      <family val="2"/>
      <scheme val="minor"/>
    </font>
    <font>
      <i/>
      <sz val="12"/>
      <name val="Times New Roman"/>
      <family val="1"/>
    </font>
    <font>
      <i/>
      <sz val="12"/>
      <color rgb="FF000000"/>
      <name val="Times New Roman"/>
      <family val="1"/>
    </font>
    <font>
      <b/>
      <i/>
      <sz val="12"/>
      <color theme="1"/>
      <name val="Times New Roman"/>
      <family val="1"/>
    </font>
    <font>
      <i/>
      <sz val="12"/>
      <color theme="1"/>
      <name val="Times New Roman"/>
      <family val="1"/>
    </font>
    <font>
      <sz val="12"/>
      <color theme="0" tint="-0.249977111117893"/>
      <name val="Times New Roman"/>
      <family val="1"/>
    </font>
    <font>
      <sz val="12"/>
      <color theme="0" tint="-0.499984740745262"/>
      <name val="Times New Roman"/>
      <family val="1"/>
    </font>
    <font>
      <b/>
      <sz val="12"/>
      <color theme="0" tint="-0.499984740745262"/>
      <name val="Times New Roman"/>
      <family val="1"/>
    </font>
    <font>
      <sz val="9"/>
      <color theme="1"/>
      <name val="Calibri"/>
      <family val="2"/>
    </font>
    <font>
      <b/>
      <i/>
      <sz val="12"/>
      <color rgb="FF000000"/>
      <name val="Times New Roman"/>
      <family val="1"/>
    </font>
    <font>
      <b/>
      <sz val="12"/>
      <color theme="0" tint="-0.249977111117893"/>
      <name val="Times New Roman"/>
      <family val="1"/>
    </font>
    <font>
      <sz val="11"/>
      <color theme="0" tint="-0.249977111117893"/>
      <name val="Calibri"/>
      <family val="2"/>
      <scheme val="minor"/>
    </font>
    <font>
      <sz val="11"/>
      <color theme="0" tint="-0.499984740745262"/>
      <name val="Calibri"/>
      <family val="2"/>
      <scheme val="minor"/>
    </font>
    <font>
      <sz val="8.5"/>
      <color rgb="FFFF0000"/>
      <name val="Tahoma"/>
      <family val="2"/>
    </font>
    <font>
      <sz val="12"/>
      <color rgb="FF000000"/>
      <name val="Tahoma"/>
      <family val="2"/>
    </font>
    <font>
      <sz val="10"/>
      <color rgb="FFFF0000"/>
      <name val="Times New Roman"/>
      <family val="1"/>
    </font>
    <font>
      <sz val="10"/>
      <name val="Times New Roman"/>
      <family val="1"/>
    </font>
    <font>
      <b/>
      <sz val="10.5"/>
      <color theme="1"/>
      <name val="Times New Roman"/>
      <family val="1"/>
    </font>
    <font>
      <sz val="10.5"/>
      <color theme="1"/>
      <name val="Times New Roman"/>
      <family val="1"/>
    </font>
    <font>
      <sz val="10.5"/>
      <name val="Times New Roman"/>
      <family val="1"/>
    </font>
    <font>
      <sz val="10.5"/>
      <color rgb="FFFF0000"/>
      <name val="Times New Roman"/>
      <family val="1"/>
    </font>
    <font>
      <b/>
      <sz val="10.5"/>
      <name val="Times New Roman"/>
      <family val="1"/>
    </font>
    <font>
      <b/>
      <sz val="15"/>
      <name val="Times New Roman"/>
      <family val="1"/>
    </font>
    <font>
      <sz val="15"/>
      <name val="Times New Roman"/>
      <family val="1"/>
    </font>
    <font>
      <u/>
      <sz val="15"/>
      <name val="Times New Roman"/>
      <family val="1"/>
    </font>
    <font>
      <b/>
      <sz val="16"/>
      <name val="Times New Roman"/>
      <family val="1"/>
    </font>
    <font>
      <b/>
      <sz val="12"/>
      <color theme="1"/>
      <name val="Georgia"/>
      <family val="1"/>
    </font>
    <font>
      <sz val="11"/>
      <color theme="1"/>
      <name val="Georgia"/>
      <family val="1"/>
    </font>
    <font>
      <sz val="12"/>
      <color theme="1"/>
      <name val="Georgia"/>
      <family val="1"/>
    </font>
    <font>
      <b/>
      <sz val="11"/>
      <color theme="1"/>
      <name val="Georgia"/>
      <family val="1"/>
    </font>
    <font>
      <b/>
      <sz val="12"/>
      <color rgb="FF000000"/>
      <name val="Georgia"/>
      <family val="1"/>
    </font>
    <font>
      <sz val="12"/>
      <color rgb="FF000000"/>
      <name val="Georgia"/>
      <family val="1"/>
    </font>
    <font>
      <sz val="11"/>
      <name val="Georgia"/>
      <family val="1"/>
    </font>
    <font>
      <b/>
      <sz val="8"/>
      <name val="Georgia"/>
      <family val="1"/>
    </font>
    <font>
      <b/>
      <sz val="11"/>
      <name val="Georgia"/>
      <family val="1"/>
    </font>
    <font>
      <sz val="12"/>
      <name val="Georgia"/>
      <family val="1"/>
    </font>
    <font>
      <b/>
      <sz val="10"/>
      <color rgb="FF000000"/>
      <name val="Times New Roman"/>
      <family val="1"/>
    </font>
    <font>
      <sz val="9"/>
      <color theme="1"/>
      <name val="Times New Roman"/>
      <family val="1"/>
    </font>
    <font>
      <b/>
      <sz val="9"/>
      <color theme="1"/>
      <name val="Times New Roman"/>
      <family val="1"/>
    </font>
    <font>
      <b/>
      <sz val="11"/>
      <color rgb="FF000000"/>
      <name val="Tahoma"/>
      <family val="2"/>
    </font>
    <font>
      <i/>
      <sz val="11"/>
      <color rgb="FF000000"/>
      <name val="Tahoma"/>
      <family val="2"/>
    </font>
    <font>
      <sz val="11"/>
      <color rgb="FF000000"/>
      <name val="Tahoma"/>
      <family val="2"/>
    </font>
    <font>
      <b/>
      <i/>
      <sz val="11"/>
      <color rgb="FF000000"/>
      <name val="Tahoma"/>
      <family val="2"/>
    </font>
    <font>
      <b/>
      <sz val="7"/>
      <color theme="1"/>
      <name val="Times New Roman"/>
      <family val="1"/>
    </font>
    <font>
      <sz val="7"/>
      <color theme="1"/>
      <name val="Times New Roman"/>
      <family val="1"/>
    </font>
    <font>
      <sz val="7"/>
      <color theme="1"/>
      <name val="Calibri"/>
      <family val="2"/>
      <scheme val="minor"/>
    </font>
    <font>
      <sz val="7"/>
      <name val="Times New Roman"/>
      <family val="1"/>
    </font>
    <font>
      <sz val="7"/>
      <color rgb="FFFF0000"/>
      <name val="Times New Roman"/>
      <family val="1"/>
    </font>
    <font>
      <b/>
      <sz val="9"/>
      <color rgb="FF000000"/>
      <name val="Times New Roman"/>
      <family val="1"/>
    </font>
    <font>
      <sz val="9"/>
      <color rgb="FF000000"/>
      <name val="Times New Roman"/>
      <family val="1"/>
    </font>
  </fonts>
  <fills count="33">
    <fill>
      <patternFill patternType="none"/>
    </fill>
    <fill>
      <patternFill patternType="gray125"/>
    </fill>
    <fill>
      <patternFill patternType="solid">
        <fgColor rgb="FFFEFDED"/>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rgb="FFE1E1E1"/>
        <bgColor indexed="64"/>
      </patternFill>
    </fill>
    <fill>
      <patternFill patternType="solid">
        <fgColor theme="9" tint="0.39997558519241921"/>
        <bgColor indexed="64"/>
      </patternFill>
    </fill>
    <fill>
      <patternFill patternType="solid">
        <fgColor rgb="FFE6E6E6"/>
        <bgColor indexed="64"/>
      </patternFill>
    </fill>
    <fill>
      <patternFill patternType="solid">
        <fgColor rgb="FFFFFF99"/>
        <bgColor indexed="64"/>
      </patternFill>
    </fill>
    <fill>
      <patternFill patternType="solid">
        <fgColor theme="2" tint="-9.9978637043366805E-2"/>
        <bgColor indexed="64"/>
      </patternFill>
    </fill>
    <fill>
      <patternFill patternType="solid">
        <fgColor theme="5"/>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2"/>
        <bgColor indexed="64"/>
      </patternFill>
    </fill>
    <fill>
      <patternFill patternType="solid">
        <fgColor indexed="41"/>
        <bgColor indexed="64"/>
      </patternFill>
    </fill>
    <fill>
      <patternFill patternType="solid">
        <fgColor rgb="FFE3E3E3"/>
        <bgColor indexed="64"/>
      </patternFill>
    </fill>
    <fill>
      <patternFill patternType="solid">
        <fgColor rgb="FFFFFFD5"/>
        <bgColor indexed="64"/>
      </patternFill>
    </fill>
    <fill>
      <patternFill patternType="solid">
        <fgColor rgb="FFF4F4F4"/>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0F0F0"/>
        <bgColor indexed="64"/>
      </patternFill>
    </fill>
    <fill>
      <patternFill patternType="solid">
        <fgColor rgb="FFFFCCFF"/>
        <bgColor indexed="64"/>
      </patternFill>
    </fill>
    <fill>
      <patternFill patternType="solid">
        <fgColor rgb="FFE7E6E6"/>
        <bgColor indexed="64"/>
      </patternFill>
    </fill>
    <fill>
      <patternFill patternType="solid">
        <fgColor theme="4" tint="0.79998168889431442"/>
        <bgColor indexed="64"/>
      </patternFill>
    </fill>
    <fill>
      <patternFill patternType="solid">
        <fgColor theme="6"/>
        <bgColor indexed="64"/>
      </patternFill>
    </fill>
    <fill>
      <patternFill patternType="solid">
        <fgColor theme="0" tint="-4.9989318521683403E-2"/>
        <bgColor indexed="64"/>
      </patternFill>
    </fill>
    <fill>
      <patternFill patternType="solid">
        <fgColor rgb="FFA8D08D"/>
        <bgColor indexed="64"/>
      </patternFill>
    </fill>
    <fill>
      <patternFill patternType="solid">
        <fgColor theme="0" tint="-0.14999847407452621"/>
        <bgColor indexed="64"/>
      </patternFill>
    </fill>
    <fill>
      <patternFill patternType="solid">
        <fgColor rgb="FFE2EFD9"/>
        <bgColor indexed="64"/>
      </patternFill>
    </fill>
    <fill>
      <patternFill patternType="solid">
        <fgColor theme="6" tint="0.79998168889431442"/>
        <bgColor indexed="64"/>
      </patternFill>
    </fill>
    <fill>
      <patternFill patternType="solid">
        <fgColor rgb="FFE2EFDA"/>
        <bgColor indexed="64"/>
      </patternFill>
    </fill>
    <fill>
      <patternFill patternType="solid">
        <fgColor rgb="FFEDEDED"/>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s>
  <cellStyleXfs count="4">
    <xf numFmtId="0" fontId="0" fillId="0" borderId="0"/>
    <xf numFmtId="0" fontId="3" fillId="0" borderId="0" applyNumberForma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1472">
    <xf numFmtId="0" fontId="0" fillId="0" borderId="0" xfId="0"/>
    <xf numFmtId="0" fontId="2" fillId="0" borderId="1" xfId="0" applyFont="1" applyBorder="1"/>
    <xf numFmtId="4" fontId="2" fillId="0" borderId="1" xfId="0" applyNumberFormat="1" applyFont="1" applyFill="1" applyBorder="1" applyAlignment="1">
      <alignment horizontal="right" vertical="center" wrapText="1"/>
    </xf>
    <xf numFmtId="49" fontId="2" fillId="0" borderId="1" xfId="0" applyNumberFormat="1" applyFont="1" applyBorder="1"/>
    <xf numFmtId="164" fontId="0" fillId="0" borderId="0" xfId="2" applyFont="1"/>
    <xf numFmtId="164" fontId="0" fillId="0" borderId="1" xfId="2" applyFont="1" applyBorder="1"/>
    <xf numFmtId="0" fontId="4" fillId="0" borderId="0" xfId="0" applyFont="1" applyBorder="1" applyAlignment="1">
      <alignment horizontal="center"/>
    </xf>
    <xf numFmtId="164" fontId="0" fillId="0" borderId="0" xfId="2" applyFont="1" applyBorder="1"/>
    <xf numFmtId="0" fontId="5" fillId="0" borderId="0" xfId="0" applyFont="1"/>
    <xf numFmtId="4" fontId="2" fillId="0" borderId="1" xfId="0" applyNumberFormat="1" applyFont="1" applyBorder="1"/>
    <xf numFmtId="0" fontId="2" fillId="0" borderId="0" xfId="0" applyFont="1"/>
    <xf numFmtId="4" fontId="7" fillId="3" borderId="1" xfId="0" applyNumberFormat="1" applyFont="1" applyFill="1" applyBorder="1" applyAlignment="1">
      <alignment horizontal="right" vertical="center" wrapText="1"/>
    </xf>
    <xf numFmtId="0" fontId="0" fillId="0" borderId="0" xfId="0" applyFont="1"/>
    <xf numFmtId="0" fontId="4" fillId="0" borderId="1" xfId="0" applyFont="1" applyBorder="1" applyAlignment="1">
      <alignment horizontal="center"/>
    </xf>
    <xf numFmtId="49" fontId="4" fillId="0" borderId="1" xfId="0" applyNumberFormat="1" applyFont="1" applyBorder="1" applyAlignment="1">
      <alignment horizontal="center"/>
    </xf>
    <xf numFmtId="0" fontId="4" fillId="0" borderId="1" xfId="0" applyFont="1" applyBorder="1" applyAlignment="1">
      <alignment horizontal="center" wrapText="1"/>
    </xf>
    <xf numFmtId="164" fontId="4" fillId="0" borderId="1" xfId="2" applyFont="1" applyBorder="1" applyAlignment="1">
      <alignment horizontal="center" wrapText="1"/>
    </xf>
    <xf numFmtId="0" fontId="4" fillId="0" borderId="1" xfId="0" applyFont="1" applyFill="1" applyBorder="1" applyAlignment="1">
      <alignment horizontal="center" wrapText="1"/>
    </xf>
    <xf numFmtId="0" fontId="0" fillId="0" borderId="0" xfId="0" applyFont="1" applyBorder="1"/>
    <xf numFmtId="0" fontId="4" fillId="0" borderId="3" xfId="0" applyFont="1" applyBorder="1" applyAlignment="1">
      <alignment horizontal="center"/>
    </xf>
    <xf numFmtId="4" fontId="6" fillId="0" borderId="2" xfId="0" applyNumberFormat="1" applyFont="1" applyBorder="1"/>
    <xf numFmtId="0" fontId="6" fillId="3" borderId="1" xfId="0" applyFont="1" applyFill="1" applyBorder="1" applyAlignment="1">
      <alignment horizontal="center" vertical="center" wrapText="1"/>
    </xf>
    <xf numFmtId="0" fontId="6" fillId="0" borderId="1" xfId="0" applyFont="1" applyBorder="1"/>
    <xf numFmtId="0" fontId="6" fillId="3" borderId="1" xfId="0" applyFont="1" applyFill="1" applyBorder="1" applyAlignment="1">
      <alignment horizontal="left" vertical="center" wrapText="1"/>
    </xf>
    <xf numFmtId="4" fontId="6" fillId="3" borderId="1" xfId="0" applyNumberFormat="1" applyFont="1" applyFill="1" applyBorder="1" applyAlignment="1">
      <alignment horizontal="right" vertical="center" wrapText="1"/>
    </xf>
    <xf numFmtId="0" fontId="6" fillId="3" borderId="1" xfId="0" applyFont="1" applyFill="1" applyBorder="1" applyAlignment="1">
      <alignment horizontal="right" vertical="center" wrapText="1"/>
    </xf>
    <xf numFmtId="164" fontId="6" fillId="3" borderId="1" xfId="2" applyFont="1" applyFill="1" applyBorder="1" applyAlignment="1">
      <alignment horizontal="right" vertical="center" wrapText="1"/>
    </xf>
    <xf numFmtId="4" fontId="4" fillId="0" borderId="1" xfId="0" applyNumberFormat="1" applyFont="1" applyBorder="1"/>
    <xf numFmtId="164" fontId="4" fillId="0" borderId="1" xfId="2" applyFont="1" applyBorder="1"/>
    <xf numFmtId="4" fontId="4" fillId="0" borderId="0" xfId="0" applyNumberFormat="1" applyFont="1" applyBorder="1"/>
    <xf numFmtId="164" fontId="4" fillId="0" borderId="0" xfId="2" applyFont="1" applyBorder="1"/>
    <xf numFmtId="0" fontId="6" fillId="0" borderId="7" xfId="0" applyFont="1" applyBorder="1"/>
    <xf numFmtId="0" fontId="3" fillId="4" borderId="0" xfId="1" applyFont="1" applyFill="1" applyBorder="1" applyAlignment="1">
      <alignment horizontal="center" vertical="center" wrapText="1"/>
    </xf>
    <xf numFmtId="164" fontId="2" fillId="0" borderId="1" xfId="2" applyFont="1" applyBorder="1"/>
    <xf numFmtId="0" fontId="4" fillId="0" borderId="0" xfId="0" applyFont="1" applyAlignment="1">
      <alignment horizontal="center"/>
    </xf>
    <xf numFmtId="0" fontId="4" fillId="0" borderId="0" xfId="0" applyFont="1"/>
    <xf numFmtId="0" fontId="0" fillId="0" borderId="7" xfId="0" applyFont="1" applyBorder="1"/>
    <xf numFmtId="4" fontId="6" fillId="0" borderId="1" xfId="0" applyNumberFormat="1" applyFont="1" applyFill="1" applyBorder="1" applyAlignment="1">
      <alignment horizontal="right" vertical="center" wrapText="1"/>
    </xf>
    <xf numFmtId="0" fontId="8" fillId="0" borderId="0" xfId="1" applyFont="1" applyFill="1" applyBorder="1" applyAlignment="1">
      <alignment horizontal="center" vertical="center" wrapText="1"/>
    </xf>
    <xf numFmtId="4" fontId="6" fillId="3" borderId="3" xfId="0" applyNumberFormat="1" applyFont="1" applyFill="1" applyBorder="1" applyAlignment="1">
      <alignment horizontal="right" vertical="center" wrapText="1"/>
    </xf>
    <xf numFmtId="0" fontId="6" fillId="0" borderId="1" xfId="0" applyFont="1" applyFill="1" applyBorder="1" applyAlignment="1">
      <alignment horizontal="right" vertical="center" wrapText="1"/>
    </xf>
    <xf numFmtId="4" fontId="4" fillId="0" borderId="1" xfId="0" applyNumberFormat="1" applyFont="1" applyFill="1" applyBorder="1" applyAlignment="1">
      <alignment horizontal="right" vertical="center" wrapText="1"/>
    </xf>
    <xf numFmtId="164" fontId="4" fillId="0" borderId="1" xfId="2" applyFont="1" applyFill="1" applyBorder="1" applyAlignment="1">
      <alignment horizontal="right" vertical="center" wrapText="1"/>
    </xf>
    <xf numFmtId="0" fontId="4" fillId="3" borderId="0" xfId="0" applyFont="1" applyFill="1" applyBorder="1" applyAlignment="1">
      <alignment horizontal="center" vertical="center" wrapText="1"/>
    </xf>
    <xf numFmtId="0" fontId="4" fillId="0" borderId="0" xfId="0" applyFont="1" applyBorder="1"/>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4" fontId="0" fillId="0" borderId="1" xfId="0" applyNumberFormat="1" applyFont="1" applyFill="1" applyBorder="1" applyAlignment="1">
      <alignment horizontal="right" vertical="center" wrapText="1"/>
    </xf>
    <xf numFmtId="0" fontId="3" fillId="0" borderId="0" xfId="1"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right" vertical="center" wrapText="1"/>
    </xf>
    <xf numFmtId="0" fontId="6" fillId="0" borderId="0" xfId="0" applyFont="1" applyFill="1" applyBorder="1"/>
    <xf numFmtId="0" fontId="0" fillId="0" borderId="0" xfId="0" applyFont="1" applyFill="1" applyBorder="1"/>
    <xf numFmtId="0" fontId="4" fillId="3" borderId="1" xfId="0" applyFont="1" applyFill="1" applyBorder="1" applyAlignment="1">
      <alignment horizontal="center" vertical="center" wrapText="1"/>
    </xf>
    <xf numFmtId="4" fontId="6" fillId="0" borderId="3" xfId="0" applyNumberFormat="1" applyFont="1" applyFill="1" applyBorder="1" applyAlignment="1">
      <alignment horizontal="right" vertical="center" wrapText="1"/>
    </xf>
    <xf numFmtId="0" fontId="9" fillId="0" borderId="0" xfId="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 fontId="6" fillId="0" borderId="0" xfId="0" applyNumberFormat="1" applyFont="1" applyFill="1" applyBorder="1"/>
    <xf numFmtId="164" fontId="6" fillId="0" borderId="1" xfId="2" applyFont="1" applyFill="1" applyBorder="1" applyAlignment="1">
      <alignment horizontal="right" vertical="center" wrapText="1"/>
    </xf>
    <xf numFmtId="49" fontId="0" fillId="0" borderId="0" xfId="0" applyNumberFormat="1" applyFont="1"/>
    <xf numFmtId="164" fontId="6" fillId="0" borderId="0" xfId="2" applyFont="1" applyFill="1" applyBorder="1"/>
    <xf numFmtId="0" fontId="6" fillId="0" borderId="7" xfId="0" applyFont="1" applyFill="1" applyBorder="1"/>
    <xf numFmtId="0" fontId="4" fillId="0" borderId="0" xfId="0" applyFont="1" applyFill="1" applyBorder="1" applyAlignment="1">
      <alignment horizontal="center"/>
    </xf>
    <xf numFmtId="0" fontId="6" fillId="3" borderId="3" xfId="0" applyFont="1" applyFill="1" applyBorder="1" applyAlignment="1">
      <alignment horizontal="right"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4" fontId="10" fillId="0" borderId="1" xfId="0" applyNumberFormat="1" applyFont="1" applyFill="1" applyBorder="1" applyAlignment="1">
      <alignment horizontal="right" vertical="center" wrapText="1"/>
    </xf>
    <xf numFmtId="0" fontId="10" fillId="0" borderId="0" xfId="0" applyFont="1" applyFill="1" applyBorder="1"/>
    <xf numFmtId="4" fontId="4" fillId="0" borderId="3" xfId="0" applyNumberFormat="1" applyFont="1" applyFill="1" applyBorder="1" applyAlignment="1">
      <alignment horizontal="right" vertical="center" wrapText="1"/>
    </xf>
    <xf numFmtId="0" fontId="4" fillId="0" borderId="0" xfId="0" applyFont="1" applyFill="1" applyBorder="1" applyAlignment="1">
      <alignment horizontal="right" vertical="center" wrapText="1"/>
    </xf>
    <xf numFmtId="4" fontId="4" fillId="0" borderId="0" xfId="0" applyNumberFormat="1" applyFont="1" applyFill="1" applyBorder="1" applyAlignment="1">
      <alignment horizontal="right" vertical="center" wrapText="1"/>
    </xf>
    <xf numFmtId="0" fontId="6" fillId="3" borderId="0" xfId="0" applyFont="1" applyFill="1" applyBorder="1" applyAlignment="1">
      <alignment horizontal="right" vertical="center" wrapText="1"/>
    </xf>
    <xf numFmtId="164" fontId="4" fillId="0" borderId="3" xfId="2" applyFont="1" applyFill="1" applyBorder="1" applyAlignment="1">
      <alignment horizontal="right" vertical="center" wrapText="1"/>
    </xf>
    <xf numFmtId="0" fontId="0" fillId="0" borderId="1" xfId="0" applyFont="1" applyBorder="1"/>
    <xf numFmtId="49" fontId="0" fillId="0" borderId="1" xfId="0" applyNumberFormat="1" applyFont="1" applyBorder="1"/>
    <xf numFmtId="0" fontId="12" fillId="0" borderId="1" xfId="0" applyFont="1" applyBorder="1" applyAlignment="1">
      <alignment horizontal="center"/>
    </xf>
    <xf numFmtId="49" fontId="12" fillId="0" borderId="1" xfId="0" applyNumberFormat="1" applyFont="1" applyBorder="1" applyAlignment="1">
      <alignment horizontal="center"/>
    </xf>
    <xf numFmtId="0" fontId="12" fillId="0" borderId="1" xfId="0" applyFont="1" applyBorder="1" applyAlignment="1">
      <alignment horizontal="center" wrapText="1"/>
    </xf>
    <xf numFmtId="0" fontId="12" fillId="0" borderId="3" xfId="0" applyFont="1" applyBorder="1" applyAlignment="1">
      <alignment horizontal="center" wrapText="1"/>
    </xf>
    <xf numFmtId="164" fontId="12" fillId="0" borderId="1" xfId="2" applyFont="1" applyBorder="1" applyAlignment="1">
      <alignment horizontal="center" wrapText="1"/>
    </xf>
    <xf numFmtId="0" fontId="12" fillId="0" borderId="1" xfId="0" applyFont="1" applyBorder="1"/>
    <xf numFmtId="0" fontId="7" fillId="0" borderId="0" xfId="0" applyFont="1"/>
    <xf numFmtId="164" fontId="7" fillId="0" borderId="1" xfId="2" applyFont="1" applyBorder="1"/>
    <xf numFmtId="0" fontId="7" fillId="0" borderId="1" xfId="0" applyFont="1" applyBorder="1"/>
    <xf numFmtId="49" fontId="7" fillId="0" borderId="1" xfId="0" applyNumberFormat="1" applyFont="1" applyBorder="1"/>
    <xf numFmtId="4" fontId="7" fillId="0" borderId="1" xfId="0" applyNumberFormat="1" applyFont="1" applyBorder="1"/>
    <xf numFmtId="0" fontId="7" fillId="3" borderId="3" xfId="0" applyFont="1" applyFill="1" applyBorder="1" applyAlignment="1">
      <alignment horizontal="right" vertical="center" wrapText="1"/>
    </xf>
    <xf numFmtId="164" fontId="7" fillId="3" borderId="1" xfId="2" applyFont="1" applyFill="1" applyBorder="1" applyAlignment="1">
      <alignment horizontal="right" vertical="center" wrapText="1"/>
    </xf>
    <xf numFmtId="164" fontId="12" fillId="0" borderId="1" xfId="2" applyFont="1" applyBorder="1"/>
    <xf numFmtId="164" fontId="12" fillId="0" borderId="3" xfId="2" applyFont="1" applyBorder="1"/>
    <xf numFmtId="164" fontId="12" fillId="0" borderId="1" xfId="2" applyFont="1" applyBorder="1" applyAlignment="1">
      <alignment horizontal="right"/>
    </xf>
    <xf numFmtId="0" fontId="7" fillId="0" borderId="3" xfId="0" applyFont="1" applyBorder="1"/>
    <xf numFmtId="0" fontId="7" fillId="3" borderId="1"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left" vertical="center" wrapText="1"/>
    </xf>
    <xf numFmtId="4" fontId="12" fillId="0" borderId="1" xfId="0" applyNumberFormat="1" applyFont="1" applyBorder="1"/>
    <xf numFmtId="164" fontId="13" fillId="3" borderId="1" xfId="2" applyFont="1" applyFill="1" applyBorder="1" applyAlignment="1">
      <alignment horizontal="right" vertical="center" wrapText="1"/>
    </xf>
    <xf numFmtId="49" fontId="12" fillId="0" borderId="1" xfId="0" applyNumberFormat="1" applyFont="1" applyBorder="1"/>
    <xf numFmtId="49" fontId="12" fillId="3" borderId="1" xfId="0" applyNumberFormat="1" applyFont="1" applyFill="1" applyBorder="1" applyAlignment="1">
      <alignment horizontal="center" vertical="center" wrapText="1"/>
    </xf>
    <xf numFmtId="4" fontId="7" fillId="3" borderId="3" xfId="0" applyNumberFormat="1" applyFont="1" applyFill="1" applyBorder="1" applyAlignment="1">
      <alignment horizontal="right" vertical="center" wrapText="1"/>
    </xf>
    <xf numFmtId="4" fontId="12" fillId="0" borderId="1" xfId="0" applyNumberFormat="1" applyFont="1" applyFill="1" applyBorder="1" applyAlignment="1">
      <alignment horizontal="right" vertical="center" wrapText="1"/>
    </xf>
    <xf numFmtId="4" fontId="12" fillId="0" borderId="3" xfId="0" applyNumberFormat="1" applyFont="1" applyFill="1" applyBorder="1" applyAlignment="1">
      <alignment horizontal="right" vertical="center" wrapText="1"/>
    </xf>
    <xf numFmtId="0" fontId="12" fillId="3" borderId="2" xfId="0" applyFont="1" applyFill="1" applyBorder="1" applyAlignment="1">
      <alignment horizontal="center" vertical="center" wrapText="1"/>
    </xf>
    <xf numFmtId="49" fontId="14" fillId="0" borderId="0" xfId="0" applyNumberFormat="1" applyFont="1"/>
    <xf numFmtId="49" fontId="14" fillId="0" borderId="1" xfId="0" applyNumberFormat="1" applyFont="1" applyBorder="1"/>
    <xf numFmtId="164" fontId="12" fillId="3" borderId="1" xfId="2" applyFont="1" applyFill="1" applyBorder="1" applyAlignment="1">
      <alignment horizontal="right" vertical="center" wrapText="1"/>
    </xf>
    <xf numFmtId="0" fontId="12" fillId="3" borderId="0" xfId="0" applyFont="1" applyFill="1" applyBorder="1" applyAlignment="1">
      <alignment horizontal="center" vertical="center" wrapText="1"/>
    </xf>
    <xf numFmtId="49" fontId="14" fillId="0" borderId="0" xfId="0" applyNumberFormat="1" applyFont="1" applyBorder="1"/>
    <xf numFmtId="0" fontId="7" fillId="0" borderId="0" xfId="0" applyFont="1" applyBorder="1"/>
    <xf numFmtId="0" fontId="12" fillId="0" borderId="0" xfId="0" applyFont="1" applyBorder="1"/>
    <xf numFmtId="0" fontId="14" fillId="0" borderId="0" xfId="0" applyFont="1"/>
    <xf numFmtId="4" fontId="12" fillId="2" borderId="1" xfId="0" applyNumberFormat="1" applyFont="1" applyFill="1" applyBorder="1" applyAlignment="1">
      <alignment horizontal="right" vertical="center" wrapText="1"/>
    </xf>
    <xf numFmtId="0" fontId="12" fillId="0" borderId="0" xfId="0" applyFont="1"/>
    <xf numFmtId="0" fontId="7" fillId="3" borderId="1" xfId="0" applyFont="1" applyFill="1" applyBorder="1" applyAlignment="1">
      <alignment horizontal="right" vertical="center" wrapText="1"/>
    </xf>
    <xf numFmtId="49" fontId="12" fillId="0" borderId="0" xfId="0" applyNumberFormat="1" applyFont="1" applyBorder="1"/>
    <xf numFmtId="0" fontId="7"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4" fontId="7" fillId="0" borderId="1" xfId="0" applyNumberFormat="1" applyFont="1" applyFill="1" applyBorder="1" applyAlignment="1">
      <alignment horizontal="right" vertical="center" wrapText="1"/>
    </xf>
    <xf numFmtId="0" fontId="12" fillId="0" borderId="0" xfId="0" applyFont="1" applyFill="1" applyBorder="1" applyAlignment="1">
      <alignment horizontal="center" vertical="center" wrapText="1"/>
    </xf>
    <xf numFmtId="0" fontId="7" fillId="0" borderId="1" xfId="0" applyFont="1" applyFill="1" applyBorder="1" applyAlignment="1">
      <alignment horizontal="right" vertical="center" wrapText="1"/>
    </xf>
    <xf numFmtId="4" fontId="7" fillId="0" borderId="3" xfId="0" applyNumberFormat="1" applyFont="1" applyFill="1" applyBorder="1" applyAlignment="1">
      <alignment horizontal="right" vertical="center" wrapText="1"/>
    </xf>
    <xf numFmtId="0" fontId="12" fillId="0" borderId="1" xfId="0" applyFont="1" applyFill="1" applyBorder="1" applyAlignment="1">
      <alignment horizontal="right" vertical="center" wrapText="1"/>
    </xf>
    <xf numFmtId="0" fontId="12" fillId="0" borderId="0" xfId="0" applyFont="1" applyFill="1" applyBorder="1"/>
    <xf numFmtId="0" fontId="7" fillId="0" borderId="0" xfId="0" applyFont="1" applyFill="1" applyBorder="1"/>
    <xf numFmtId="164" fontId="7" fillId="0" borderId="1" xfId="2" applyFont="1" applyFill="1" applyBorder="1"/>
    <xf numFmtId="164" fontId="7" fillId="5" borderId="1" xfId="2" applyFont="1" applyFill="1" applyBorder="1" applyAlignment="1">
      <alignment horizontal="right" vertical="center" wrapText="1"/>
    </xf>
    <xf numFmtId="0" fontId="12" fillId="3" borderId="1" xfId="0" applyFont="1" applyFill="1" applyBorder="1" applyAlignment="1">
      <alignment horizontal="right" vertical="center" wrapText="1"/>
    </xf>
    <xf numFmtId="4" fontId="12" fillId="2" borderId="3" xfId="0" applyNumberFormat="1" applyFont="1" applyFill="1" applyBorder="1" applyAlignment="1">
      <alignment horizontal="right" vertical="center" wrapText="1"/>
    </xf>
    <xf numFmtId="0" fontId="7" fillId="0" borderId="0" xfId="0" applyFont="1" applyFill="1" applyBorder="1" applyAlignment="1">
      <alignment horizontal="left" vertical="center" wrapText="1"/>
    </xf>
    <xf numFmtId="4" fontId="7" fillId="0" borderId="0" xfId="0" applyNumberFormat="1" applyFont="1" applyFill="1" applyBorder="1" applyAlignment="1">
      <alignment horizontal="right" vertical="center" wrapText="1"/>
    </xf>
    <xf numFmtId="0" fontId="12" fillId="0" borderId="0" xfId="0" applyFont="1" applyFill="1" applyBorder="1" applyAlignment="1">
      <alignment horizontal="right" vertical="center" wrapText="1"/>
    </xf>
    <xf numFmtId="4" fontId="12" fillId="0" borderId="0" xfId="0" applyNumberFormat="1" applyFont="1" applyFill="1" applyBorder="1" applyAlignment="1">
      <alignment horizontal="right" vertical="center" wrapText="1"/>
    </xf>
    <xf numFmtId="164" fontId="13" fillId="0" borderId="1" xfId="2" applyFont="1" applyFill="1" applyBorder="1" applyAlignment="1">
      <alignment horizontal="right" vertical="center" wrapText="1"/>
    </xf>
    <xf numFmtId="0" fontId="12" fillId="0" borderId="0" xfId="0" applyFont="1" applyFill="1" applyBorder="1" applyAlignment="1">
      <alignment horizontal="center"/>
    </xf>
    <xf numFmtId="0" fontId="12" fillId="0" borderId="0" xfId="0" applyFont="1" applyAlignment="1">
      <alignment horizontal="center"/>
    </xf>
    <xf numFmtId="0" fontId="12" fillId="0" borderId="0" xfId="0" applyFont="1" applyBorder="1" applyAlignment="1">
      <alignment horizontal="center"/>
    </xf>
    <xf numFmtId="0" fontId="7" fillId="3" borderId="5" xfId="0" applyFont="1" applyFill="1" applyBorder="1" applyAlignment="1">
      <alignment horizontal="center" vertical="center" wrapText="1"/>
    </xf>
    <xf numFmtId="49" fontId="12" fillId="3" borderId="5" xfId="0" applyNumberFormat="1" applyFont="1" applyFill="1" applyBorder="1" applyAlignment="1">
      <alignment horizontal="center" vertical="center" wrapText="1"/>
    </xf>
    <xf numFmtId="0" fontId="7" fillId="3" borderId="5" xfId="0" applyFont="1" applyFill="1" applyBorder="1" applyAlignment="1">
      <alignment horizontal="left" vertical="center" wrapText="1"/>
    </xf>
    <xf numFmtId="4" fontId="7" fillId="3" borderId="5" xfId="0" applyNumberFormat="1" applyFont="1" applyFill="1" applyBorder="1" applyAlignment="1">
      <alignment horizontal="right" vertical="center" wrapText="1"/>
    </xf>
    <xf numFmtId="4" fontId="7" fillId="5" borderId="1" xfId="0" applyNumberFormat="1" applyFont="1" applyFill="1" applyBorder="1" applyAlignment="1">
      <alignment horizontal="right" vertical="center" wrapText="1"/>
    </xf>
    <xf numFmtId="1" fontId="12" fillId="0" borderId="1" xfId="2" applyNumberFormat="1" applyFont="1" applyFill="1" applyBorder="1" applyAlignment="1">
      <alignment horizontal="center" vertical="center" wrapText="1"/>
    </xf>
    <xf numFmtId="164" fontId="14" fillId="3" borderId="3" xfId="2" applyFont="1" applyFill="1" applyBorder="1" applyAlignment="1">
      <alignment horizontal="right" vertical="center" wrapText="1"/>
    </xf>
    <xf numFmtId="164" fontId="7" fillId="7" borderId="1" xfId="2" applyFont="1" applyFill="1" applyBorder="1" applyAlignment="1">
      <alignment horizontal="right" vertical="center" wrapText="1"/>
    </xf>
    <xf numFmtId="0" fontId="12" fillId="3" borderId="1" xfId="0" applyFont="1" applyFill="1" applyBorder="1" applyAlignment="1">
      <alignment horizontal="left" vertical="center" wrapText="1"/>
    </xf>
    <xf numFmtId="164" fontId="13" fillId="3" borderId="3" xfId="2" applyFont="1" applyFill="1" applyBorder="1" applyAlignment="1">
      <alignment horizontal="right" vertical="center" wrapText="1"/>
    </xf>
    <xf numFmtId="0" fontId="7" fillId="0" borderId="1" xfId="0" applyFont="1" applyBorder="1" applyAlignment="1">
      <alignment wrapText="1"/>
    </xf>
    <xf numFmtId="0" fontId="12" fillId="0" borderId="1" xfId="0" applyFont="1" applyBorder="1" applyAlignment="1">
      <alignment wrapText="1"/>
    </xf>
    <xf numFmtId="0" fontId="15" fillId="0" borderId="0" xfId="0" applyFont="1" applyAlignment="1">
      <alignment wrapText="1"/>
    </xf>
    <xf numFmtId="0" fontId="7" fillId="0" borderId="0" xfId="0" applyFont="1" applyBorder="1" applyAlignment="1">
      <alignment wrapText="1"/>
    </xf>
    <xf numFmtId="0" fontId="7" fillId="0" borderId="0" xfId="0" applyFont="1" applyAlignment="1">
      <alignment wrapText="1"/>
    </xf>
    <xf numFmtId="0" fontId="7" fillId="0" borderId="0" xfId="0" applyFont="1" applyFill="1" applyBorder="1" applyAlignment="1">
      <alignment wrapText="1"/>
    </xf>
    <xf numFmtId="49" fontId="12" fillId="0" borderId="1" xfId="0" applyNumberFormat="1" applyFont="1" applyBorder="1" applyAlignment="1">
      <alignment horizontal="center" vertical="center" wrapText="1"/>
    </xf>
    <xf numFmtId="49" fontId="7" fillId="0" borderId="1" xfId="0" applyNumberFormat="1" applyFont="1" applyBorder="1" applyAlignment="1">
      <alignment wrapText="1"/>
    </xf>
    <xf numFmtId="164" fontId="7" fillId="0" borderId="1" xfId="0" applyNumberFormat="1" applyFont="1" applyBorder="1"/>
    <xf numFmtId="164" fontId="7" fillId="0" borderId="0" xfId="0" applyNumberFormat="1" applyFont="1"/>
    <xf numFmtId="164" fontId="12" fillId="0" borderId="1" xfId="0" applyNumberFormat="1" applyFont="1" applyBorder="1"/>
    <xf numFmtId="0" fontId="16" fillId="0" borderId="0" xfId="1" applyFont="1" applyFill="1" applyBorder="1" applyAlignment="1">
      <alignment horizontal="center" vertical="center" wrapText="1"/>
    </xf>
    <xf numFmtId="0" fontId="17" fillId="0" borderId="0" xfId="1" applyFont="1" applyFill="1" applyBorder="1" applyAlignment="1">
      <alignment horizontal="center" vertical="center" wrapText="1"/>
    </xf>
    <xf numFmtId="0" fontId="7" fillId="0" borderId="0" xfId="0" applyFont="1" applyFill="1" applyAlignment="1">
      <alignment wrapText="1"/>
    </xf>
    <xf numFmtId="4" fontId="7" fillId="0" borderId="0" xfId="0" applyNumberFormat="1" applyFont="1"/>
    <xf numFmtId="0" fontId="12" fillId="0" borderId="8" xfId="0" applyFont="1" applyFill="1" applyBorder="1" applyAlignment="1">
      <alignment horizontal="right" vertical="center" wrapText="1"/>
    </xf>
    <xf numFmtId="4" fontId="12" fillId="0" borderId="8" xfId="0" applyNumberFormat="1" applyFont="1" applyFill="1" applyBorder="1" applyAlignment="1">
      <alignment horizontal="right" vertical="center" wrapText="1"/>
    </xf>
    <xf numFmtId="164" fontId="13" fillId="3" borderId="8" xfId="2" applyFont="1" applyFill="1" applyBorder="1" applyAlignment="1">
      <alignment horizontal="right" vertical="center" wrapText="1"/>
    </xf>
    <xf numFmtId="4" fontId="13" fillId="3" borderId="1" xfId="0" applyNumberFormat="1" applyFont="1" applyFill="1" applyBorder="1" applyAlignment="1">
      <alignment horizontal="right" vertical="center" wrapText="1"/>
    </xf>
    <xf numFmtId="4" fontId="13" fillId="3" borderId="3" xfId="0" applyNumberFormat="1" applyFont="1" applyFill="1" applyBorder="1" applyAlignment="1">
      <alignment horizontal="right" vertical="center" wrapText="1"/>
    </xf>
    <xf numFmtId="4" fontId="13" fillId="0" borderId="1" xfId="0" applyNumberFormat="1" applyFont="1" applyFill="1" applyBorder="1" applyAlignment="1">
      <alignment horizontal="right" vertical="center" wrapText="1"/>
    </xf>
    <xf numFmtId="0" fontId="13" fillId="3" borderId="3" xfId="0" applyFont="1" applyFill="1" applyBorder="1" applyAlignment="1">
      <alignment horizontal="right" vertical="center" wrapText="1"/>
    </xf>
    <xf numFmtId="0" fontId="7" fillId="0" borderId="1" xfId="0" applyFont="1" applyFill="1" applyBorder="1"/>
    <xf numFmtId="164" fontId="18" fillId="3" borderId="1" xfId="2" applyFont="1" applyFill="1" applyBorder="1" applyAlignment="1">
      <alignment horizontal="right" vertical="center" wrapText="1"/>
    </xf>
    <xf numFmtId="0" fontId="7" fillId="3" borderId="0" xfId="0" applyFont="1" applyFill="1" applyBorder="1" applyAlignment="1">
      <alignment horizontal="right" vertical="center" wrapText="1"/>
    </xf>
    <xf numFmtId="4" fontId="12" fillId="3" borderId="1" xfId="0" applyNumberFormat="1" applyFont="1" applyFill="1" applyBorder="1" applyAlignment="1">
      <alignment horizontal="right" vertical="center" wrapText="1"/>
    </xf>
    <xf numFmtId="4" fontId="12" fillId="6" borderId="1" xfId="0" applyNumberFormat="1" applyFont="1" applyFill="1" applyBorder="1" applyAlignment="1">
      <alignment horizontal="right" vertical="center" wrapText="1"/>
    </xf>
    <xf numFmtId="4" fontId="7" fillId="0" borderId="6" xfId="0" applyNumberFormat="1" applyFont="1" applyFill="1" applyBorder="1" applyAlignment="1">
      <alignment horizontal="right" vertical="center" wrapText="1"/>
    </xf>
    <xf numFmtId="0" fontId="7" fillId="0" borderId="6" xfId="0" applyFont="1" applyFill="1" applyBorder="1" applyAlignment="1">
      <alignment horizontal="right" vertical="center" wrapText="1"/>
    </xf>
    <xf numFmtId="4" fontId="12" fillId="0" borderId="6" xfId="0" applyNumberFormat="1" applyFont="1" applyFill="1" applyBorder="1" applyAlignment="1">
      <alignment horizontal="right" vertical="center" wrapText="1"/>
    </xf>
    <xf numFmtId="0" fontId="12" fillId="0" borderId="1" xfId="0" applyFont="1" applyFill="1" applyBorder="1" applyAlignment="1">
      <alignment horizontal="center" vertical="center" wrapText="1"/>
    </xf>
    <xf numFmtId="0" fontId="14" fillId="0" borderId="1" xfId="0" applyFont="1" applyBorder="1"/>
    <xf numFmtId="4" fontId="12" fillId="0" borderId="8" xfId="0" applyNumberFormat="1" applyFont="1" applyFill="1" applyBorder="1" applyAlignment="1">
      <alignment vertical="center" wrapText="1"/>
    </xf>
    <xf numFmtId="49" fontId="7" fillId="0" borderId="0" xfId="0" applyNumberFormat="1" applyFont="1"/>
    <xf numFmtId="4" fontId="14" fillId="3" borderId="1" xfId="0" applyNumberFormat="1" applyFont="1" applyFill="1" applyBorder="1" applyAlignment="1">
      <alignment horizontal="right" vertical="center" wrapText="1"/>
    </xf>
    <xf numFmtId="164" fontId="7" fillId="0" borderId="0" xfId="2" applyFont="1"/>
    <xf numFmtId="164" fontId="10" fillId="0" borderId="1" xfId="2" applyFont="1" applyFill="1" applyBorder="1" applyAlignment="1">
      <alignment horizontal="right" vertical="center" wrapText="1"/>
    </xf>
    <xf numFmtId="0" fontId="21" fillId="8" borderId="13" xfId="0" applyFont="1" applyFill="1" applyBorder="1" applyAlignment="1">
      <alignment horizontal="center" vertical="center" wrapText="1"/>
    </xf>
    <xf numFmtId="0" fontId="21" fillId="9" borderId="13"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20" fillId="3" borderId="13" xfId="0" applyFont="1" applyFill="1" applyBorder="1" applyAlignment="1">
      <alignment vertical="center" wrapText="1"/>
    </xf>
    <xf numFmtId="4" fontId="20" fillId="3" borderId="13" xfId="0" applyNumberFormat="1" applyFont="1" applyFill="1" applyBorder="1" applyAlignment="1">
      <alignment horizontal="right" vertical="center" wrapText="1"/>
    </xf>
    <xf numFmtId="4" fontId="21" fillId="9" borderId="13" xfId="0" applyNumberFormat="1" applyFont="1" applyFill="1" applyBorder="1" applyAlignment="1">
      <alignment horizontal="right" vertical="center" wrapText="1"/>
    </xf>
    <xf numFmtId="0" fontId="20" fillId="3" borderId="13" xfId="0" applyFont="1" applyFill="1" applyBorder="1" applyAlignment="1">
      <alignment horizontal="right" vertical="center" wrapText="1"/>
    </xf>
    <xf numFmtId="0" fontId="21" fillId="9" borderId="13" xfId="0" applyFont="1" applyFill="1" applyBorder="1" applyAlignment="1">
      <alignment horizontal="right" vertical="center" wrapText="1"/>
    </xf>
    <xf numFmtId="4" fontId="21" fillId="8" borderId="13" xfId="0" applyNumberFormat="1" applyFont="1" applyFill="1" applyBorder="1" applyAlignment="1">
      <alignment horizontal="right" vertical="center" wrapText="1"/>
    </xf>
    <xf numFmtId="4" fontId="20" fillId="3" borderId="10" xfId="0" applyNumberFormat="1" applyFont="1" applyFill="1" applyBorder="1" applyAlignment="1">
      <alignment horizontal="right" vertical="center" wrapText="1"/>
    </xf>
    <xf numFmtId="4" fontId="21" fillId="9" borderId="10" xfId="0" applyNumberFormat="1" applyFont="1" applyFill="1" applyBorder="1" applyAlignment="1">
      <alignment horizontal="right" vertical="center" wrapText="1"/>
    </xf>
    <xf numFmtId="0" fontId="20" fillId="3" borderId="10" xfId="0" applyFont="1" applyFill="1" applyBorder="1" applyAlignment="1">
      <alignment horizontal="right" vertical="center" wrapText="1"/>
    </xf>
    <xf numFmtId="0" fontId="21" fillId="9" borderId="10" xfId="0" applyFont="1" applyFill="1" applyBorder="1" applyAlignment="1">
      <alignment horizontal="right" vertical="center" wrapText="1"/>
    </xf>
    <xf numFmtId="4" fontId="21" fillId="8" borderId="10" xfId="0" applyNumberFormat="1" applyFont="1" applyFill="1" applyBorder="1" applyAlignment="1">
      <alignment horizontal="right" vertical="center" wrapText="1"/>
    </xf>
    <xf numFmtId="4" fontId="22" fillId="0" borderId="1" xfId="0" applyNumberFormat="1" applyFont="1" applyBorder="1"/>
    <xf numFmtId="4" fontId="7" fillId="10" borderId="1" xfId="0" applyNumberFormat="1" applyFont="1" applyFill="1" applyBorder="1"/>
    <xf numFmtId="4" fontId="23" fillId="0" borderId="3" xfId="0" applyNumberFormat="1" applyFont="1" applyFill="1" applyBorder="1" applyAlignment="1">
      <alignment horizontal="right" vertical="center" wrapText="1"/>
    </xf>
    <xf numFmtId="4" fontId="24" fillId="5" borderId="1" xfId="0" applyNumberFormat="1" applyFont="1" applyFill="1" applyBorder="1" applyAlignment="1">
      <alignment horizontal="right" vertical="center" wrapText="1"/>
    </xf>
    <xf numFmtId="4" fontId="25" fillId="3" borderId="1" xfId="0" applyNumberFormat="1" applyFont="1" applyFill="1" applyBorder="1" applyAlignment="1">
      <alignment horizontal="right" vertical="center" wrapText="1"/>
    </xf>
    <xf numFmtId="4" fontId="24" fillId="3" borderId="1" xfId="0" applyNumberFormat="1" applyFont="1" applyFill="1" applyBorder="1" applyAlignment="1">
      <alignment horizontal="right" vertical="center" wrapText="1"/>
    </xf>
    <xf numFmtId="164" fontId="7" fillId="3" borderId="3" xfId="2" applyFont="1" applyFill="1" applyBorder="1" applyAlignment="1">
      <alignment horizontal="right" vertical="center" wrapText="1"/>
    </xf>
    <xf numFmtId="0" fontId="21" fillId="8" borderId="10" xfId="0" applyFont="1" applyFill="1" applyBorder="1" applyAlignment="1">
      <alignment horizontal="center" vertical="center" wrapText="1"/>
    </xf>
    <xf numFmtId="4" fontId="18" fillId="0" borderId="1" xfId="0" applyNumberFormat="1" applyFont="1" applyBorder="1"/>
    <xf numFmtId="0" fontId="28" fillId="3" borderId="10" xfId="0" applyFont="1" applyFill="1" applyBorder="1" applyAlignment="1">
      <alignment horizontal="right" vertical="center" wrapText="1"/>
    </xf>
    <xf numFmtId="0" fontId="27" fillId="9" borderId="10" xfId="0" applyFont="1" applyFill="1" applyBorder="1" applyAlignment="1">
      <alignment horizontal="right" vertical="center" wrapText="1"/>
    </xf>
    <xf numFmtId="4" fontId="27" fillId="9" borderId="10" xfId="0" applyNumberFormat="1" applyFont="1" applyFill="1" applyBorder="1" applyAlignment="1">
      <alignment horizontal="right" vertical="center" wrapText="1"/>
    </xf>
    <xf numFmtId="0" fontId="0" fillId="0" borderId="13" xfId="0" applyBorder="1"/>
    <xf numFmtId="4" fontId="26" fillId="9" borderId="10" xfId="0" applyNumberFormat="1" applyFont="1" applyFill="1" applyBorder="1" applyAlignment="1">
      <alignment horizontal="right" vertical="center" wrapText="1"/>
    </xf>
    <xf numFmtId="4" fontId="18" fillId="0" borderId="1" xfId="0" applyNumberFormat="1" applyFont="1" applyFill="1" applyBorder="1"/>
    <xf numFmtId="164" fontId="7" fillId="11" borderId="1" xfId="2" applyFont="1" applyFill="1" applyBorder="1"/>
    <xf numFmtId="4" fontId="0" fillId="0" borderId="13" xfId="0" applyNumberFormat="1" applyBorder="1"/>
    <xf numFmtId="164" fontId="0" fillId="0" borderId="13" xfId="2" applyFont="1" applyBorder="1"/>
    <xf numFmtId="164" fontId="0" fillId="0" borderId="13" xfId="0" applyNumberFormat="1" applyBorder="1"/>
    <xf numFmtId="164" fontId="0" fillId="0" borderId="0" xfId="0" applyNumberFormat="1"/>
    <xf numFmtId="0" fontId="21" fillId="3" borderId="0" xfId="0" applyFont="1" applyFill="1" applyBorder="1" applyAlignment="1">
      <alignment horizontal="right" vertical="center" wrapText="1"/>
    </xf>
    <xf numFmtId="0" fontId="0" fillId="0" borderId="0" xfId="0" applyBorder="1"/>
    <xf numFmtId="4" fontId="20" fillId="3" borderId="0" xfId="0" applyNumberFormat="1" applyFont="1" applyFill="1" applyBorder="1" applyAlignment="1">
      <alignment horizontal="right" vertical="center" wrapText="1"/>
    </xf>
    <xf numFmtId="4" fontId="0" fillId="0" borderId="0" xfId="0" applyNumberFormat="1" applyBorder="1"/>
    <xf numFmtId="4" fontId="29" fillId="0" borderId="0" xfId="0" applyNumberFormat="1" applyFont="1" applyBorder="1"/>
    <xf numFmtId="4" fontId="21" fillId="0" borderId="0" xfId="0" applyNumberFormat="1" applyFont="1" applyFill="1" applyBorder="1" applyAlignment="1">
      <alignment horizontal="right" vertical="center" wrapText="1"/>
    </xf>
    <xf numFmtId="4" fontId="21" fillId="0" borderId="16" xfId="0" applyNumberFormat="1" applyFont="1" applyFill="1" applyBorder="1" applyAlignment="1">
      <alignment horizontal="right" vertical="center" wrapText="1"/>
    </xf>
    <xf numFmtId="164" fontId="5" fillId="0" borderId="0" xfId="2" applyFont="1"/>
    <xf numFmtId="0" fontId="2" fillId="0" borderId="0" xfId="0" applyFont="1" applyBorder="1"/>
    <xf numFmtId="49" fontId="2" fillId="0" borderId="0" xfId="0" applyNumberFormat="1" applyFont="1" applyBorder="1"/>
    <xf numFmtId="4" fontId="2" fillId="0" borderId="0" xfId="0" applyNumberFormat="1" applyFont="1" applyBorder="1"/>
    <xf numFmtId="4" fontId="30" fillId="3" borderId="1" xfId="0" applyNumberFormat="1" applyFont="1" applyFill="1" applyBorder="1" applyAlignment="1">
      <alignment horizontal="right" vertical="center" wrapText="1"/>
    </xf>
    <xf numFmtId="0" fontId="0" fillId="0" borderId="1" xfId="0" applyBorder="1"/>
    <xf numFmtId="164" fontId="13" fillId="3" borderId="5" xfId="2" applyFont="1" applyFill="1" applyBorder="1" applyAlignment="1">
      <alignment horizontal="right" vertical="center" wrapText="1"/>
    </xf>
    <xf numFmtId="4" fontId="12" fillId="2" borderId="18" xfId="0" applyNumberFormat="1" applyFont="1" applyFill="1" applyBorder="1" applyAlignment="1">
      <alignment horizontal="right" vertical="center" wrapText="1"/>
    </xf>
    <xf numFmtId="164" fontId="12" fillId="0" borderId="20" xfId="0" applyNumberFormat="1" applyFont="1" applyBorder="1"/>
    <xf numFmtId="164" fontId="12" fillId="0" borderId="5" xfId="2" applyFont="1" applyBorder="1"/>
    <xf numFmtId="164" fontId="12" fillId="0" borderId="18" xfId="2" applyFont="1" applyBorder="1"/>
    <xf numFmtId="0" fontId="12" fillId="0" borderId="15" xfId="0" applyFont="1" applyFill="1" applyBorder="1" applyAlignment="1">
      <alignment horizontal="center" vertical="center" wrapText="1"/>
    </xf>
    <xf numFmtId="0" fontId="7" fillId="0" borderId="16" xfId="0" applyFont="1" applyBorder="1" applyAlignment="1">
      <alignment wrapText="1"/>
    </xf>
    <xf numFmtId="0" fontId="7" fillId="0" borderId="16" xfId="0" applyFont="1" applyBorder="1"/>
    <xf numFmtId="0" fontId="7" fillId="0" borderId="21" xfId="0" applyFont="1" applyFill="1" applyBorder="1" applyAlignment="1">
      <alignment horizontal="center" vertical="center" wrapText="1"/>
    </xf>
    <xf numFmtId="4" fontId="12" fillId="0" borderId="23" xfId="0" applyNumberFormat="1" applyFont="1" applyFill="1" applyBorder="1" applyAlignment="1">
      <alignment horizontal="right" vertical="center" wrapText="1"/>
    </xf>
    <xf numFmtId="4" fontId="12" fillId="0" borderId="24" xfId="0" applyNumberFormat="1" applyFont="1" applyFill="1" applyBorder="1" applyAlignment="1">
      <alignment horizontal="right" vertical="center" wrapText="1"/>
    </xf>
    <xf numFmtId="164" fontId="12" fillId="0" borderId="3" xfId="2" applyFont="1" applyBorder="1" applyAlignment="1">
      <alignment horizontal="center" wrapText="1"/>
    </xf>
    <xf numFmtId="164" fontId="7" fillId="0" borderId="3" xfId="2" applyFont="1" applyBorder="1"/>
    <xf numFmtId="164" fontId="12" fillId="3" borderId="3" xfId="2" applyFont="1" applyFill="1" applyBorder="1" applyAlignment="1">
      <alignment horizontal="right" vertical="center" wrapText="1"/>
    </xf>
    <xf numFmtId="164" fontId="13" fillId="3" borderId="18" xfId="2" applyFont="1" applyFill="1" applyBorder="1" applyAlignment="1">
      <alignment horizontal="right" vertical="center" wrapText="1"/>
    </xf>
    <xf numFmtId="164" fontId="7" fillId="5" borderId="3" xfId="2" applyFont="1" applyFill="1" applyBorder="1" applyAlignment="1">
      <alignment horizontal="right" vertical="center" wrapText="1"/>
    </xf>
    <xf numFmtId="164" fontId="7" fillId="0" borderId="3" xfId="2" applyFont="1" applyFill="1" applyBorder="1"/>
    <xf numFmtId="4" fontId="24" fillId="3" borderId="3" xfId="0" applyNumberFormat="1" applyFont="1" applyFill="1" applyBorder="1" applyAlignment="1">
      <alignment horizontal="right" vertical="center" wrapText="1"/>
    </xf>
    <xf numFmtId="4" fontId="25" fillId="3" borderId="3" xfId="0" applyNumberFormat="1" applyFont="1" applyFill="1" applyBorder="1" applyAlignment="1">
      <alignment horizontal="right" vertical="center" wrapText="1"/>
    </xf>
    <xf numFmtId="164" fontId="12" fillId="0" borderId="18" xfId="2" applyFont="1" applyBorder="1" applyAlignment="1">
      <alignment horizontal="right"/>
    </xf>
    <xf numFmtId="164" fontId="13" fillId="0" borderId="3" xfId="2" applyFont="1" applyFill="1" applyBorder="1" applyAlignment="1">
      <alignment horizontal="right" vertical="center" wrapText="1"/>
    </xf>
    <xf numFmtId="164" fontId="7" fillId="7" borderId="3" xfId="2" applyFont="1" applyFill="1" applyBorder="1" applyAlignment="1">
      <alignment horizontal="right" vertical="center" wrapText="1"/>
    </xf>
    <xf numFmtId="164" fontId="18" fillId="3" borderId="3" xfId="2" applyFont="1" applyFill="1" applyBorder="1" applyAlignment="1">
      <alignment horizontal="right" vertical="center" wrapText="1"/>
    </xf>
    <xf numFmtId="4" fontId="7" fillId="5" borderId="3" xfId="0" applyNumberFormat="1" applyFont="1" applyFill="1" applyBorder="1" applyAlignment="1">
      <alignment horizontal="right" vertical="center" wrapText="1"/>
    </xf>
    <xf numFmtId="0" fontId="7" fillId="0" borderId="3" xfId="0" applyFont="1" applyFill="1" applyBorder="1"/>
    <xf numFmtId="4" fontId="24" fillId="5" borderId="3" xfId="0" applyNumberFormat="1" applyFont="1" applyFill="1" applyBorder="1" applyAlignment="1">
      <alignment horizontal="right" vertical="center" wrapText="1"/>
    </xf>
    <xf numFmtId="0" fontId="16" fillId="0" borderId="1" xfId="1" applyFont="1" applyFill="1" applyBorder="1" applyAlignment="1">
      <alignment horizontal="center" vertical="center" wrapText="1"/>
    </xf>
    <xf numFmtId="164" fontId="12" fillId="0" borderId="3" xfId="2" applyFont="1" applyBorder="1" applyAlignment="1">
      <alignment horizontal="center" vertical="center" wrapText="1"/>
    </xf>
    <xf numFmtId="164" fontId="12" fillId="0" borderId="27" xfId="0" applyNumberFormat="1" applyFont="1" applyBorder="1"/>
    <xf numFmtId="164" fontId="7" fillId="0" borderId="28" xfId="2" applyFont="1" applyBorder="1"/>
    <xf numFmtId="4" fontId="12" fillId="0" borderId="0" xfId="0" applyNumberFormat="1" applyFont="1" applyFill="1" applyBorder="1" applyAlignment="1">
      <alignment vertical="center" wrapText="1"/>
    </xf>
    <xf numFmtId="0" fontId="12" fillId="0" borderId="1" xfId="0" applyFont="1" applyFill="1" applyBorder="1" applyAlignment="1">
      <alignment horizontal="right" vertical="center" wrapText="1"/>
    </xf>
    <xf numFmtId="0" fontId="12" fillId="3" borderId="1" xfId="0" applyFont="1" applyFill="1" applyBorder="1" applyAlignment="1">
      <alignment horizontal="right" vertical="center" wrapText="1"/>
    </xf>
    <xf numFmtId="0" fontId="12" fillId="0" borderId="0" xfId="0" applyFont="1" applyBorder="1" applyAlignment="1">
      <alignment horizontal="center"/>
    </xf>
    <xf numFmtId="0" fontId="12" fillId="0" borderId="0"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0" borderId="4" xfId="0" applyFont="1" applyBorder="1" applyAlignment="1">
      <alignment horizontal="left"/>
    </xf>
    <xf numFmtId="0" fontId="12" fillId="12" borderId="1" xfId="0" applyFont="1" applyFill="1" applyBorder="1" applyAlignment="1">
      <alignment horizontal="center"/>
    </xf>
    <xf numFmtId="0" fontId="12" fillId="12" borderId="3" xfId="0" applyFont="1" applyFill="1" applyBorder="1" applyAlignment="1">
      <alignment horizontal="center"/>
    </xf>
    <xf numFmtId="164" fontId="12" fillId="12" borderId="3" xfId="2" applyFont="1" applyFill="1" applyBorder="1" applyAlignment="1">
      <alignment horizontal="center"/>
    </xf>
    <xf numFmtId="0" fontId="31" fillId="0" borderId="0" xfId="0" applyFont="1"/>
    <xf numFmtId="164" fontId="31" fillId="0" borderId="0" xfId="2" applyFont="1"/>
    <xf numFmtId="4" fontId="0" fillId="0" borderId="0" xfId="0" applyNumberFormat="1"/>
    <xf numFmtId="164" fontId="15" fillId="3" borderId="3" xfId="2" applyFont="1" applyFill="1" applyBorder="1" applyAlignment="1">
      <alignment horizontal="right" vertical="center" wrapText="1"/>
    </xf>
    <xf numFmtId="164" fontId="34" fillId="0" borderId="3" xfId="2" applyFont="1" applyBorder="1"/>
    <xf numFmtId="164" fontId="34" fillId="3" borderId="3" xfId="2" applyFont="1" applyFill="1" applyBorder="1" applyAlignment="1">
      <alignment horizontal="right" vertical="center" wrapText="1"/>
    </xf>
    <xf numFmtId="164" fontId="33" fillId="3" borderId="3" xfId="2" applyFont="1" applyFill="1" applyBorder="1" applyAlignment="1">
      <alignment horizontal="right" vertical="center" wrapText="1"/>
    </xf>
    <xf numFmtId="164" fontId="33" fillId="3" borderId="18" xfId="2" applyFont="1" applyFill="1" applyBorder="1" applyAlignment="1">
      <alignment horizontal="right" vertical="center" wrapText="1"/>
    </xf>
    <xf numFmtId="164" fontId="33" fillId="0" borderId="25" xfId="0" applyNumberFormat="1" applyFont="1" applyBorder="1"/>
    <xf numFmtId="164" fontId="34" fillId="5" borderId="3" xfId="2" applyFont="1" applyFill="1" applyBorder="1" applyAlignment="1">
      <alignment horizontal="right" vertical="center" wrapText="1"/>
    </xf>
    <xf numFmtId="164" fontId="34" fillId="0" borderId="3" xfId="2" applyFont="1" applyFill="1" applyBorder="1"/>
    <xf numFmtId="0" fontId="34" fillId="0" borderId="3" xfId="0" applyFont="1" applyBorder="1"/>
    <xf numFmtId="4" fontId="34" fillId="3" borderId="3" xfId="0" applyNumberFormat="1" applyFont="1" applyFill="1" applyBorder="1" applyAlignment="1">
      <alignment horizontal="right" vertical="center" wrapText="1"/>
    </xf>
    <xf numFmtId="4" fontId="35" fillId="3" borderId="3" xfId="0" applyNumberFormat="1" applyFont="1" applyFill="1" applyBorder="1" applyAlignment="1">
      <alignment horizontal="right" vertical="center" wrapText="1"/>
    </xf>
    <xf numFmtId="4" fontId="36" fillId="3" borderId="3" xfId="0" applyNumberFormat="1" applyFont="1" applyFill="1" applyBorder="1" applyAlignment="1">
      <alignment horizontal="right" vertical="center" wrapText="1"/>
    </xf>
    <xf numFmtId="4" fontId="33" fillId="3" borderId="3" xfId="0" applyNumberFormat="1" applyFont="1" applyFill="1" applyBorder="1" applyAlignment="1">
      <alignment horizontal="right" vertical="center" wrapText="1"/>
    </xf>
    <xf numFmtId="0" fontId="34" fillId="3" borderId="3" xfId="0" applyFont="1" applyFill="1" applyBorder="1" applyAlignment="1">
      <alignment horizontal="right" vertical="center" wrapText="1"/>
    </xf>
    <xf numFmtId="164" fontId="33" fillId="0" borderId="18" xfId="2" applyFont="1" applyBorder="1" applyAlignment="1">
      <alignment horizontal="right"/>
    </xf>
    <xf numFmtId="164" fontId="34" fillId="0" borderId="26" xfId="2" applyFont="1" applyBorder="1"/>
    <xf numFmtId="164" fontId="33" fillId="3" borderId="24" xfId="2" applyFont="1" applyFill="1" applyBorder="1" applyAlignment="1">
      <alignment horizontal="right" vertical="center" wrapText="1"/>
    </xf>
    <xf numFmtId="164" fontId="33" fillId="0" borderId="3" xfId="2" applyFont="1" applyFill="1" applyBorder="1" applyAlignment="1">
      <alignment horizontal="right" vertical="center" wrapText="1"/>
    </xf>
    <xf numFmtId="164" fontId="34" fillId="7" borderId="3" xfId="2" applyFont="1" applyFill="1" applyBorder="1" applyAlignment="1">
      <alignment horizontal="right" vertical="center" wrapText="1"/>
    </xf>
    <xf numFmtId="4" fontId="34" fillId="5" borderId="3" xfId="0" applyNumberFormat="1" applyFont="1" applyFill="1" applyBorder="1" applyAlignment="1">
      <alignment horizontal="right" vertical="center" wrapText="1"/>
    </xf>
    <xf numFmtId="4" fontId="34" fillId="0" borderId="3" xfId="0" applyNumberFormat="1" applyFont="1" applyFill="1" applyBorder="1" applyAlignment="1">
      <alignment horizontal="right" vertical="center" wrapText="1"/>
    </xf>
    <xf numFmtId="0" fontId="34" fillId="0" borderId="3" xfId="0" applyFont="1" applyFill="1" applyBorder="1"/>
    <xf numFmtId="0" fontId="33" fillId="12" borderId="3" xfId="0" applyFont="1" applyFill="1" applyBorder="1" applyAlignment="1">
      <alignment horizontal="center"/>
    </xf>
    <xf numFmtId="0" fontId="34" fillId="0" borderId="0" xfId="0" applyFont="1"/>
    <xf numFmtId="4" fontId="35" fillId="5" borderId="3" xfId="0" applyNumberFormat="1" applyFont="1" applyFill="1" applyBorder="1" applyAlignment="1">
      <alignment horizontal="right" vertical="center" wrapText="1"/>
    </xf>
    <xf numFmtId="4" fontId="33" fillId="0" borderId="3" xfId="0" applyNumberFormat="1" applyFont="1" applyFill="1" applyBorder="1" applyAlignment="1">
      <alignment horizontal="right" vertical="center" wrapText="1"/>
    </xf>
    <xf numFmtId="4" fontId="33" fillId="0" borderId="8" xfId="0" applyNumberFormat="1" applyFont="1" applyFill="1" applyBorder="1" applyAlignment="1">
      <alignment vertical="center" wrapText="1"/>
    </xf>
    <xf numFmtId="164" fontId="34" fillId="0" borderId="0" xfId="2" applyFont="1"/>
    <xf numFmtId="0" fontId="37" fillId="0" borderId="0" xfId="0" applyFont="1"/>
    <xf numFmtId="49" fontId="38" fillId="0" borderId="1" xfId="0" applyNumberFormat="1" applyFont="1" applyBorder="1" applyAlignment="1">
      <alignment horizontal="center"/>
    </xf>
    <xf numFmtId="0" fontId="38" fillId="0" borderId="1" xfId="0" applyFont="1" applyBorder="1"/>
    <xf numFmtId="49" fontId="38" fillId="0" borderId="1" xfId="0" applyNumberFormat="1" applyFont="1" applyFill="1" applyBorder="1" applyAlignment="1">
      <alignment horizontal="center" vertical="center" wrapText="1"/>
    </xf>
    <xf numFmtId="49" fontId="38" fillId="0" borderId="1" xfId="0" applyNumberFormat="1" applyFont="1" applyBorder="1"/>
    <xf numFmtId="49" fontId="38" fillId="3" borderId="1" xfId="0" applyNumberFormat="1" applyFont="1" applyFill="1" applyBorder="1" applyAlignment="1">
      <alignment horizontal="center" vertical="center" wrapText="1"/>
    </xf>
    <xf numFmtId="49" fontId="30" fillId="0" borderId="0" xfId="0" applyNumberFormat="1" applyFont="1"/>
    <xf numFmtId="49" fontId="30" fillId="0" borderId="1" xfId="0" applyNumberFormat="1" applyFont="1" applyBorder="1"/>
    <xf numFmtId="0" fontId="30" fillId="0" borderId="0" xfId="0" applyFont="1"/>
    <xf numFmtId="0" fontId="38" fillId="0" borderId="0" xfId="0" applyFont="1"/>
    <xf numFmtId="49" fontId="30" fillId="0" borderId="0" xfId="0" applyNumberFormat="1" applyFont="1" applyBorder="1"/>
    <xf numFmtId="0" fontId="30" fillId="0" borderId="16" xfId="0" applyFont="1" applyBorder="1"/>
    <xf numFmtId="0" fontId="38" fillId="3" borderId="1" xfId="0" applyFont="1" applyFill="1" applyBorder="1" applyAlignment="1">
      <alignment horizontal="right" vertical="center" wrapText="1"/>
    </xf>
    <xf numFmtId="0" fontId="30" fillId="0" borderId="1" xfId="0" applyFont="1" applyBorder="1"/>
    <xf numFmtId="49" fontId="24" fillId="3" borderId="1"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1" fontId="24" fillId="0" borderId="1" xfId="2" applyNumberFormat="1" applyFont="1" applyFill="1" applyBorder="1" applyAlignment="1">
      <alignment horizontal="center" vertical="center" wrapText="1"/>
    </xf>
    <xf numFmtId="0" fontId="38" fillId="12" borderId="1" xfId="0" applyFont="1" applyFill="1" applyBorder="1" applyAlignment="1">
      <alignment horizontal="center"/>
    </xf>
    <xf numFmtId="49" fontId="24" fillId="3" borderId="5" xfId="0" applyNumberFormat="1" applyFont="1" applyFill="1" applyBorder="1" applyAlignment="1">
      <alignment horizontal="center" vertical="center" wrapText="1"/>
    </xf>
    <xf numFmtId="49" fontId="38" fillId="0" borderId="0" xfId="0" applyNumberFormat="1" applyFont="1" applyBorder="1"/>
    <xf numFmtId="49" fontId="24" fillId="0" borderId="1" xfId="0" applyNumberFormat="1" applyFont="1" applyBorder="1" applyAlignment="1">
      <alignment horizontal="center"/>
    </xf>
    <xf numFmtId="49" fontId="24" fillId="0" borderId="0" xfId="0" applyNumberFormat="1" applyFont="1"/>
    <xf numFmtId="0" fontId="39" fillId="0" borderId="0" xfId="0" applyFont="1"/>
    <xf numFmtId="164" fontId="14" fillId="0" borderId="3" xfId="2" applyFont="1" applyBorder="1" applyAlignment="1">
      <alignment horizontal="center" wrapText="1"/>
    </xf>
    <xf numFmtId="3" fontId="40" fillId="15" borderId="1" xfId="0" applyNumberFormat="1" applyFont="1" applyFill="1" applyBorder="1" applyAlignment="1" applyProtection="1">
      <alignment vertical="center" wrapText="1"/>
      <protection locked="0"/>
    </xf>
    <xf numFmtId="3" fontId="40" fillId="15" borderId="1" xfId="0" applyNumberFormat="1" applyFont="1" applyFill="1" applyBorder="1" applyProtection="1">
      <protection locked="0"/>
    </xf>
    <xf numFmtId="3" fontId="41" fillId="15" borderId="1" xfId="0" applyNumberFormat="1" applyFont="1" applyFill="1" applyBorder="1" applyProtection="1">
      <protection locked="0"/>
    </xf>
    <xf numFmtId="0" fontId="42" fillId="0" borderId="0" xfId="0" applyFont="1" applyProtection="1">
      <protection locked="0"/>
    </xf>
    <xf numFmtId="0" fontId="42" fillId="0" borderId="0" xfId="0" applyFont="1"/>
    <xf numFmtId="3" fontId="0" fillId="0" borderId="0" xfId="0" applyNumberFormat="1"/>
    <xf numFmtId="164" fontId="42" fillId="0" borderId="0" xfId="2" applyFont="1"/>
    <xf numFmtId="0" fontId="43" fillId="16" borderId="13" xfId="0" applyFont="1" applyFill="1" applyBorder="1" applyAlignment="1">
      <alignment horizontal="center" vertical="center" wrapText="1"/>
    </xf>
    <xf numFmtId="0" fontId="43" fillId="17" borderId="13" xfId="0" applyFont="1" applyFill="1" applyBorder="1" applyAlignment="1">
      <alignment horizontal="center" vertical="center" wrapText="1"/>
    </xf>
    <xf numFmtId="0" fontId="44" fillId="3" borderId="13" xfId="0" applyFont="1" applyFill="1" applyBorder="1" applyAlignment="1">
      <alignment horizontal="center" vertical="center" wrapText="1"/>
    </xf>
    <xf numFmtId="0" fontId="44" fillId="3" borderId="13" xfId="0" applyFont="1" applyFill="1" applyBorder="1" applyAlignment="1">
      <alignment vertical="center" wrapText="1"/>
    </xf>
    <xf numFmtId="4" fontId="44" fillId="3" borderId="13" xfId="0" applyNumberFormat="1" applyFont="1" applyFill="1" applyBorder="1" applyAlignment="1">
      <alignment horizontal="right" vertical="center" wrapText="1"/>
    </xf>
    <xf numFmtId="0" fontId="44" fillId="3" borderId="13" xfId="0" applyFont="1" applyFill="1" applyBorder="1" applyAlignment="1">
      <alignment horizontal="right" vertical="center" wrapText="1"/>
    </xf>
    <xf numFmtId="4" fontId="43" fillId="17" borderId="13" xfId="0" applyNumberFormat="1" applyFont="1" applyFill="1" applyBorder="1" applyAlignment="1">
      <alignment horizontal="right" vertical="center" wrapText="1"/>
    </xf>
    <xf numFmtId="165" fontId="44" fillId="3" borderId="13" xfId="0" applyNumberFormat="1" applyFont="1" applyFill="1" applyBorder="1" applyAlignment="1">
      <alignment horizontal="right" vertical="center" wrapText="1"/>
    </xf>
    <xf numFmtId="4" fontId="43" fillId="18" borderId="13" xfId="0" applyNumberFormat="1" applyFont="1" applyFill="1" applyBorder="1" applyAlignment="1">
      <alignment horizontal="right" vertical="center" wrapText="1"/>
    </xf>
    <xf numFmtId="164" fontId="44" fillId="3" borderId="13" xfId="2" applyFont="1" applyFill="1" applyBorder="1" applyAlignment="1">
      <alignment horizontal="right" vertical="center" wrapText="1"/>
    </xf>
    <xf numFmtId="164" fontId="43" fillId="17" borderId="13" xfId="2" applyFont="1" applyFill="1" applyBorder="1" applyAlignment="1">
      <alignment horizontal="right" vertical="center" wrapText="1"/>
    </xf>
    <xf numFmtId="164" fontId="43" fillId="16" borderId="13" xfId="2" applyFont="1" applyFill="1" applyBorder="1" applyAlignment="1">
      <alignment horizontal="center" vertical="center" wrapText="1"/>
    </xf>
    <xf numFmtId="164" fontId="44" fillId="3" borderId="13" xfId="0" applyNumberFormat="1" applyFont="1" applyFill="1" applyBorder="1" applyAlignment="1">
      <alignment horizontal="right" vertical="center" wrapText="1"/>
    </xf>
    <xf numFmtId="0" fontId="32" fillId="0" borderId="0" xfId="0" applyFont="1" applyAlignment="1">
      <alignment vertical="center"/>
    </xf>
    <xf numFmtId="0" fontId="46" fillId="21" borderId="9" xfId="0" applyFont="1" applyFill="1" applyBorder="1" applyAlignment="1">
      <alignment horizontal="center" vertical="center" wrapText="1"/>
    </xf>
    <xf numFmtId="0" fontId="46" fillId="21" borderId="10" xfId="0" applyFont="1" applyFill="1" applyBorder="1" applyAlignment="1">
      <alignment horizontal="center" vertical="center" wrapText="1"/>
    </xf>
    <xf numFmtId="0" fontId="46" fillId="21" borderId="12" xfId="0" applyFont="1" applyFill="1" applyBorder="1" applyAlignment="1">
      <alignment horizontal="center" vertical="center" wrapText="1"/>
    </xf>
    <xf numFmtId="0" fontId="46" fillId="21" borderId="13" xfId="0" applyFont="1" applyFill="1" applyBorder="1" applyAlignment="1">
      <alignment horizontal="center" vertical="center" wrapText="1"/>
    </xf>
    <xf numFmtId="0" fontId="47" fillId="3" borderId="13" xfId="0" applyFont="1" applyFill="1" applyBorder="1" applyAlignment="1">
      <alignment horizontal="center" vertical="center" wrapText="1"/>
    </xf>
    <xf numFmtId="0" fontId="47" fillId="3" borderId="13" xfId="0" applyFont="1" applyFill="1" applyBorder="1" applyAlignment="1">
      <alignment vertical="center" wrapText="1"/>
    </xf>
    <xf numFmtId="4" fontId="47" fillId="3" borderId="13" xfId="0" applyNumberFormat="1" applyFont="1" applyFill="1" applyBorder="1" applyAlignment="1">
      <alignment horizontal="right" vertical="center" wrapText="1"/>
    </xf>
    <xf numFmtId="0" fontId="47" fillId="3" borderId="13" xfId="0" applyFont="1" applyFill="1" applyBorder="1" applyAlignment="1">
      <alignment horizontal="right" vertical="center" wrapText="1"/>
    </xf>
    <xf numFmtId="0" fontId="46" fillId="3" borderId="10" xfId="0" applyFont="1" applyFill="1" applyBorder="1" applyAlignment="1">
      <alignment horizontal="right" vertical="center" wrapText="1"/>
    </xf>
    <xf numFmtId="0" fontId="46" fillId="3" borderId="11" xfId="0" applyFont="1" applyFill="1" applyBorder="1" applyAlignment="1">
      <alignment horizontal="right" vertical="center" wrapText="1"/>
    </xf>
    <xf numFmtId="4" fontId="46" fillId="22" borderId="13" xfId="0" applyNumberFormat="1" applyFont="1" applyFill="1" applyBorder="1" applyAlignment="1">
      <alignment horizontal="right" vertical="center" wrapText="1"/>
    </xf>
    <xf numFmtId="4" fontId="47" fillId="3" borderId="12" xfId="0" applyNumberFormat="1" applyFont="1" applyFill="1" applyBorder="1" applyAlignment="1">
      <alignment horizontal="right" vertical="center" wrapText="1"/>
    </xf>
    <xf numFmtId="164" fontId="45" fillId="0" borderId="0" xfId="0" applyNumberFormat="1" applyFont="1"/>
    <xf numFmtId="0" fontId="46" fillId="8" borderId="13" xfId="0" applyFont="1" applyFill="1" applyBorder="1" applyAlignment="1">
      <alignment horizontal="center" vertical="center" wrapText="1"/>
    </xf>
    <xf numFmtId="0" fontId="46" fillId="9" borderId="13" xfId="0" applyFont="1" applyFill="1" applyBorder="1" applyAlignment="1">
      <alignment horizontal="center" vertical="center" wrapText="1"/>
    </xf>
    <xf numFmtId="4" fontId="46" fillId="9" borderId="13" xfId="0" applyNumberFormat="1" applyFont="1" applyFill="1" applyBorder="1" applyAlignment="1">
      <alignment horizontal="right" vertical="center" wrapText="1"/>
    </xf>
    <xf numFmtId="4" fontId="46" fillId="8" borderId="13" xfId="0" applyNumberFormat="1" applyFont="1" applyFill="1" applyBorder="1" applyAlignment="1">
      <alignment horizontal="right" vertical="center" wrapText="1"/>
    </xf>
    <xf numFmtId="0" fontId="32" fillId="0" borderId="0" xfId="0" applyFont="1" applyAlignment="1">
      <alignment horizontal="right" vertical="center"/>
    </xf>
    <xf numFmtId="0" fontId="48" fillId="0" borderId="13" xfId="0" applyFont="1" applyBorder="1" applyAlignment="1">
      <alignment horizontal="center" vertical="center" wrapText="1"/>
    </xf>
    <xf numFmtId="0" fontId="48" fillId="0" borderId="11" xfId="0" applyFont="1" applyBorder="1" applyAlignment="1">
      <alignment horizontal="center" vertical="center" wrapText="1"/>
    </xf>
    <xf numFmtId="0" fontId="49" fillId="0" borderId="11" xfId="0" applyFont="1" applyBorder="1" applyAlignment="1">
      <alignment vertical="center" wrapText="1"/>
    </xf>
    <xf numFmtId="0" fontId="48" fillId="0" borderId="11" xfId="0" applyFont="1" applyBorder="1" applyAlignment="1">
      <alignment horizontal="center" vertical="center"/>
    </xf>
    <xf numFmtId="0" fontId="49" fillId="0" borderId="32" xfId="0" applyFont="1" applyBorder="1" applyAlignment="1">
      <alignment vertical="center"/>
    </xf>
    <xf numFmtId="4" fontId="49" fillId="0" borderId="32" xfId="0" applyNumberFormat="1" applyFont="1" applyBorder="1" applyAlignment="1">
      <alignment horizontal="right" vertical="center"/>
    </xf>
    <xf numFmtId="0" fontId="49" fillId="0" borderId="32" xfId="0" applyFont="1" applyBorder="1" applyAlignment="1">
      <alignment horizontal="right" vertical="center"/>
    </xf>
    <xf numFmtId="0" fontId="48" fillId="0" borderId="32" xfId="0" applyFont="1" applyBorder="1" applyAlignment="1">
      <alignment vertical="center"/>
    </xf>
    <xf numFmtId="4" fontId="48" fillId="0" borderId="32" xfId="0" applyNumberFormat="1" applyFont="1" applyBorder="1" applyAlignment="1">
      <alignment horizontal="right" vertical="center"/>
    </xf>
    <xf numFmtId="0" fontId="48" fillId="23" borderId="12" xfId="0" applyFont="1" applyFill="1" applyBorder="1" applyAlignment="1">
      <alignment vertical="center"/>
    </xf>
    <xf numFmtId="0" fontId="48" fillId="23" borderId="32" xfId="0" applyFont="1" applyFill="1" applyBorder="1" applyAlignment="1">
      <alignment vertical="center"/>
    </xf>
    <xf numFmtId="4" fontId="48" fillId="23" borderId="32" xfId="0" applyNumberFormat="1" applyFont="1" applyFill="1" applyBorder="1" applyAlignment="1">
      <alignment horizontal="right" vertical="center"/>
    </xf>
    <xf numFmtId="0" fontId="49" fillId="0" borderId="33" xfId="0" applyFont="1" applyBorder="1" applyAlignment="1">
      <alignment vertical="center"/>
    </xf>
    <xf numFmtId="0" fontId="49" fillId="0" borderId="33" xfId="0" applyFont="1" applyBorder="1" applyAlignment="1">
      <alignment horizontal="center" vertical="center"/>
    </xf>
    <xf numFmtId="0" fontId="44" fillId="3" borderId="11" xfId="0" applyFont="1" applyFill="1" applyBorder="1" applyAlignment="1">
      <alignment horizontal="right" vertical="center" wrapText="1"/>
    </xf>
    <xf numFmtId="0" fontId="43" fillId="3" borderId="11" xfId="0" applyFont="1" applyFill="1" applyBorder="1" applyAlignment="1">
      <alignment horizontal="right" vertical="center" wrapText="1"/>
    </xf>
    <xf numFmtId="0" fontId="49" fillId="0" borderId="32" xfId="0" applyFont="1" applyFill="1" applyBorder="1" applyAlignment="1">
      <alignment vertical="center"/>
    </xf>
    <xf numFmtId="164" fontId="49" fillId="0" borderId="32" xfId="2" applyFont="1" applyFill="1" applyBorder="1" applyAlignment="1">
      <alignment horizontal="right" vertical="center"/>
    </xf>
    <xf numFmtId="0" fontId="46" fillId="8" borderId="13" xfId="0" applyFont="1" applyFill="1" applyBorder="1" applyAlignment="1">
      <alignment horizontal="center" vertical="center"/>
    </xf>
    <xf numFmtId="0" fontId="20" fillId="0" borderId="0" xfId="0" applyFont="1"/>
    <xf numFmtId="4" fontId="20" fillId="0" borderId="0" xfId="0" applyNumberFormat="1" applyFont="1"/>
    <xf numFmtId="0" fontId="20" fillId="0" borderId="0" xfId="0" applyFont="1" applyAlignment="1">
      <alignment vertical="center"/>
    </xf>
    <xf numFmtId="164" fontId="20" fillId="0" borderId="0" xfId="2" applyFont="1"/>
    <xf numFmtId="164" fontId="5" fillId="0" borderId="0" xfId="0" applyNumberFormat="1" applyFont="1"/>
    <xf numFmtId="0" fontId="52" fillId="0" borderId="1" xfId="0" applyFont="1" applyFill="1" applyBorder="1" applyAlignment="1">
      <alignment wrapText="1"/>
    </xf>
    <xf numFmtId="3" fontId="52" fillId="0" borderId="1" xfId="0" applyNumberFormat="1" applyFont="1" applyFill="1" applyBorder="1" applyProtection="1">
      <protection locked="0"/>
    </xf>
    <xf numFmtId="164" fontId="52" fillId="0" borderId="1" xfId="2" applyFont="1" applyFill="1" applyBorder="1" applyProtection="1">
      <protection locked="0"/>
    </xf>
    <xf numFmtId="0" fontId="46" fillId="8" borderId="10" xfId="0" applyFont="1" applyFill="1" applyBorder="1" applyAlignment="1">
      <alignment horizontal="center" vertical="center"/>
    </xf>
    <xf numFmtId="0" fontId="57" fillId="0" borderId="0" xfId="0" applyFont="1"/>
    <xf numFmtId="0" fontId="56" fillId="14" borderId="30" xfId="0" applyFont="1" applyFill="1" applyBorder="1" applyAlignment="1">
      <alignment horizontal="center" vertical="center" wrapText="1"/>
    </xf>
    <xf numFmtId="0" fontId="56" fillId="14" borderId="1" xfId="0" applyFont="1" applyFill="1" applyBorder="1" applyAlignment="1">
      <alignment horizontal="center" vertical="center" wrapText="1"/>
    </xf>
    <xf numFmtId="164" fontId="56" fillId="14" borderId="1" xfId="2" applyFont="1" applyFill="1" applyBorder="1" applyAlignment="1">
      <alignment horizontal="center" vertical="center" wrapText="1"/>
    </xf>
    <xf numFmtId="0" fontId="57" fillId="3" borderId="1" xfId="0" applyFont="1" applyFill="1" applyBorder="1" applyAlignment="1">
      <alignment horizontal="left" vertical="center" wrapText="1"/>
    </xf>
    <xf numFmtId="4" fontId="57" fillId="3" borderId="1" xfId="0" applyNumberFormat="1" applyFont="1" applyFill="1" applyBorder="1" applyAlignment="1">
      <alignment horizontal="right" vertical="center" wrapText="1"/>
    </xf>
    <xf numFmtId="164" fontId="57" fillId="3" borderId="1" xfId="0" applyNumberFormat="1" applyFont="1" applyFill="1" applyBorder="1" applyAlignment="1">
      <alignment horizontal="right" vertical="center" wrapText="1"/>
    </xf>
    <xf numFmtId="164" fontId="56" fillId="14" borderId="1" xfId="2" applyFont="1" applyFill="1" applyBorder="1" applyAlignment="1">
      <alignment horizontal="right" vertical="center" wrapText="1"/>
    </xf>
    <xf numFmtId="164" fontId="56" fillId="24" borderId="1" xfId="2" applyFont="1" applyFill="1" applyBorder="1" applyAlignment="1">
      <alignment horizontal="right" vertical="center" wrapText="1"/>
    </xf>
    <xf numFmtId="164" fontId="57" fillId="3" borderId="1" xfId="2" applyFont="1" applyFill="1" applyBorder="1" applyAlignment="1">
      <alignment horizontal="right" vertical="center" wrapText="1"/>
    </xf>
    <xf numFmtId="49" fontId="57" fillId="3" borderId="1" xfId="0" applyNumberFormat="1" applyFont="1" applyFill="1" applyBorder="1" applyAlignment="1">
      <alignment horizontal="left" vertical="center" wrapText="1"/>
    </xf>
    <xf numFmtId="4" fontId="56" fillId="14" borderId="1" xfId="0" applyNumberFormat="1" applyFont="1" applyFill="1" applyBorder="1" applyAlignment="1">
      <alignment horizontal="right" vertical="center" wrapText="1"/>
    </xf>
    <xf numFmtId="0" fontId="58" fillId="3" borderId="1" xfId="0" applyFont="1" applyFill="1" applyBorder="1" applyAlignment="1">
      <alignment horizontal="left" vertical="center" wrapText="1"/>
    </xf>
    <xf numFmtId="164" fontId="58" fillId="3" borderId="1" xfId="2" applyFont="1" applyFill="1" applyBorder="1" applyAlignment="1">
      <alignment horizontal="right" vertical="center" wrapText="1"/>
    </xf>
    <xf numFmtId="164" fontId="50" fillId="24" borderId="1" xfId="2" applyFont="1" applyFill="1" applyBorder="1" applyAlignment="1">
      <alignment horizontal="right" vertical="center" wrapText="1"/>
    </xf>
    <xf numFmtId="164" fontId="50" fillId="14" borderId="1" xfId="2" applyFont="1" applyFill="1" applyBorder="1" applyAlignment="1">
      <alignment horizontal="right" vertical="center" wrapText="1"/>
    </xf>
    <xf numFmtId="10" fontId="58" fillId="3" borderId="1" xfId="3" applyNumberFormat="1" applyFont="1" applyFill="1" applyBorder="1" applyAlignment="1">
      <alignment horizontal="left" vertical="center" wrapText="1"/>
    </xf>
    <xf numFmtId="4" fontId="58" fillId="3" borderId="1" xfId="0" applyNumberFormat="1" applyFont="1" applyFill="1" applyBorder="1" applyAlignment="1">
      <alignment horizontal="right" vertical="center" wrapText="1"/>
    </xf>
    <xf numFmtId="4" fontId="50" fillId="14" borderId="1" xfId="0" applyNumberFormat="1" applyFont="1" applyFill="1" applyBorder="1" applyAlignment="1">
      <alignment horizontal="right" vertical="center" wrapText="1"/>
    </xf>
    <xf numFmtId="0" fontId="59" fillId="14" borderId="30" xfId="0" applyFont="1" applyFill="1" applyBorder="1" applyAlignment="1">
      <alignment horizontal="center" vertical="center" wrapText="1"/>
    </xf>
    <xf numFmtId="0" fontId="59" fillId="14" borderId="1" xfId="0" applyFont="1" applyFill="1" applyBorder="1" applyAlignment="1">
      <alignment horizontal="center" vertical="center" wrapText="1"/>
    </xf>
    <xf numFmtId="164" fontId="59" fillId="14" borderId="1" xfId="2" applyFont="1" applyFill="1" applyBorder="1" applyAlignment="1">
      <alignment horizontal="center" vertical="center" wrapText="1"/>
    </xf>
    <xf numFmtId="0" fontId="60" fillId="14" borderId="1" xfId="0" applyFont="1" applyFill="1" applyBorder="1" applyAlignment="1">
      <alignment horizontal="center" vertical="center" wrapText="1"/>
    </xf>
    <xf numFmtId="0" fontId="61" fillId="14" borderId="1" xfId="0" applyFont="1" applyFill="1" applyBorder="1" applyAlignment="1">
      <alignment horizontal="center" vertical="center" wrapText="1"/>
    </xf>
    <xf numFmtId="10" fontId="31" fillId="3" borderId="1" xfId="3" applyNumberFormat="1" applyFont="1" applyFill="1" applyBorder="1" applyAlignment="1">
      <alignment horizontal="left" vertical="center" wrapText="1"/>
    </xf>
    <xf numFmtId="10" fontId="62" fillId="14" borderId="1" xfId="3" applyNumberFormat="1" applyFont="1" applyFill="1" applyBorder="1" applyAlignment="1">
      <alignment horizontal="right" vertical="center" wrapText="1"/>
    </xf>
    <xf numFmtId="0" fontId="63" fillId="0" borderId="0" xfId="0" applyFont="1"/>
    <xf numFmtId="0" fontId="64" fillId="0" borderId="0" xfId="0" applyFont="1"/>
    <xf numFmtId="0" fontId="32" fillId="0" borderId="0" xfId="0" applyFont="1" applyAlignment="1">
      <alignment wrapText="1"/>
    </xf>
    <xf numFmtId="0" fontId="69" fillId="0" borderId="1" xfId="0" applyFont="1" applyBorder="1" applyAlignment="1">
      <alignment horizontal="center" vertical="center"/>
    </xf>
    <xf numFmtId="0" fontId="69" fillId="0" borderId="5" xfId="0" applyFont="1" applyBorder="1" applyAlignment="1">
      <alignment horizontal="center" vertical="center"/>
    </xf>
    <xf numFmtId="0" fontId="69" fillId="0" borderId="3" xfId="0" applyFont="1" applyBorder="1" applyAlignment="1">
      <alignment horizontal="center" vertical="center"/>
    </xf>
    <xf numFmtId="0" fontId="70" fillId="0" borderId="5" xfId="0" applyFont="1" applyBorder="1" applyAlignment="1">
      <alignment horizontal="left" vertical="center"/>
    </xf>
    <xf numFmtId="0" fontId="69" fillId="0" borderId="6" xfId="0" applyFont="1" applyBorder="1" applyAlignment="1">
      <alignment horizontal="center" vertical="center"/>
    </xf>
    <xf numFmtId="0" fontId="53" fillId="0" borderId="1" xfId="0" applyFont="1" applyBorder="1"/>
    <xf numFmtId="10" fontId="71" fillId="14" borderId="1" xfId="3" applyNumberFormat="1" applyFont="1" applyFill="1" applyBorder="1"/>
    <xf numFmtId="0" fontId="53" fillId="0" borderId="3" xfId="0" applyFont="1" applyBorder="1"/>
    <xf numFmtId="0" fontId="57" fillId="3" borderId="1" xfId="0" applyFont="1" applyFill="1" applyBorder="1" applyAlignment="1">
      <alignment vertical="center" wrapText="1"/>
    </xf>
    <xf numFmtId="4" fontId="57" fillId="3" borderId="6" xfId="0" applyNumberFormat="1" applyFont="1" applyFill="1" applyBorder="1" applyAlignment="1">
      <alignment horizontal="right" vertical="center" wrapText="1"/>
    </xf>
    <xf numFmtId="164" fontId="53" fillId="0" borderId="1" xfId="2" applyFont="1" applyBorder="1"/>
    <xf numFmtId="164" fontId="53" fillId="0" borderId="1" xfId="0" applyNumberFormat="1" applyFont="1" applyBorder="1"/>
    <xf numFmtId="0" fontId="57" fillId="3" borderId="30" xfId="0" applyFont="1" applyFill="1" applyBorder="1" applyAlignment="1">
      <alignment vertical="center" wrapText="1"/>
    </xf>
    <xf numFmtId="164" fontId="53" fillId="0" borderId="1" xfId="2" applyFont="1" applyBorder="1" applyAlignment="1">
      <alignment horizontal="right"/>
    </xf>
    <xf numFmtId="0" fontId="53" fillId="0" borderId="1" xfId="0" applyFont="1" applyBorder="1" applyAlignment="1">
      <alignment vertical="center"/>
    </xf>
    <xf numFmtId="164" fontId="41" fillId="3" borderId="1" xfId="2" applyFont="1" applyFill="1" applyBorder="1" applyAlignment="1">
      <alignment horizontal="right" vertical="center" wrapText="1"/>
    </xf>
    <xf numFmtId="164" fontId="53" fillId="0" borderId="1" xfId="0" applyNumberFormat="1" applyFont="1" applyBorder="1" applyAlignment="1">
      <alignment vertical="center"/>
    </xf>
    <xf numFmtId="0" fontId="71" fillId="14" borderId="1" xfId="3" applyNumberFormat="1" applyFont="1" applyFill="1" applyBorder="1"/>
    <xf numFmtId="0" fontId="56" fillId="14" borderId="1" xfId="0" applyFont="1" applyFill="1" applyBorder="1" applyAlignment="1">
      <alignment vertical="center" wrapText="1"/>
    </xf>
    <xf numFmtId="4" fontId="69" fillId="14" borderId="1" xfId="0" applyNumberFormat="1" applyFont="1" applyFill="1" applyBorder="1"/>
    <xf numFmtId="10" fontId="73" fillId="14" borderId="1" xfId="3" applyNumberFormat="1" applyFont="1" applyFill="1" applyBorder="1"/>
    <xf numFmtId="4" fontId="53" fillId="0" borderId="1" xfId="0" applyNumberFormat="1" applyFont="1" applyBorder="1"/>
    <xf numFmtId="0" fontId="70" fillId="0" borderId="1" xfId="0" applyFont="1" applyBorder="1"/>
    <xf numFmtId="4" fontId="67" fillId="14" borderId="1" xfId="0" applyNumberFormat="1" applyFont="1" applyFill="1" applyBorder="1"/>
    <xf numFmtId="0" fontId="56" fillId="3" borderId="1" xfId="0" applyFont="1" applyFill="1" applyBorder="1" applyAlignment="1">
      <alignment vertical="center" wrapText="1"/>
    </xf>
    <xf numFmtId="0" fontId="74" fillId="3" borderId="1" xfId="0" applyFont="1" applyFill="1" applyBorder="1" applyAlignment="1">
      <alignment vertical="center" wrapText="1"/>
    </xf>
    <xf numFmtId="43" fontId="53" fillId="0" borderId="1" xfId="0" applyNumberFormat="1" applyFont="1" applyBorder="1" applyAlignment="1">
      <alignment vertical="center"/>
    </xf>
    <xf numFmtId="43" fontId="53" fillId="0" borderId="1" xfId="0" applyNumberFormat="1" applyFont="1" applyBorder="1"/>
    <xf numFmtId="0" fontId="67" fillId="14" borderId="1" xfId="0" applyFont="1" applyFill="1" applyBorder="1"/>
    <xf numFmtId="0" fontId="67" fillId="20" borderId="1" xfId="0" applyFont="1" applyFill="1" applyBorder="1"/>
    <xf numFmtId="4" fontId="67" fillId="20" borderId="1" xfId="0" applyNumberFormat="1" applyFont="1" applyFill="1" applyBorder="1"/>
    <xf numFmtId="0" fontId="69" fillId="0" borderId="1" xfId="0" applyFont="1" applyBorder="1"/>
    <xf numFmtId="0" fontId="53" fillId="0" borderId="5" xfId="0" applyFont="1" applyBorder="1"/>
    <xf numFmtId="0" fontId="53" fillId="0" borderId="2" xfId="0" applyFont="1" applyBorder="1" applyAlignment="1">
      <alignment horizontal="left"/>
    </xf>
    <xf numFmtId="0" fontId="53" fillId="0" borderId="30" xfId="0" applyFont="1" applyBorder="1" applyAlignment="1">
      <alignment horizontal="left"/>
    </xf>
    <xf numFmtId="0" fontId="56" fillId="20" borderId="1" xfId="0" applyFont="1" applyFill="1" applyBorder="1" applyAlignment="1">
      <alignment horizontal="left" vertical="center" wrapText="1"/>
    </xf>
    <xf numFmtId="0" fontId="75" fillId="0" borderId="1" xfId="0" applyFont="1" applyBorder="1" applyAlignment="1">
      <alignment horizontal="center" vertical="center"/>
    </xf>
    <xf numFmtId="4" fontId="75" fillId="14" borderId="1" xfId="0" applyNumberFormat="1" applyFont="1" applyFill="1" applyBorder="1"/>
    <xf numFmtId="4" fontId="41" fillId="3" borderId="1" xfId="0" applyNumberFormat="1" applyFont="1" applyFill="1" applyBorder="1" applyAlignment="1">
      <alignment horizontal="right" vertical="center" wrapText="1"/>
    </xf>
    <xf numFmtId="164" fontId="76" fillId="20" borderId="1" xfId="2" applyFont="1" applyFill="1" applyBorder="1" applyAlignment="1">
      <alignment horizontal="left" vertical="center" wrapText="1"/>
    </xf>
    <xf numFmtId="0" fontId="77" fillId="0" borderId="0" xfId="0" applyFont="1"/>
    <xf numFmtId="164" fontId="72" fillId="0" borderId="1" xfId="0" applyNumberFormat="1" applyFont="1" applyBorder="1"/>
    <xf numFmtId="0" fontId="68" fillId="0" borderId="31" xfId="0" applyFont="1" applyBorder="1" applyAlignment="1"/>
    <xf numFmtId="0" fontId="78" fillId="0" borderId="0" xfId="0" applyFont="1" applyFill="1" applyAlignment="1">
      <alignment wrapText="1"/>
    </xf>
    <xf numFmtId="0" fontId="2" fillId="26" borderId="0" xfId="0" applyFont="1" applyFill="1" applyAlignment="1">
      <alignment vertical="top"/>
    </xf>
    <xf numFmtId="0" fontId="48" fillId="27" borderId="1" xfId="0" applyFont="1" applyFill="1" applyBorder="1" applyAlignment="1">
      <alignment vertical="center" wrapText="1" readingOrder="1"/>
    </xf>
    <xf numFmtId="0" fontId="48" fillId="27" borderId="1" xfId="0" applyFont="1" applyFill="1" applyBorder="1" applyAlignment="1">
      <alignment vertical="top" wrapText="1" readingOrder="1"/>
    </xf>
    <xf numFmtId="0" fontId="48" fillId="27" borderId="1" xfId="0" applyFont="1" applyFill="1" applyBorder="1" applyAlignment="1">
      <alignment horizontal="left" vertical="top" wrapText="1" readingOrder="1"/>
    </xf>
    <xf numFmtId="0" fontId="0" fillId="26" borderId="0" xfId="0" applyFont="1" applyFill="1" applyAlignment="1">
      <alignment vertical="top"/>
    </xf>
    <xf numFmtId="0" fontId="48" fillId="19" borderId="1" xfId="0" applyFont="1" applyFill="1" applyBorder="1" applyAlignment="1">
      <alignment horizontal="left" vertical="center" wrapText="1" readingOrder="1"/>
    </xf>
    <xf numFmtId="0" fontId="49" fillId="19" borderId="1" xfId="0" applyFont="1" applyFill="1" applyBorder="1" applyAlignment="1">
      <alignment horizontal="left" vertical="center" wrapText="1" readingOrder="1"/>
    </xf>
    <xf numFmtId="0" fontId="15" fillId="4" borderId="1" xfId="0" applyFont="1" applyFill="1" applyBorder="1" applyAlignment="1">
      <alignment horizontal="left" vertical="top" wrapText="1" readingOrder="1"/>
    </xf>
    <xf numFmtId="0" fontId="49" fillId="0" borderId="1" xfId="0" applyFont="1" applyBorder="1" applyAlignment="1">
      <alignment horizontal="left" vertical="top" wrapText="1" indent="1" readingOrder="1"/>
    </xf>
    <xf numFmtId="166" fontId="49" fillId="4" borderId="1" xfId="2" applyNumberFormat="1" applyFont="1" applyFill="1" applyBorder="1" applyAlignment="1">
      <alignment horizontal="right" vertical="center" wrapText="1"/>
    </xf>
    <xf numFmtId="0" fontId="49" fillId="28" borderId="1" xfId="0" applyFont="1" applyFill="1" applyBorder="1" applyAlignment="1">
      <alignment horizontal="right" vertical="top" wrapText="1" readingOrder="1"/>
    </xf>
    <xf numFmtId="167" fontId="49" fillId="4" borderId="1" xfId="2" applyNumberFormat="1" applyFont="1" applyFill="1" applyBorder="1" applyAlignment="1">
      <alignment horizontal="right" vertical="center" wrapText="1"/>
    </xf>
    <xf numFmtId="166" fontId="49" fillId="4" borderId="5" xfId="2" applyNumberFormat="1" applyFont="1" applyFill="1" applyBorder="1" applyAlignment="1">
      <alignment horizontal="right" vertical="center" wrapText="1"/>
    </xf>
    <xf numFmtId="0" fontId="48" fillId="29" borderId="1" xfId="0" applyFont="1" applyFill="1" applyBorder="1" applyAlignment="1">
      <alignment horizontal="left" vertical="top" wrapText="1" readingOrder="1"/>
    </xf>
    <xf numFmtId="164" fontId="12" fillId="29" borderId="5" xfId="2" applyNumberFormat="1" applyFont="1" applyFill="1" applyBorder="1" applyAlignment="1">
      <alignment horizontal="right" vertical="top" wrapText="1" readingOrder="1"/>
    </xf>
    <xf numFmtId="166" fontId="49" fillId="29" borderId="1" xfId="0" applyNumberFormat="1" applyFont="1" applyFill="1" applyBorder="1" applyAlignment="1">
      <alignment horizontal="right" vertical="top" wrapText="1" readingOrder="1"/>
    </xf>
    <xf numFmtId="164" fontId="48" fillId="29" borderId="5" xfId="2" applyNumberFormat="1" applyFont="1" applyFill="1" applyBorder="1" applyAlignment="1">
      <alignment horizontal="right" vertical="top" wrapText="1" readingOrder="1"/>
    </xf>
    <xf numFmtId="166" fontId="48" fillId="29" borderId="5" xfId="2" applyNumberFormat="1" applyFont="1" applyFill="1" applyBorder="1" applyAlignment="1">
      <alignment horizontal="right" vertical="top" wrapText="1" readingOrder="1"/>
    </xf>
    <xf numFmtId="0" fontId="49" fillId="0" borderId="3" xfId="0" applyFont="1" applyBorder="1" applyAlignment="1">
      <alignment horizontal="left" vertical="top" wrapText="1" indent="1" readingOrder="1"/>
    </xf>
    <xf numFmtId="164" fontId="7" fillId="4" borderId="1" xfId="2" applyNumberFormat="1" applyFont="1" applyFill="1" applyBorder="1" applyAlignment="1">
      <alignment horizontal="right" vertical="center" wrapText="1"/>
    </xf>
    <xf numFmtId="166" fontId="49" fillId="28" borderId="6" xfId="0" applyNumberFormat="1" applyFont="1" applyFill="1" applyBorder="1" applyAlignment="1">
      <alignment horizontal="right" vertical="top" wrapText="1" readingOrder="1"/>
    </xf>
    <xf numFmtId="164" fontId="49" fillId="28" borderId="6" xfId="0" applyNumberFormat="1" applyFont="1" applyFill="1" applyBorder="1" applyAlignment="1">
      <alignment horizontal="right" vertical="top" wrapText="1" readingOrder="1"/>
    </xf>
    <xf numFmtId="0" fontId="15" fillId="0" borderId="3" xfId="0" applyFont="1" applyBorder="1" applyAlignment="1">
      <alignment horizontal="left" vertical="top" wrapText="1" indent="1" readingOrder="1"/>
    </xf>
    <xf numFmtId="164" fontId="49" fillId="0" borderId="1" xfId="2" applyNumberFormat="1" applyFont="1" applyBorder="1" applyAlignment="1">
      <alignment horizontal="right" vertical="top" wrapText="1" readingOrder="1"/>
    </xf>
    <xf numFmtId="166" fontId="48" fillId="29" borderId="1" xfId="0" applyNumberFormat="1" applyFont="1" applyFill="1" applyBorder="1" applyAlignment="1">
      <alignment horizontal="right" vertical="top" wrapText="1" readingOrder="1"/>
    </xf>
    <xf numFmtId="0" fontId="79" fillId="25" borderId="1" xfId="0" applyFont="1" applyFill="1" applyBorder="1" applyAlignment="1">
      <alignment horizontal="left" vertical="top" wrapText="1" indent="1" readingOrder="1"/>
    </xf>
    <xf numFmtId="164" fontId="48" fillId="25" borderId="1" xfId="2" applyNumberFormat="1" applyFont="1" applyFill="1" applyBorder="1" applyAlignment="1">
      <alignment horizontal="right" vertical="center" wrapText="1"/>
    </xf>
    <xf numFmtId="166" fontId="48" fillId="25" borderId="1" xfId="2" applyNumberFormat="1" applyFont="1" applyFill="1" applyBorder="1" applyAlignment="1">
      <alignment horizontal="right" vertical="center" wrapText="1"/>
    </xf>
    <xf numFmtId="164" fontId="49" fillId="4" borderId="1" xfId="2" applyNumberFormat="1" applyFont="1" applyFill="1" applyBorder="1" applyAlignment="1">
      <alignment horizontal="right" vertical="center" wrapText="1"/>
    </xf>
    <xf numFmtId="164" fontId="49" fillId="28" borderId="1" xfId="0" applyNumberFormat="1" applyFont="1" applyFill="1" applyBorder="1" applyAlignment="1">
      <alignment horizontal="right" vertical="top" wrapText="1" readingOrder="1"/>
    </xf>
    <xf numFmtId="0" fontId="79" fillId="0" borderId="3" xfId="0" applyFont="1" applyBorder="1" applyAlignment="1">
      <alignment horizontal="left" vertical="top" wrapText="1" indent="1" readingOrder="1"/>
    </xf>
    <xf numFmtId="164" fontId="14" fillId="30" borderId="1" xfId="2" applyNumberFormat="1" applyFont="1" applyFill="1" applyBorder="1" applyAlignment="1">
      <alignment horizontal="right" vertical="center" wrapText="1"/>
    </xf>
    <xf numFmtId="166" fontId="14" fillId="30" borderId="1" xfId="2" applyNumberFormat="1" applyFont="1" applyFill="1" applyBorder="1" applyAlignment="1">
      <alignment horizontal="right" vertical="center" wrapText="1"/>
    </xf>
    <xf numFmtId="164" fontId="15" fillId="14" borderId="1" xfId="0" applyNumberFormat="1" applyFont="1" applyFill="1" applyBorder="1"/>
    <xf numFmtId="164" fontId="15" fillId="14" borderId="1" xfId="2" applyFont="1" applyFill="1" applyBorder="1" applyAlignment="1">
      <alignment horizontal="right" vertical="center" wrapText="1"/>
    </xf>
    <xf numFmtId="164" fontId="15" fillId="3" borderId="1" xfId="2" applyFont="1" applyFill="1" applyBorder="1" applyAlignment="1">
      <alignment horizontal="right" vertical="center" wrapText="1"/>
    </xf>
    <xf numFmtId="166" fontId="48" fillId="29" borderId="1" xfId="2" applyNumberFormat="1" applyFont="1" applyFill="1" applyBorder="1" applyAlignment="1">
      <alignment horizontal="right" vertical="top" wrapText="1" readingOrder="1"/>
    </xf>
    <xf numFmtId="0" fontId="49" fillId="4" borderId="1" xfId="0" applyFont="1" applyFill="1" applyBorder="1" applyAlignment="1">
      <alignment horizontal="left" vertical="top" wrapText="1" indent="1" readingOrder="1"/>
    </xf>
    <xf numFmtId="0" fontId="49" fillId="4" borderId="3" xfId="0" applyFont="1" applyFill="1" applyBorder="1" applyAlignment="1">
      <alignment horizontal="left" vertical="top" wrapText="1" indent="1" readingOrder="1"/>
    </xf>
    <xf numFmtId="0" fontId="80" fillId="29" borderId="1" xfId="0" applyFont="1" applyFill="1" applyBorder="1" applyAlignment="1">
      <alignment vertical="top" wrapText="1"/>
    </xf>
    <xf numFmtId="0" fontId="12" fillId="29" borderId="1" xfId="0" applyFont="1" applyFill="1" applyBorder="1" applyAlignment="1">
      <alignment horizontal="right" vertical="top" wrapText="1"/>
    </xf>
    <xf numFmtId="0" fontId="12" fillId="28" borderId="1" xfId="0" applyFont="1" applyFill="1" applyBorder="1" applyAlignment="1">
      <alignment horizontal="right" vertical="top" wrapText="1"/>
    </xf>
    <xf numFmtId="10" fontId="12" fillId="4" borderId="1" xfId="3" applyNumberFormat="1" applyFont="1" applyFill="1" applyBorder="1" applyAlignment="1">
      <alignment horizontal="center" vertical="top" wrapText="1"/>
    </xf>
    <xf numFmtId="0" fontId="2" fillId="26" borderId="0" xfId="0" applyFont="1" applyFill="1" applyAlignment="1">
      <alignment vertical="top" wrapText="1"/>
    </xf>
    <xf numFmtId="0" fontId="18" fillId="0" borderId="1" xfId="0" applyFont="1" applyBorder="1" applyAlignment="1">
      <alignment horizontal="left" vertical="top" wrapText="1" indent="1"/>
    </xf>
    <xf numFmtId="166" fontId="49" fillId="0" borderId="1" xfId="2" applyNumberFormat="1" applyFont="1" applyBorder="1" applyAlignment="1">
      <alignment horizontal="right" vertical="top" wrapText="1" readingOrder="1"/>
    </xf>
    <xf numFmtId="0" fontId="0" fillId="26" borderId="0" xfId="0" applyFill="1" applyAlignment="1">
      <alignment vertical="top"/>
    </xf>
    <xf numFmtId="0" fontId="81" fillId="0" borderId="0" xfId="0" applyFont="1" applyBorder="1"/>
    <xf numFmtId="0" fontId="82" fillId="0" borderId="0" xfId="0" applyFont="1" applyBorder="1"/>
    <xf numFmtId="0" fontId="14" fillId="27" borderId="1" xfId="0" applyFont="1" applyFill="1" applyBorder="1" applyAlignment="1">
      <alignment horizontal="center" vertical="top" wrapText="1" readingOrder="1"/>
    </xf>
    <xf numFmtId="0" fontId="48" fillId="27" borderId="1" xfId="0" applyFont="1" applyFill="1" applyBorder="1" applyAlignment="1">
      <alignment horizontal="center" vertical="top" wrapText="1" readingOrder="1"/>
    </xf>
    <xf numFmtId="0" fontId="7" fillId="0" borderId="0" xfId="0" applyFont="1" applyAlignment="1">
      <alignment vertical="top"/>
    </xf>
    <xf numFmtId="0" fontId="0" fillId="0" borderId="0" xfId="0" applyAlignment="1">
      <alignment vertical="top"/>
    </xf>
    <xf numFmtId="0" fontId="48" fillId="19" borderId="1" xfId="0" applyFont="1" applyFill="1" applyBorder="1" applyAlignment="1">
      <alignment horizontal="left" vertical="top" wrapText="1" readingOrder="1"/>
    </xf>
    <xf numFmtId="0" fontId="82" fillId="19" borderId="1" xfId="0" applyFont="1" applyFill="1" applyBorder="1" applyAlignment="1">
      <alignment horizontal="left" vertical="top" wrapText="1" readingOrder="1"/>
    </xf>
    <xf numFmtId="164" fontId="83" fillId="19" borderId="1" xfId="2" applyFont="1" applyFill="1" applyBorder="1" applyAlignment="1">
      <alignment horizontal="left" vertical="top" wrapText="1" readingOrder="1"/>
    </xf>
    <xf numFmtId="0" fontId="49" fillId="19" borderId="1" xfId="0" applyFont="1" applyFill="1" applyBorder="1" applyAlignment="1">
      <alignment horizontal="left" vertical="top" wrapText="1" readingOrder="1"/>
    </xf>
    <xf numFmtId="0" fontId="49" fillId="19" borderId="1" xfId="0" applyFont="1" applyFill="1" applyBorder="1" applyAlignment="1">
      <alignment vertical="top" wrapText="1" readingOrder="1"/>
    </xf>
    <xf numFmtId="0" fontId="7" fillId="19" borderId="0" xfId="0" applyFont="1" applyFill="1" applyAlignment="1">
      <alignment vertical="top"/>
    </xf>
    <xf numFmtId="0" fontId="0" fillId="19" borderId="0" xfId="0" applyFill="1" applyAlignment="1">
      <alignment vertical="top"/>
    </xf>
    <xf numFmtId="0" fontId="82" fillId="0" borderId="1" xfId="0" applyFont="1" applyBorder="1" applyAlignment="1">
      <alignment horizontal="left" vertical="top" wrapText="1" readingOrder="1"/>
    </xf>
    <xf numFmtId="164" fontId="83" fillId="0" borderId="1" xfId="2" applyFont="1" applyBorder="1" applyAlignment="1">
      <alignment horizontal="right" vertical="top" wrapText="1" readingOrder="1"/>
    </xf>
    <xf numFmtId="0" fontId="49" fillId="0" borderId="1" xfId="0" applyFont="1" applyBorder="1" applyAlignment="1">
      <alignment horizontal="right" vertical="top" wrapText="1" readingOrder="1"/>
    </xf>
    <xf numFmtId="9" fontId="49" fillId="0" borderId="1" xfId="3" applyFont="1" applyBorder="1" applyAlignment="1">
      <alignment horizontal="right" vertical="top" wrapText="1" readingOrder="1"/>
    </xf>
    <xf numFmtId="0" fontId="49" fillId="26" borderId="1" xfId="0" applyFont="1" applyFill="1" applyBorder="1" applyAlignment="1">
      <alignment horizontal="right" vertical="top" wrapText="1" readingOrder="1"/>
    </xf>
    <xf numFmtId="168" fontId="49" fillId="0" borderId="1" xfId="0" applyNumberFormat="1" applyFont="1" applyBorder="1" applyAlignment="1">
      <alignment horizontal="right" vertical="top" wrapText="1" readingOrder="1"/>
    </xf>
    <xf numFmtId="0" fontId="82" fillId="29" borderId="1" xfId="0" applyFont="1" applyFill="1" applyBorder="1" applyAlignment="1">
      <alignment horizontal="left" vertical="top" wrapText="1" readingOrder="1"/>
    </xf>
    <xf numFmtId="164" fontId="84" fillId="19" borderId="1" xfId="2" applyFont="1" applyFill="1" applyBorder="1" applyAlignment="1">
      <alignment horizontal="right" vertical="top" wrapText="1"/>
    </xf>
    <xf numFmtId="164" fontId="48" fillId="29" borderId="1" xfId="2" applyFont="1" applyFill="1" applyBorder="1" applyAlignment="1">
      <alignment horizontal="right" vertical="top" wrapText="1" readingOrder="1"/>
    </xf>
    <xf numFmtId="9" fontId="48" fillId="19" borderId="1" xfId="3" applyFont="1" applyFill="1" applyBorder="1" applyAlignment="1">
      <alignment horizontal="right" vertical="top" wrapText="1" readingOrder="1"/>
    </xf>
    <xf numFmtId="0" fontId="49" fillId="29" borderId="1" xfId="0" applyFont="1" applyFill="1" applyBorder="1" applyAlignment="1">
      <alignment horizontal="right" vertical="top" wrapText="1" readingOrder="1"/>
    </xf>
    <xf numFmtId="164" fontId="49" fillId="0" borderId="1" xfId="2" applyFont="1" applyBorder="1" applyAlignment="1">
      <alignment horizontal="right" vertical="top" wrapText="1" readingOrder="1"/>
    </xf>
    <xf numFmtId="0" fontId="85" fillId="0" borderId="0" xfId="0" applyFont="1" applyAlignment="1">
      <alignment vertical="top"/>
    </xf>
    <xf numFmtId="0" fontId="82" fillId="19" borderId="1" xfId="0" applyFont="1" applyFill="1" applyBorder="1" applyAlignment="1">
      <alignment vertical="top" wrapText="1"/>
    </xf>
    <xf numFmtId="164" fontId="14" fillId="19" borderId="1" xfId="2" applyFont="1" applyFill="1" applyBorder="1" applyAlignment="1">
      <alignment horizontal="right" vertical="top" wrapText="1"/>
    </xf>
    <xf numFmtId="0" fontId="85" fillId="19" borderId="0" xfId="0" applyFont="1" applyFill="1" applyAlignment="1">
      <alignment vertical="top"/>
    </xf>
    <xf numFmtId="0" fontId="79" fillId="30" borderId="1" xfId="0" applyFont="1" applyFill="1" applyBorder="1" applyAlignment="1">
      <alignment horizontal="left" vertical="top" wrapText="1" indent="1" readingOrder="1"/>
    </xf>
    <xf numFmtId="0" fontId="82" fillId="30" borderId="1" xfId="0" applyFont="1" applyFill="1" applyBorder="1" applyAlignment="1">
      <alignment horizontal="left" vertical="top" wrapText="1" readingOrder="1"/>
    </xf>
    <xf numFmtId="164" fontId="84" fillId="30" borderId="1" xfId="2" applyFont="1" applyFill="1" applyBorder="1" applyAlignment="1">
      <alignment horizontal="right" vertical="top" wrapText="1" readingOrder="1"/>
    </xf>
    <xf numFmtId="164" fontId="48" fillId="30" borderId="1" xfId="2" applyFont="1" applyFill="1" applyBorder="1" applyAlignment="1">
      <alignment horizontal="right" vertical="top" wrapText="1" readingOrder="1"/>
    </xf>
    <xf numFmtId="164" fontId="48" fillId="14" borderId="1" xfId="2" applyFont="1" applyFill="1" applyBorder="1" applyAlignment="1">
      <alignment horizontal="right" vertical="top" wrapText="1" readingOrder="1"/>
    </xf>
    <xf numFmtId="9" fontId="48" fillId="14" borderId="1" xfId="3" applyFont="1" applyFill="1" applyBorder="1" applyAlignment="1">
      <alignment horizontal="right" vertical="top" wrapText="1" readingOrder="1"/>
    </xf>
    <xf numFmtId="0" fontId="49" fillId="0" borderId="1" xfId="0" applyFont="1" applyBorder="1" applyAlignment="1">
      <alignment horizontal="left" vertical="top" wrapText="1" indent="2" readingOrder="1"/>
    </xf>
    <xf numFmtId="10" fontId="49" fillId="0" borderId="1" xfId="3" applyNumberFormat="1" applyFont="1" applyBorder="1" applyAlignment="1">
      <alignment horizontal="right" vertical="top" wrapText="1" readingOrder="1"/>
    </xf>
    <xf numFmtId="0" fontId="15" fillId="0" borderId="1" xfId="0" applyFont="1" applyBorder="1" applyAlignment="1">
      <alignment horizontal="left" vertical="top" wrapText="1" indent="2" readingOrder="1"/>
    </xf>
    <xf numFmtId="0" fontId="86" fillId="19" borderId="1" xfId="0" applyFont="1" applyFill="1" applyBorder="1" applyAlignment="1">
      <alignment horizontal="left" vertical="top" wrapText="1" indent="1" readingOrder="1"/>
    </xf>
    <xf numFmtId="0" fontId="87" fillId="19" borderId="1" xfId="0" applyFont="1" applyFill="1" applyBorder="1" applyAlignment="1">
      <alignment horizontal="left" vertical="top" wrapText="1" readingOrder="1"/>
    </xf>
    <xf numFmtId="164" fontId="48" fillId="19" borderId="1" xfId="2" applyFont="1" applyFill="1" applyBorder="1" applyAlignment="1">
      <alignment horizontal="right" vertical="top" wrapText="1" readingOrder="1"/>
    </xf>
    <xf numFmtId="9" fontId="84" fillId="29" borderId="1" xfId="3" applyFont="1" applyFill="1" applyBorder="1" applyAlignment="1">
      <alignment horizontal="right" vertical="top" wrapText="1" readingOrder="1"/>
    </xf>
    <xf numFmtId="0" fontId="79" fillId="0" borderId="1" xfId="0" applyFont="1" applyBorder="1" applyAlignment="1">
      <alignment horizontal="left" vertical="top" wrapText="1" indent="1" readingOrder="1"/>
    </xf>
    <xf numFmtId="164" fontId="84" fillId="29" borderId="1" xfId="2" applyFont="1" applyFill="1" applyBorder="1" applyAlignment="1">
      <alignment horizontal="right" vertical="top" wrapText="1" readingOrder="1"/>
    </xf>
    <xf numFmtId="164" fontId="83" fillId="29" borderId="1" xfId="2" applyFont="1" applyFill="1" applyBorder="1" applyAlignment="1">
      <alignment horizontal="right" vertical="top" wrapText="1" readingOrder="1"/>
    </xf>
    <xf numFmtId="0" fontId="48" fillId="14" borderId="1" xfId="0" applyFont="1" applyFill="1" applyBorder="1" applyAlignment="1">
      <alignment horizontal="left" vertical="top" wrapText="1" readingOrder="1"/>
    </xf>
    <xf numFmtId="164" fontId="84" fillId="14" borderId="1" xfId="2" applyFont="1" applyFill="1" applyBorder="1" applyAlignment="1">
      <alignment horizontal="right" vertical="top" wrapText="1" readingOrder="1"/>
    </xf>
    <xf numFmtId="9" fontId="84" fillId="14" borderId="1" xfId="3" applyFont="1" applyFill="1" applyBorder="1" applyAlignment="1">
      <alignment horizontal="right" vertical="top" wrapText="1" readingOrder="1"/>
    </xf>
    <xf numFmtId="164" fontId="49" fillId="26" borderId="1" xfId="2" applyFont="1" applyFill="1" applyBorder="1" applyAlignment="1">
      <alignment horizontal="right" vertical="top" wrapText="1" readingOrder="1"/>
    </xf>
    <xf numFmtId="164" fontId="49" fillId="29" borderId="1" xfId="2" applyFont="1" applyFill="1" applyBorder="1" applyAlignment="1">
      <alignment horizontal="right" vertical="top" wrapText="1" readingOrder="1"/>
    </xf>
    <xf numFmtId="164" fontId="83" fillId="29" borderId="1" xfId="2" applyFont="1" applyFill="1" applyBorder="1" applyAlignment="1">
      <alignment horizontal="left" vertical="top" wrapText="1" readingOrder="1"/>
    </xf>
    <xf numFmtId="0" fontId="49" fillId="0" borderId="1" xfId="0" applyFont="1" applyFill="1" applyBorder="1" applyAlignment="1">
      <alignment horizontal="left" vertical="top" wrapText="1" indent="1" readingOrder="1"/>
    </xf>
    <xf numFmtId="0" fontId="82" fillId="0" borderId="1" xfId="0" applyFont="1" applyFill="1" applyBorder="1" applyAlignment="1">
      <alignment horizontal="left" vertical="top" wrapText="1" readingOrder="1"/>
    </xf>
    <xf numFmtId="164" fontId="83" fillId="0" borderId="1" xfId="2" applyFont="1" applyFill="1" applyBorder="1" applyAlignment="1">
      <alignment horizontal="left" vertical="top" wrapText="1" readingOrder="1"/>
    </xf>
    <xf numFmtId="164" fontId="49" fillId="0" borderId="1" xfId="2" applyFont="1" applyFill="1" applyBorder="1" applyAlignment="1">
      <alignment horizontal="right" vertical="top" wrapText="1" readingOrder="1"/>
    </xf>
    <xf numFmtId="10" fontId="48" fillId="0" borderId="1" xfId="2" applyNumberFormat="1" applyFont="1" applyFill="1" applyBorder="1" applyAlignment="1">
      <alignment horizontal="right" vertical="top" wrapText="1" readingOrder="1"/>
    </xf>
    <xf numFmtId="0" fontId="88" fillId="0" borderId="0" xfId="0" applyFont="1" applyAlignment="1">
      <alignment vertical="top"/>
    </xf>
    <xf numFmtId="164" fontId="89" fillId="0" borderId="0" xfId="2" applyFont="1" applyAlignment="1">
      <alignment vertical="top"/>
    </xf>
    <xf numFmtId="0" fontId="88" fillId="0" borderId="0" xfId="0" applyFont="1"/>
    <xf numFmtId="164" fontId="89" fillId="0" borderId="0" xfId="2" applyFont="1"/>
    <xf numFmtId="4" fontId="90" fillId="5" borderId="13" xfId="0" applyNumberFormat="1" applyFont="1" applyFill="1" applyBorder="1" applyAlignment="1">
      <alignment horizontal="right" vertical="center" wrapText="1"/>
    </xf>
    <xf numFmtId="4" fontId="31" fillId="0" borderId="0" xfId="0" applyNumberFormat="1" applyFont="1"/>
    <xf numFmtId="164" fontId="83" fillId="0" borderId="0" xfId="2" applyFont="1" applyBorder="1"/>
    <xf numFmtId="164" fontId="84" fillId="27" borderId="1" xfId="2" applyFont="1" applyFill="1" applyBorder="1" applyAlignment="1">
      <alignment horizontal="center" vertical="top" wrapText="1" readingOrder="1"/>
    </xf>
    <xf numFmtId="0" fontId="18" fillId="0" borderId="1" xfId="0" applyFont="1" applyBorder="1" applyAlignment="1">
      <alignment horizontal="left" vertical="top" wrapText="1" indent="2" readingOrder="1"/>
    </xf>
    <xf numFmtId="169" fontId="49" fillId="0" borderId="1" xfId="0" applyNumberFormat="1" applyFont="1" applyBorder="1" applyAlignment="1">
      <alignment horizontal="right" vertical="top" wrapText="1" readingOrder="1"/>
    </xf>
    <xf numFmtId="0" fontId="38" fillId="8" borderId="10" xfId="0" applyFont="1" applyFill="1" applyBorder="1" applyAlignment="1">
      <alignment horizontal="center" vertical="center" wrapText="1"/>
    </xf>
    <xf numFmtId="0" fontId="38" fillId="8" borderId="15" xfId="0" applyFont="1" applyFill="1" applyBorder="1" applyAlignment="1">
      <alignment horizontal="center" vertical="center" wrapText="1"/>
    </xf>
    <xf numFmtId="0" fontId="38" fillId="8" borderId="1" xfId="0" applyFont="1" applyFill="1" applyBorder="1" applyAlignment="1">
      <alignment horizontal="center" vertical="center" wrapText="1"/>
    </xf>
    <xf numFmtId="0" fontId="38" fillId="8" borderId="13" xfId="0" applyFont="1" applyFill="1" applyBorder="1" applyAlignment="1">
      <alignment horizontal="center" vertical="center" wrapText="1"/>
    </xf>
    <xf numFmtId="0" fontId="38" fillId="8" borderId="5" xfId="0" applyFont="1" applyFill="1" applyBorder="1" applyAlignment="1">
      <alignment horizontal="center" vertical="center" wrapText="1"/>
    </xf>
    <xf numFmtId="0" fontId="38" fillId="12" borderId="14" xfId="0" applyFont="1" applyFill="1" applyBorder="1" applyAlignment="1">
      <alignment horizontal="center"/>
    </xf>
    <xf numFmtId="0" fontId="24" fillId="0" borderId="13" xfId="0" applyFont="1" applyBorder="1" applyAlignment="1">
      <alignment wrapText="1"/>
    </xf>
    <xf numFmtId="0" fontId="38" fillId="9" borderId="13" xfId="0" applyFont="1" applyFill="1" applyBorder="1" applyAlignment="1">
      <alignment horizontal="center" vertical="center" wrapText="1"/>
    </xf>
    <xf numFmtId="4" fontId="38" fillId="9" borderId="10" xfId="0" applyNumberFormat="1" applyFont="1" applyFill="1" applyBorder="1" applyAlignment="1">
      <alignment horizontal="right" vertical="center" wrapText="1"/>
    </xf>
    <xf numFmtId="0" fontId="24" fillId="3" borderId="13" xfId="0" applyFont="1" applyFill="1" applyBorder="1" applyAlignment="1">
      <alignment horizontal="center" vertical="center" wrapText="1"/>
    </xf>
    <xf numFmtId="0" fontId="24" fillId="3" borderId="13" xfId="0" applyFont="1" applyFill="1" applyBorder="1" applyAlignment="1">
      <alignment vertical="center" wrapText="1"/>
    </xf>
    <xf numFmtId="4" fontId="24" fillId="3" borderId="13" xfId="0" applyNumberFormat="1" applyFont="1" applyFill="1" applyBorder="1" applyAlignment="1">
      <alignment horizontal="right" vertical="center" wrapText="1"/>
    </xf>
    <xf numFmtId="4" fontId="92" fillId="0" borderId="10" xfId="0" applyNumberFormat="1" applyFont="1" applyBorder="1"/>
    <xf numFmtId="0" fontId="24" fillId="3" borderId="13" xfId="0" applyFont="1" applyFill="1" applyBorder="1" applyAlignment="1">
      <alignment horizontal="right" vertical="center" wrapText="1"/>
    </xf>
    <xf numFmtId="164" fontId="92" fillId="0" borderId="10" xfId="2" applyFont="1" applyBorder="1"/>
    <xf numFmtId="164" fontId="92" fillId="0" borderId="10" xfId="2" applyFont="1" applyBorder="1" applyAlignment="1">
      <alignment horizontal="center" vertical="center"/>
    </xf>
    <xf numFmtId="0" fontId="24" fillId="0" borderId="13" xfId="0" applyFont="1" applyBorder="1" applyAlignment="1">
      <alignment vertical="center" wrapText="1"/>
    </xf>
    <xf numFmtId="4" fontId="38" fillId="9" borderId="13" xfId="0" applyNumberFormat="1" applyFont="1" applyFill="1" applyBorder="1" applyAlignment="1">
      <alignment horizontal="right" vertical="center" wrapText="1"/>
    </xf>
    <xf numFmtId="4" fontId="25" fillId="9" borderId="10" xfId="0" applyNumberFormat="1" applyFont="1" applyFill="1" applyBorder="1" applyAlignment="1">
      <alignment horizontal="right" vertical="center" wrapText="1"/>
    </xf>
    <xf numFmtId="4" fontId="24" fillId="0" borderId="10" xfId="0" applyNumberFormat="1" applyFont="1" applyBorder="1"/>
    <xf numFmtId="0" fontId="38" fillId="9" borderId="13" xfId="0" applyFont="1" applyFill="1" applyBorder="1" applyAlignment="1">
      <alignment horizontal="right" vertical="center" wrapText="1"/>
    </xf>
    <xf numFmtId="4" fontId="24" fillId="0" borderId="10" xfId="0" applyNumberFormat="1" applyFont="1" applyBorder="1" applyAlignment="1">
      <alignment vertical="center"/>
    </xf>
    <xf numFmtId="4" fontId="24" fillId="0" borderId="10" xfId="0" applyNumberFormat="1" applyFont="1" applyBorder="1" applyAlignment="1">
      <alignment horizontal="right" vertical="center"/>
    </xf>
    <xf numFmtId="4" fontId="38" fillId="19" borderId="13" xfId="0" applyNumberFormat="1" applyFont="1" applyFill="1" applyBorder="1" applyAlignment="1">
      <alignment horizontal="right" vertical="center" wrapText="1"/>
    </xf>
    <xf numFmtId="4" fontId="38" fillId="19" borderId="10" xfId="0" applyNumberFormat="1" applyFont="1" applyFill="1" applyBorder="1" applyAlignment="1">
      <alignment horizontal="right" vertical="center" wrapText="1"/>
    </xf>
    <xf numFmtId="0" fontId="38" fillId="9" borderId="10" xfId="0" applyFont="1" applyFill="1" applyBorder="1" applyAlignment="1">
      <alignment horizontal="right" vertical="center" wrapText="1"/>
    </xf>
    <xf numFmtId="4" fontId="92" fillId="0" borderId="10" xfId="0" applyNumberFormat="1" applyFont="1" applyBorder="1" applyAlignment="1">
      <alignment vertical="center"/>
    </xf>
    <xf numFmtId="4" fontId="24" fillId="3" borderId="10" xfId="0" applyNumberFormat="1" applyFont="1" applyFill="1" applyBorder="1" applyAlignment="1">
      <alignment horizontal="right" vertical="center" wrapText="1"/>
    </xf>
    <xf numFmtId="164" fontId="38" fillId="9" borderId="10" xfId="2" applyFont="1" applyFill="1" applyBorder="1" applyAlignment="1">
      <alignment horizontal="right" vertical="center" wrapText="1"/>
    </xf>
    <xf numFmtId="4" fontId="92" fillId="3" borderId="10" xfId="0" applyNumberFormat="1" applyFont="1" applyFill="1" applyBorder="1" applyAlignment="1">
      <alignment horizontal="right" vertical="center" wrapText="1"/>
    </xf>
    <xf numFmtId="4" fontId="24" fillId="0" borderId="10" xfId="0" applyNumberFormat="1" applyFont="1" applyFill="1" applyBorder="1" applyAlignment="1">
      <alignment vertical="center"/>
    </xf>
    <xf numFmtId="4" fontId="93" fillId="3" borderId="13" xfId="0" applyNumberFormat="1" applyFont="1" applyFill="1" applyBorder="1" applyAlignment="1">
      <alignment horizontal="right" vertical="center" wrapText="1"/>
    </xf>
    <xf numFmtId="4" fontId="24" fillId="0" borderId="10" xfId="0" applyNumberFormat="1" applyFont="1" applyBorder="1" applyAlignment="1">
      <alignment horizontal="center" vertical="center"/>
    </xf>
    <xf numFmtId="0" fontId="93" fillId="0" borderId="13" xfId="0" applyFont="1" applyBorder="1" applyAlignment="1">
      <alignment wrapText="1"/>
    </xf>
    <xf numFmtId="4" fontId="93" fillId="20" borderId="10" xfId="0" applyNumberFormat="1" applyFont="1" applyFill="1" applyBorder="1" applyAlignment="1">
      <alignment vertical="center"/>
    </xf>
    <xf numFmtId="4" fontId="92" fillId="20" borderId="10" xfId="0" applyNumberFormat="1" applyFont="1" applyFill="1" applyBorder="1"/>
    <xf numFmtId="0" fontId="93" fillId="20" borderId="13" xfId="0" applyFont="1" applyFill="1" applyBorder="1" applyAlignment="1">
      <alignment wrapText="1"/>
    </xf>
    <xf numFmtId="164" fontId="24" fillId="0" borderId="13" xfId="2" applyFont="1" applyBorder="1" applyAlignment="1">
      <alignment wrapText="1"/>
    </xf>
    <xf numFmtId="9" fontId="92" fillId="0" borderId="10" xfId="3" applyFont="1" applyBorder="1"/>
    <xf numFmtId="4" fontId="92" fillId="0" borderId="10" xfId="0" applyNumberFormat="1" applyFont="1" applyBorder="1" applyAlignment="1">
      <alignment horizontal="right" vertical="center"/>
    </xf>
    <xf numFmtId="4" fontId="24" fillId="0" borderId="13" xfId="0" applyNumberFormat="1" applyFont="1" applyBorder="1" applyAlignment="1">
      <alignment wrapText="1"/>
    </xf>
    <xf numFmtId="0" fontId="24" fillId="3" borderId="10" xfId="0" applyFont="1" applyFill="1" applyBorder="1" applyAlignment="1">
      <alignment horizontal="right" vertical="center" wrapText="1"/>
    </xf>
    <xf numFmtId="4" fontId="93" fillId="0" borderId="10" xfId="0" applyNumberFormat="1" applyFont="1" applyBorder="1"/>
    <xf numFmtId="4" fontId="30" fillId="9" borderId="10" xfId="0" applyNumberFormat="1" applyFont="1" applyFill="1" applyBorder="1" applyAlignment="1">
      <alignment horizontal="right" vertical="center" wrapText="1"/>
    </xf>
    <xf numFmtId="4" fontId="38" fillId="8" borderId="13" xfId="0" applyNumberFormat="1" applyFont="1" applyFill="1" applyBorder="1" applyAlignment="1">
      <alignment horizontal="right" vertical="center" wrapText="1"/>
    </xf>
    <xf numFmtId="4" fontId="38" fillId="8" borderId="10" xfId="0" applyNumberFormat="1" applyFont="1" applyFill="1" applyBorder="1" applyAlignment="1">
      <alignment horizontal="right" vertical="center" wrapText="1"/>
    </xf>
    <xf numFmtId="0" fontId="24" fillId="0" borderId="0" xfId="0" applyFont="1"/>
    <xf numFmtId="0" fontId="38" fillId="9" borderId="1" xfId="0" applyFont="1" applyFill="1" applyBorder="1" applyAlignment="1">
      <alignment horizontal="center" vertical="center" wrapText="1"/>
    </xf>
    <xf numFmtId="0" fontId="38" fillId="9" borderId="1" xfId="0" quotePrefix="1"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3" borderId="1" xfId="0" applyFont="1" applyFill="1" applyBorder="1" applyAlignment="1">
      <alignment vertical="center" wrapText="1"/>
    </xf>
    <xf numFmtId="164" fontId="24" fillId="0" borderId="1" xfId="2" applyFont="1" applyFill="1" applyBorder="1" applyAlignment="1">
      <alignment horizontal="right" vertical="center" wrapText="1"/>
    </xf>
    <xf numFmtId="164" fontId="24" fillId="0" borderId="1" xfId="2" applyFont="1" applyFill="1" applyBorder="1" applyAlignment="1">
      <alignment horizontal="left" vertical="center" wrapText="1"/>
    </xf>
    <xf numFmtId="4" fontId="38" fillId="9" borderId="1" xfId="0" applyNumberFormat="1" applyFont="1" applyFill="1" applyBorder="1" applyAlignment="1">
      <alignment horizontal="right" vertical="center" wrapText="1"/>
    </xf>
    <xf numFmtId="4" fontId="30" fillId="9" borderId="1" xfId="0" applyNumberFormat="1" applyFont="1" applyFill="1" applyBorder="1" applyAlignment="1">
      <alignment horizontal="right" vertical="center" wrapText="1"/>
    </xf>
    <xf numFmtId="0" fontId="24" fillId="0" borderId="1" xfId="0" applyFont="1" applyFill="1" applyBorder="1"/>
    <xf numFmtId="0" fontId="24" fillId="3" borderId="1" xfId="0" applyFont="1" applyFill="1" applyBorder="1" applyAlignment="1">
      <alignment horizontal="right" vertical="center" wrapText="1"/>
    </xf>
    <xf numFmtId="164" fontId="25" fillId="0" borderId="1" xfId="2" applyFont="1" applyFill="1" applyBorder="1" applyAlignment="1">
      <alignment horizontal="right" vertical="center" wrapText="1"/>
    </xf>
    <xf numFmtId="164" fontId="24" fillId="0" borderId="1" xfId="2" applyFont="1" applyFill="1" applyBorder="1"/>
    <xf numFmtId="0" fontId="38" fillId="9" borderId="1" xfId="0" applyFont="1" applyFill="1" applyBorder="1" applyAlignment="1">
      <alignment horizontal="right" vertical="center" wrapText="1"/>
    </xf>
    <xf numFmtId="164" fontId="93" fillId="0" borderId="1" xfId="2" applyFont="1" applyFill="1" applyBorder="1" applyAlignment="1">
      <alignment horizontal="right" vertical="center" wrapText="1"/>
    </xf>
    <xf numFmtId="164" fontId="25" fillId="0" borderId="1" xfId="0" applyNumberFormat="1" applyFont="1" applyFill="1" applyBorder="1"/>
    <xf numFmtId="0" fontId="38" fillId="0" borderId="1" xfId="0" applyFont="1" applyFill="1" applyBorder="1" applyAlignment="1">
      <alignment horizontal="center"/>
    </xf>
    <xf numFmtId="0" fontId="38" fillId="0" borderId="1" xfId="0" applyFont="1" applyFill="1" applyBorder="1" applyAlignment="1">
      <alignment horizontal="left"/>
    </xf>
    <xf numFmtId="4" fontId="38" fillId="0" borderId="1" xfId="0" applyNumberFormat="1" applyFont="1" applyFill="1" applyBorder="1" applyAlignment="1">
      <alignment horizontal="right" vertical="center" wrapText="1"/>
    </xf>
    <xf numFmtId="4" fontId="25" fillId="9" borderId="1" xfId="0" applyNumberFormat="1" applyFont="1" applyFill="1" applyBorder="1" applyAlignment="1">
      <alignment horizontal="right" vertical="center" wrapText="1"/>
    </xf>
    <xf numFmtId="4" fontId="24" fillId="0" borderId="1" xfId="0" applyNumberFormat="1" applyFont="1" applyFill="1" applyBorder="1" applyAlignment="1">
      <alignment horizontal="right" vertical="center" wrapText="1"/>
    </xf>
    <xf numFmtId="4" fontId="25" fillId="0" borderId="1" xfId="0" applyNumberFormat="1" applyFont="1" applyFill="1" applyBorder="1" applyAlignment="1">
      <alignment horizontal="right" vertical="center" wrapText="1"/>
    </xf>
    <xf numFmtId="164" fontId="38" fillId="0" borderId="1" xfId="2" applyFont="1" applyFill="1" applyBorder="1" applyAlignment="1">
      <alignment horizontal="right"/>
    </xf>
    <xf numFmtId="0" fontId="24" fillId="0" borderId="1" xfId="0" applyFont="1" applyFill="1" applyBorder="1" applyAlignment="1">
      <alignment horizontal="right" vertical="center" wrapText="1"/>
    </xf>
    <xf numFmtId="0" fontId="93" fillId="3" borderId="1" xfId="0" applyFont="1" applyFill="1" applyBorder="1" applyAlignment="1">
      <alignment horizontal="right" vertical="center" wrapText="1"/>
    </xf>
    <xf numFmtId="0" fontId="30" fillId="9" borderId="1" xfId="0" applyFont="1" applyFill="1" applyBorder="1" applyAlignment="1">
      <alignment horizontal="right" vertical="center" wrapText="1"/>
    </xf>
    <xf numFmtId="164" fontId="92" fillId="0" borderId="1" xfId="2" applyFont="1" applyFill="1" applyBorder="1" applyAlignment="1">
      <alignment horizontal="right" vertical="center" wrapText="1"/>
    </xf>
    <xf numFmtId="0" fontId="24" fillId="0" borderId="1" xfId="0" applyFont="1" applyFill="1" applyBorder="1" applyAlignment="1">
      <alignment wrapText="1"/>
    </xf>
    <xf numFmtId="164" fontId="30" fillId="0" borderId="1" xfId="2" applyFont="1" applyFill="1" applyBorder="1" applyAlignment="1">
      <alignment horizontal="right" vertical="center" wrapText="1"/>
    </xf>
    <xf numFmtId="4" fontId="92" fillId="0" borderId="1" xfId="0" applyNumberFormat="1" applyFont="1" applyFill="1" applyBorder="1" applyAlignment="1">
      <alignment horizontal="right" vertical="center" wrapText="1"/>
    </xf>
    <xf numFmtId="164" fontId="38" fillId="9" borderId="1" xfId="2" applyFont="1" applyFill="1" applyBorder="1" applyAlignment="1">
      <alignment horizontal="right" vertical="center" wrapText="1"/>
    </xf>
    <xf numFmtId="164" fontId="24" fillId="0" borderId="1" xfId="0" applyNumberFormat="1" applyFont="1" applyFill="1" applyBorder="1"/>
    <xf numFmtId="4" fontId="24" fillId="0" borderId="0" xfId="0" applyNumberFormat="1" applyFont="1"/>
    <xf numFmtId="0" fontId="30" fillId="9" borderId="1" xfId="0" applyFont="1" applyFill="1" applyBorder="1" applyAlignment="1">
      <alignment horizontal="center" vertical="center" wrapText="1"/>
    </xf>
    <xf numFmtId="0" fontId="30" fillId="9" borderId="1" xfId="0" quotePrefix="1" applyFont="1" applyFill="1" applyBorder="1" applyAlignment="1">
      <alignment horizontal="center" vertical="center" wrapText="1"/>
    </xf>
    <xf numFmtId="0" fontId="93" fillId="0" borderId="1" xfId="0" applyFont="1" applyFill="1" applyBorder="1"/>
    <xf numFmtId="0" fontId="93" fillId="0" borderId="0" xfId="0" applyFont="1"/>
    <xf numFmtId="0" fontId="93" fillId="3" borderId="1" xfId="0" applyFont="1" applyFill="1" applyBorder="1" applyAlignment="1">
      <alignment horizontal="center" vertical="center" wrapText="1"/>
    </xf>
    <xf numFmtId="0" fontId="93" fillId="3" borderId="1" xfId="0" applyFont="1" applyFill="1" applyBorder="1" applyAlignment="1">
      <alignment vertical="center" wrapText="1"/>
    </xf>
    <xf numFmtId="164" fontId="93" fillId="3" borderId="1" xfId="2" applyFont="1" applyFill="1" applyBorder="1" applyAlignment="1">
      <alignment horizontal="right" vertical="center" wrapText="1"/>
    </xf>
    <xf numFmtId="4" fontId="93" fillId="3" borderId="1" xfId="0" applyNumberFormat="1" applyFont="1" applyFill="1" applyBorder="1" applyAlignment="1">
      <alignment horizontal="right" vertical="center" wrapText="1"/>
    </xf>
    <xf numFmtId="0" fontId="93" fillId="0" borderId="0" xfId="0" applyFont="1" applyFill="1" applyAlignment="1">
      <alignment vertical="center"/>
    </xf>
    <xf numFmtId="164" fontId="93" fillId="0" borderId="1" xfId="2" applyFont="1" applyFill="1" applyBorder="1" applyAlignment="1">
      <alignment horizontal="left" vertical="center" wrapText="1"/>
    </xf>
    <xf numFmtId="164" fontId="93" fillId="0" borderId="1" xfId="2" applyFont="1" applyFill="1" applyBorder="1"/>
    <xf numFmtId="4" fontId="93" fillId="0" borderId="1" xfId="0" applyNumberFormat="1" applyFont="1" applyFill="1" applyBorder="1" applyAlignment="1">
      <alignment horizontal="right" vertical="center" wrapText="1"/>
    </xf>
    <xf numFmtId="164" fontId="30" fillId="9" borderId="1" xfId="2" applyFont="1" applyFill="1" applyBorder="1" applyAlignment="1">
      <alignment horizontal="right" vertical="center" wrapText="1"/>
    </xf>
    <xf numFmtId="164" fontId="38" fillId="0" borderId="1" xfId="2" applyFont="1" applyFill="1" applyBorder="1" applyAlignment="1">
      <alignment horizontal="right" vertical="center" wrapText="1"/>
    </xf>
    <xf numFmtId="4" fontId="92" fillId="3" borderId="1" xfId="0" applyNumberFormat="1" applyFont="1" applyFill="1" applyBorder="1" applyAlignment="1">
      <alignment horizontal="right" vertical="center" wrapText="1"/>
    </xf>
    <xf numFmtId="164" fontId="38" fillId="0" borderId="1" xfId="2" applyFont="1" applyFill="1" applyBorder="1" applyAlignment="1">
      <alignment horizontal="center"/>
    </xf>
    <xf numFmtId="4" fontId="38" fillId="0" borderId="1" xfId="0" applyNumberFormat="1" applyFont="1" applyFill="1" applyBorder="1" applyAlignment="1">
      <alignment vertical="center" wrapText="1"/>
    </xf>
    <xf numFmtId="164" fontId="24" fillId="3" borderId="1" xfId="2" applyFont="1" applyFill="1" applyBorder="1" applyAlignment="1">
      <alignment horizontal="right" vertical="center" wrapText="1"/>
    </xf>
    <xf numFmtId="164" fontId="38" fillId="13" borderId="1" xfId="2" applyFont="1" applyFill="1" applyBorder="1" applyAlignment="1">
      <alignment horizontal="right" vertical="center" wrapText="1"/>
    </xf>
    <xf numFmtId="0" fontId="24" fillId="0" borderId="0" xfId="0" applyFont="1" applyFill="1"/>
    <xf numFmtId="0" fontId="94" fillId="0" borderId="0" xfId="0" applyFont="1" applyBorder="1" applyAlignment="1"/>
    <xf numFmtId="0" fontId="95" fillId="0" borderId="0" xfId="0" applyFont="1"/>
    <xf numFmtId="0" fontId="94" fillId="0" borderId="1" xfId="0" applyFont="1" applyBorder="1" applyAlignment="1">
      <alignment horizontal="center"/>
    </xf>
    <xf numFmtId="0" fontId="94" fillId="0" borderId="0" xfId="0" quotePrefix="1" applyFont="1"/>
    <xf numFmtId="164" fontId="95" fillId="0" borderId="0" xfId="2" applyFont="1"/>
    <xf numFmtId="164" fontId="95" fillId="0" borderId="0" xfId="2" applyFont="1" applyAlignment="1">
      <alignment horizontal="left"/>
    </xf>
    <xf numFmtId="0" fontId="95" fillId="0" borderId="1" xfId="0" applyFont="1" applyFill="1" applyBorder="1" applyAlignment="1">
      <alignment horizontal="center" vertical="center" wrapText="1"/>
    </xf>
    <xf numFmtId="0" fontId="95" fillId="0" borderId="1" xfId="0" applyFont="1" applyFill="1" applyBorder="1" applyAlignment="1">
      <alignment horizontal="left" vertical="center" wrapText="1"/>
    </xf>
    <xf numFmtId="4" fontId="95" fillId="0" borderId="1" xfId="0" applyNumberFormat="1" applyFont="1" applyFill="1" applyBorder="1" applyAlignment="1">
      <alignment horizontal="right" vertical="center" wrapText="1"/>
    </xf>
    <xf numFmtId="0" fontId="95" fillId="3" borderId="1" xfId="0" applyFont="1" applyFill="1" applyBorder="1" applyAlignment="1">
      <alignment horizontal="right" vertical="center" wrapText="1"/>
    </xf>
    <xf numFmtId="164" fontId="95" fillId="0" borderId="1" xfId="2" applyFont="1" applyFill="1" applyBorder="1" applyAlignment="1">
      <alignment horizontal="right" vertical="center" wrapText="1"/>
    </xf>
    <xf numFmtId="164" fontId="95" fillId="0" borderId="1" xfId="2" applyFont="1" applyFill="1" applyBorder="1" applyAlignment="1">
      <alignment horizontal="left" vertical="center" wrapText="1"/>
    </xf>
    <xf numFmtId="4" fontId="95" fillId="3" borderId="1" xfId="0" applyNumberFormat="1" applyFont="1" applyFill="1" applyBorder="1" applyAlignment="1">
      <alignment horizontal="right" vertical="center" wrapText="1"/>
    </xf>
    <xf numFmtId="4" fontId="94" fillId="0" borderId="1" xfId="0" applyNumberFormat="1" applyFont="1" applyFill="1" applyBorder="1" applyAlignment="1">
      <alignment horizontal="right" vertical="center" wrapText="1"/>
    </xf>
    <xf numFmtId="164" fontId="94" fillId="0" borderId="1" xfId="2" applyFont="1" applyFill="1" applyBorder="1" applyAlignment="1">
      <alignment horizontal="right" vertical="center" wrapText="1"/>
    </xf>
    <xf numFmtId="164" fontId="94" fillId="0" borderId="1" xfId="2" applyFont="1" applyFill="1" applyBorder="1" applyAlignment="1">
      <alignment horizontal="left" vertical="center" wrapText="1"/>
    </xf>
    <xf numFmtId="0" fontId="95" fillId="0" borderId="7" xfId="0" applyFont="1" applyBorder="1"/>
    <xf numFmtId="0" fontId="95" fillId="3" borderId="1" xfId="0" applyFont="1" applyFill="1" applyBorder="1" applyAlignment="1">
      <alignment horizontal="center" vertical="center" wrapText="1"/>
    </xf>
    <xf numFmtId="0" fontId="95" fillId="3" borderId="1" xfId="0" applyFont="1" applyFill="1" applyBorder="1" applyAlignment="1">
      <alignment horizontal="left" vertical="center" wrapText="1"/>
    </xf>
    <xf numFmtId="164" fontId="95" fillId="3" borderId="1" xfId="2" applyFont="1" applyFill="1" applyBorder="1" applyAlignment="1">
      <alignment horizontal="right" vertical="center" wrapText="1"/>
    </xf>
    <xf numFmtId="0" fontId="94" fillId="0" borderId="1" xfId="0" applyFont="1" applyFill="1" applyBorder="1" applyAlignment="1">
      <alignment horizontal="center" vertical="center" wrapText="1"/>
    </xf>
    <xf numFmtId="4" fontId="94" fillId="14" borderId="1" xfId="0" applyNumberFormat="1" applyFont="1" applyFill="1" applyBorder="1"/>
    <xf numFmtId="0" fontId="95" fillId="14" borderId="1" xfId="0" applyFont="1" applyFill="1" applyBorder="1"/>
    <xf numFmtId="0" fontId="94" fillId="3" borderId="1" xfId="0" applyFont="1" applyFill="1" applyBorder="1" applyAlignment="1">
      <alignment horizontal="center" vertical="center" wrapText="1"/>
    </xf>
    <xf numFmtId="4" fontId="94" fillId="14" borderId="1" xfId="0" applyNumberFormat="1" applyFont="1" applyFill="1" applyBorder="1" applyAlignment="1">
      <alignment horizontal="left"/>
    </xf>
    <xf numFmtId="0" fontId="95" fillId="0" borderId="0" xfId="0" applyFont="1" applyFill="1" applyBorder="1"/>
    <xf numFmtId="164" fontId="95" fillId="0" borderId="0" xfId="2" applyFont="1" applyFill="1" applyBorder="1"/>
    <xf numFmtId="164" fontId="95" fillId="0" borderId="0" xfId="2" applyFont="1" applyFill="1" applyBorder="1" applyAlignment="1">
      <alignment horizontal="left"/>
    </xf>
    <xf numFmtId="0" fontId="95" fillId="0" borderId="7" xfId="0" applyFont="1" applyFill="1" applyBorder="1"/>
    <xf numFmtId="4" fontId="95" fillId="0" borderId="3" xfId="0" applyNumberFormat="1" applyFont="1" applyFill="1" applyBorder="1" applyAlignment="1">
      <alignment horizontal="right" vertical="center" wrapText="1"/>
    </xf>
    <xf numFmtId="0" fontId="95" fillId="0" borderId="1" xfId="0" applyFont="1" applyFill="1" applyBorder="1" applyAlignment="1">
      <alignment horizontal="right" vertical="center" wrapText="1"/>
    </xf>
    <xf numFmtId="0" fontId="95" fillId="0" borderId="0" xfId="0" applyFont="1" applyAlignment="1">
      <alignment horizontal="left"/>
    </xf>
    <xf numFmtId="0" fontId="95" fillId="0" borderId="6" xfId="0" applyFont="1" applyBorder="1"/>
    <xf numFmtId="0" fontId="95" fillId="3" borderId="3" xfId="0" applyFont="1" applyFill="1" applyBorder="1" applyAlignment="1">
      <alignment horizontal="right" vertical="center" wrapText="1"/>
    </xf>
    <xf numFmtId="4" fontId="94" fillId="0" borderId="1" xfId="0" applyNumberFormat="1" applyFont="1" applyFill="1" applyBorder="1" applyAlignment="1">
      <alignment horizontal="left" vertical="center" wrapText="1"/>
    </xf>
    <xf numFmtId="4" fontId="95" fillId="3" borderId="3" xfId="0" applyNumberFormat="1" applyFont="1" applyFill="1" applyBorder="1" applyAlignment="1">
      <alignment horizontal="right" vertical="center" wrapText="1"/>
    </xf>
    <xf numFmtId="0" fontId="95" fillId="0" borderId="0" xfId="0" applyFont="1" applyBorder="1"/>
    <xf numFmtId="4" fontId="95" fillId="0" borderId="1" xfId="0" applyNumberFormat="1" applyFont="1" applyFill="1" applyBorder="1" applyAlignment="1">
      <alignment horizontal="left" vertical="center" wrapText="1"/>
    </xf>
    <xf numFmtId="0" fontId="94" fillId="0" borderId="0" xfId="0" applyFont="1" applyFill="1" applyBorder="1" applyAlignment="1">
      <alignment horizontal="right" vertical="center" wrapText="1"/>
    </xf>
    <xf numFmtId="4" fontId="94" fillId="0" borderId="0" xfId="0" applyNumberFormat="1" applyFont="1" applyFill="1" applyBorder="1" applyAlignment="1">
      <alignment horizontal="right" vertical="center" wrapText="1"/>
    </xf>
    <xf numFmtId="0" fontId="95" fillId="3" borderId="0" xfId="0" applyFont="1" applyFill="1" applyBorder="1" applyAlignment="1">
      <alignment horizontal="right" vertical="center" wrapText="1"/>
    </xf>
    <xf numFmtId="0" fontId="95" fillId="3" borderId="0" xfId="0" applyFont="1" applyFill="1" applyBorder="1" applyAlignment="1">
      <alignment horizontal="left" vertical="center" wrapText="1"/>
    </xf>
    <xf numFmtId="4" fontId="94" fillId="0" borderId="6" xfId="0" applyNumberFormat="1" applyFont="1" applyFill="1" applyBorder="1" applyAlignment="1">
      <alignment horizontal="right" vertical="center" wrapText="1"/>
    </xf>
    <xf numFmtId="4" fontId="94" fillId="14" borderId="1" xfId="0" applyNumberFormat="1" applyFont="1" applyFill="1" applyBorder="1" applyAlignment="1">
      <alignment horizontal="center"/>
    </xf>
    <xf numFmtId="164" fontId="96" fillId="0" borderId="1" xfId="2" applyFont="1" applyFill="1" applyBorder="1" applyAlignment="1">
      <alignment horizontal="right" vertical="center" wrapText="1"/>
    </xf>
    <xf numFmtId="0" fontId="95" fillId="0" borderId="4" xfId="0" applyFont="1" applyBorder="1"/>
    <xf numFmtId="164" fontId="95" fillId="0" borderId="4" xfId="2" applyFont="1" applyBorder="1"/>
    <xf numFmtId="164" fontId="95" fillId="0" borderId="4" xfId="2" applyFont="1" applyBorder="1" applyAlignment="1">
      <alignment horizontal="left"/>
    </xf>
    <xf numFmtId="164" fontId="95" fillId="3" borderId="1" xfId="2" applyFont="1" applyFill="1" applyBorder="1" applyAlignment="1">
      <alignment horizontal="left" vertical="center" wrapText="1"/>
    </xf>
    <xf numFmtId="0" fontId="95" fillId="14" borderId="1" xfId="0" applyFont="1" applyFill="1" applyBorder="1" applyAlignment="1">
      <alignment horizontal="left"/>
    </xf>
    <xf numFmtId="0" fontId="94" fillId="0" borderId="3" xfId="0" quotePrefix="1" applyFont="1" applyBorder="1"/>
    <xf numFmtId="0" fontId="95" fillId="0" borderId="30" xfId="0" applyFont="1" applyFill="1" applyBorder="1" applyAlignment="1">
      <alignment horizontal="center" vertical="center" wrapText="1"/>
    </xf>
    <xf numFmtId="0" fontId="95" fillId="0" borderId="30" xfId="0" applyFont="1" applyFill="1" applyBorder="1" applyAlignment="1">
      <alignment horizontal="left" vertical="center" wrapText="1"/>
    </xf>
    <xf numFmtId="4" fontId="95" fillId="0" borderId="30" xfId="0" applyNumberFormat="1" applyFont="1" applyFill="1" applyBorder="1" applyAlignment="1">
      <alignment horizontal="right" vertical="center" wrapText="1"/>
    </xf>
    <xf numFmtId="164" fontId="95" fillId="0" borderId="30" xfId="2" applyFont="1" applyFill="1" applyBorder="1" applyAlignment="1">
      <alignment horizontal="right" vertical="center" wrapText="1"/>
    </xf>
    <xf numFmtId="0" fontId="95" fillId="0" borderId="4" xfId="0" applyFont="1" applyFill="1" applyBorder="1" applyAlignment="1">
      <alignment horizontal="center" vertical="center" wrapText="1"/>
    </xf>
    <xf numFmtId="0" fontId="95" fillId="0" borderId="6" xfId="0" applyFont="1" applyFill="1" applyBorder="1" applyAlignment="1">
      <alignment horizontal="left" vertical="center" wrapText="1"/>
    </xf>
    <xf numFmtId="164" fontId="97" fillId="3" borderId="1" xfId="2" applyFont="1" applyFill="1" applyBorder="1" applyAlignment="1">
      <alignment horizontal="right" vertical="center" wrapText="1"/>
    </xf>
    <xf numFmtId="0" fontId="94" fillId="0" borderId="1" xfId="0" applyFont="1" applyFill="1" applyBorder="1" applyAlignment="1">
      <alignment horizontal="center"/>
    </xf>
    <xf numFmtId="49" fontId="95" fillId="0" borderId="1" xfId="0" applyNumberFormat="1" applyFont="1" applyFill="1" applyBorder="1" applyAlignment="1">
      <alignment horizontal="center" vertical="center" wrapText="1"/>
    </xf>
    <xf numFmtId="0" fontId="94" fillId="0" borderId="0" xfId="0" quotePrefix="1" applyFont="1" applyBorder="1"/>
    <xf numFmtId="164" fontId="95" fillId="0" borderId="0" xfId="2" applyFont="1" applyBorder="1"/>
    <xf numFmtId="164" fontId="95" fillId="0" borderId="0" xfId="2" applyFont="1" applyBorder="1" applyAlignment="1">
      <alignment horizontal="left"/>
    </xf>
    <xf numFmtId="0" fontId="94" fillId="0" borderId="1" xfId="0" applyFont="1" applyFill="1" applyBorder="1" applyAlignment="1">
      <alignment horizontal="right" vertical="center" wrapText="1"/>
    </xf>
    <xf numFmtId="4" fontId="94" fillId="14" borderId="1" xfId="0" applyNumberFormat="1" applyFont="1" applyFill="1" applyBorder="1" applyAlignment="1">
      <alignment horizontal="right"/>
    </xf>
    <xf numFmtId="4" fontId="94" fillId="19" borderId="1" xfId="0" applyNumberFormat="1" applyFont="1" applyFill="1" applyBorder="1"/>
    <xf numFmtId="4" fontId="94" fillId="19" borderId="1" xfId="0" applyNumberFormat="1" applyFont="1" applyFill="1" applyBorder="1" applyAlignment="1">
      <alignment horizontal="left"/>
    </xf>
    <xf numFmtId="0" fontId="95" fillId="19" borderId="1" xfId="0" applyFont="1" applyFill="1" applyBorder="1"/>
    <xf numFmtId="4" fontId="95" fillId="0" borderId="0" xfId="0" applyNumberFormat="1" applyFont="1"/>
    <xf numFmtId="4" fontId="95" fillId="0" borderId="0" xfId="0" applyNumberFormat="1" applyFont="1" applyAlignment="1">
      <alignment horizontal="left"/>
    </xf>
    <xf numFmtId="0" fontId="96" fillId="0" borderId="1" xfId="0" applyFont="1" applyFill="1" applyBorder="1" applyAlignment="1">
      <alignment horizontal="center" vertical="center" wrapText="1"/>
    </xf>
    <xf numFmtId="0" fontId="96" fillId="0" borderId="1" xfId="0" applyFont="1" applyFill="1" applyBorder="1" applyAlignment="1">
      <alignment horizontal="left" vertical="center" wrapText="1"/>
    </xf>
    <xf numFmtId="4" fontId="96" fillId="0" borderId="1" xfId="0" applyNumberFormat="1" applyFont="1" applyFill="1" applyBorder="1" applyAlignment="1">
      <alignment horizontal="right" vertical="center" wrapText="1"/>
    </xf>
    <xf numFmtId="164" fontId="96" fillId="0" borderId="1" xfId="2" applyFont="1" applyFill="1" applyBorder="1" applyAlignment="1">
      <alignment horizontal="left" vertical="center" wrapText="1"/>
    </xf>
    <xf numFmtId="4" fontId="98" fillId="0" borderId="1" xfId="0" applyNumberFormat="1" applyFont="1" applyFill="1" applyBorder="1" applyAlignment="1">
      <alignment horizontal="right" vertical="center" wrapText="1"/>
    </xf>
    <xf numFmtId="164" fontId="98" fillId="0" borderId="1" xfId="2" applyFont="1" applyFill="1" applyBorder="1" applyAlignment="1">
      <alignment horizontal="right" vertical="center" wrapText="1"/>
    </xf>
    <xf numFmtId="164" fontId="98" fillId="0" borderId="1" xfId="2" applyFont="1" applyFill="1" applyBorder="1" applyAlignment="1">
      <alignment horizontal="left" vertical="center" wrapText="1"/>
    </xf>
    <xf numFmtId="0" fontId="98" fillId="0" borderId="1" xfId="0" applyFont="1" applyFill="1" applyBorder="1" applyAlignment="1">
      <alignment horizontal="center" vertical="center" wrapText="1"/>
    </xf>
    <xf numFmtId="4" fontId="98" fillId="0" borderId="5" xfId="0" applyNumberFormat="1" applyFont="1" applyFill="1" applyBorder="1" applyAlignment="1">
      <alignment horizontal="right" vertical="center" wrapText="1"/>
    </xf>
    <xf numFmtId="164" fontId="98" fillId="0" borderId="5" xfId="2" applyFont="1" applyFill="1" applyBorder="1" applyAlignment="1">
      <alignment horizontal="right" vertical="center" wrapText="1"/>
    </xf>
    <xf numFmtId="164" fontId="98" fillId="0" borderId="5" xfId="2" applyFont="1" applyFill="1" applyBorder="1" applyAlignment="1">
      <alignment horizontal="left" vertical="center" wrapText="1"/>
    </xf>
    <xf numFmtId="0" fontId="96" fillId="0" borderId="0" xfId="0" applyFont="1" applyFill="1" applyBorder="1"/>
    <xf numFmtId="164" fontId="96" fillId="0" borderId="0" xfId="2" applyFont="1" applyFill="1" applyBorder="1"/>
    <xf numFmtId="164" fontId="96" fillId="0" borderId="0" xfId="2" applyFont="1" applyFill="1" applyBorder="1" applyAlignment="1">
      <alignment horizontal="left"/>
    </xf>
    <xf numFmtId="0" fontId="96" fillId="0" borderId="7" xfId="0" applyFont="1" applyFill="1" applyBorder="1"/>
    <xf numFmtId="4" fontId="96" fillId="0" borderId="3" xfId="0" applyNumberFormat="1" applyFont="1" applyFill="1" applyBorder="1" applyAlignment="1">
      <alignment horizontal="right" vertical="center" wrapText="1"/>
    </xf>
    <xf numFmtId="0" fontId="96" fillId="0" borderId="1" xfId="0" applyFont="1" applyFill="1" applyBorder="1" applyAlignment="1">
      <alignment horizontal="right" vertical="center" wrapText="1"/>
    </xf>
    <xf numFmtId="4" fontId="98" fillId="0" borderId="1" xfId="0" applyNumberFormat="1" applyFont="1" applyFill="1" applyBorder="1" applyAlignment="1">
      <alignment horizontal="left" vertical="center" wrapText="1"/>
    </xf>
    <xf numFmtId="4" fontId="96" fillId="0" borderId="1" xfId="0" applyNumberFormat="1" applyFont="1" applyFill="1" applyBorder="1" applyAlignment="1">
      <alignment horizontal="left" vertical="center" wrapText="1"/>
    </xf>
    <xf numFmtId="0" fontId="98" fillId="0" borderId="0" xfId="0" applyFont="1" applyFill="1" applyBorder="1" applyAlignment="1">
      <alignment horizontal="right" vertical="center" wrapText="1"/>
    </xf>
    <xf numFmtId="4" fontId="98" fillId="0" borderId="0" xfId="0" applyNumberFormat="1" applyFont="1" applyFill="1" applyBorder="1" applyAlignment="1">
      <alignment horizontal="right" vertical="center" wrapText="1"/>
    </xf>
    <xf numFmtId="4" fontId="98" fillId="0" borderId="6" xfId="0" applyNumberFormat="1" applyFont="1" applyFill="1" applyBorder="1" applyAlignment="1">
      <alignment horizontal="right" vertical="center" wrapText="1"/>
    </xf>
    <xf numFmtId="4" fontId="96" fillId="0" borderId="3" xfId="0" applyNumberFormat="1" applyFont="1" applyFill="1" applyBorder="1" applyAlignment="1">
      <alignment horizontal="left" vertical="center" wrapText="1"/>
    </xf>
    <xf numFmtId="4" fontId="98" fillId="0" borderId="3" xfId="0" applyNumberFormat="1" applyFont="1" applyFill="1" applyBorder="1" applyAlignment="1">
      <alignment horizontal="right" vertical="center" wrapText="1"/>
    </xf>
    <xf numFmtId="164" fontId="98" fillId="0" borderId="3" xfId="2" applyFont="1" applyFill="1" applyBorder="1" applyAlignment="1">
      <alignment horizontal="right" vertical="center" wrapText="1"/>
    </xf>
    <xf numFmtId="4" fontId="98" fillId="0" borderId="3" xfId="0" applyNumberFormat="1" applyFont="1" applyFill="1" applyBorder="1" applyAlignment="1">
      <alignment horizontal="left" vertical="center" wrapText="1"/>
    </xf>
    <xf numFmtId="164" fontId="96" fillId="0" borderId="3" xfId="2" applyFont="1" applyFill="1" applyBorder="1" applyAlignment="1">
      <alignment horizontal="right" vertical="center" wrapText="1"/>
    </xf>
    <xf numFmtId="0" fontId="98" fillId="0" borderId="1" xfId="0" applyFont="1" applyFill="1" applyBorder="1" applyAlignment="1">
      <alignment horizontal="center"/>
    </xf>
    <xf numFmtId="49" fontId="98" fillId="0" borderId="1" xfId="0" applyNumberFormat="1" applyFont="1" applyFill="1" applyBorder="1" applyAlignment="1">
      <alignment horizontal="center"/>
    </xf>
    <xf numFmtId="0" fontId="98" fillId="0" borderId="1" xfId="0" applyFont="1" applyFill="1" applyBorder="1" applyAlignment="1">
      <alignment horizontal="center" wrapText="1"/>
    </xf>
    <xf numFmtId="164" fontId="98" fillId="0" borderId="1" xfId="2" applyFont="1" applyFill="1" applyBorder="1" applyAlignment="1">
      <alignment horizontal="center" wrapText="1"/>
    </xf>
    <xf numFmtId="164" fontId="98" fillId="0" borderId="3" xfId="2" applyFont="1" applyFill="1" applyBorder="1" applyAlignment="1">
      <alignment horizontal="center" vertical="center" wrapText="1"/>
    </xf>
    <xf numFmtId="164" fontId="98" fillId="0" borderId="1" xfId="2" applyFont="1" applyFill="1" applyBorder="1" applyAlignment="1">
      <alignment horizontal="center" vertical="center" wrapText="1"/>
    </xf>
    <xf numFmtId="0" fontId="98" fillId="0" borderId="0" xfId="0" quotePrefix="1" applyFont="1" applyFill="1"/>
    <xf numFmtId="0" fontId="96" fillId="0" borderId="0" xfId="0" applyFont="1" applyFill="1"/>
    <xf numFmtId="164" fontId="96" fillId="0" borderId="0" xfId="2" applyFont="1" applyFill="1"/>
    <xf numFmtId="164" fontId="96" fillId="0" borderId="0" xfId="2" applyFont="1" applyFill="1" applyAlignment="1">
      <alignment horizontal="left"/>
    </xf>
    <xf numFmtId="0" fontId="96" fillId="0" borderId="1" xfId="0" applyFont="1" applyFill="1" applyBorder="1"/>
    <xf numFmtId="4" fontId="98" fillId="0" borderId="0" xfId="0" applyNumberFormat="1" applyFont="1" applyFill="1" applyBorder="1"/>
    <xf numFmtId="164" fontId="98" fillId="0" borderId="0" xfId="2" applyFont="1" applyFill="1" applyBorder="1"/>
    <xf numFmtId="164" fontId="98" fillId="0" borderId="0" xfId="2" applyFont="1" applyFill="1" applyBorder="1" applyAlignment="1">
      <alignment horizontal="left"/>
    </xf>
    <xf numFmtId="4" fontId="98" fillId="0" borderId="1" xfId="0" applyNumberFormat="1" applyFont="1" applyFill="1" applyBorder="1"/>
    <xf numFmtId="164" fontId="98" fillId="0" borderId="1" xfId="2" applyFont="1" applyFill="1" applyBorder="1" applyAlignment="1">
      <alignment horizontal="right"/>
    </xf>
    <xf numFmtId="164" fontId="98" fillId="0" borderId="1" xfId="2" applyFont="1" applyFill="1" applyBorder="1"/>
    <xf numFmtId="164" fontId="98" fillId="0" borderId="1" xfId="2" applyFont="1" applyFill="1" applyBorder="1" applyAlignment="1">
      <alignment horizontal="left"/>
    </xf>
    <xf numFmtId="0" fontId="98" fillId="0" borderId="1" xfId="0" applyFont="1" applyFill="1" applyBorder="1"/>
    <xf numFmtId="4" fontId="98" fillId="0" borderId="1" xfId="0" applyNumberFormat="1" applyFont="1" applyFill="1" applyBorder="1" applyAlignment="1">
      <alignment horizontal="left"/>
    </xf>
    <xf numFmtId="0" fontId="96" fillId="0" borderId="0" xfId="0" applyFont="1" applyFill="1" applyAlignment="1">
      <alignment horizontal="left"/>
    </xf>
    <xf numFmtId="0" fontId="96" fillId="0" borderId="6" xfId="0" applyFont="1" applyFill="1" applyBorder="1"/>
    <xf numFmtId="0" fontId="96" fillId="0" borderId="3" xfId="0" applyFont="1" applyFill="1" applyBorder="1" applyAlignment="1">
      <alignment horizontal="right" vertical="center" wrapText="1"/>
    </xf>
    <xf numFmtId="0" fontId="96" fillId="0" borderId="0" xfId="0" applyFont="1" applyFill="1" applyBorder="1" applyAlignment="1">
      <alignment horizontal="right" vertical="center" wrapText="1"/>
    </xf>
    <xf numFmtId="0" fontId="96" fillId="0" borderId="0" xfId="0" applyFont="1" applyFill="1" applyBorder="1" applyAlignment="1">
      <alignment horizontal="left" vertical="center" wrapText="1"/>
    </xf>
    <xf numFmtId="4" fontId="98" fillId="0" borderId="1" xfId="0" applyNumberFormat="1" applyFont="1" applyFill="1" applyBorder="1" applyAlignment="1">
      <alignment horizontal="center"/>
    </xf>
    <xf numFmtId="0" fontId="98" fillId="0" borderId="4" xfId="0" quotePrefix="1" applyFont="1" applyFill="1" applyBorder="1"/>
    <xf numFmtId="0" fontId="96" fillId="0" borderId="4" xfId="0" applyFont="1" applyFill="1" applyBorder="1"/>
    <xf numFmtId="164" fontId="96" fillId="0" borderId="4" xfId="2" applyFont="1" applyFill="1" applyBorder="1"/>
    <xf numFmtId="164" fontId="96" fillId="0" borderId="4" xfId="2" applyFont="1" applyFill="1" applyBorder="1" applyAlignment="1">
      <alignment horizontal="left"/>
    </xf>
    <xf numFmtId="0" fontId="98" fillId="0" borderId="0" xfId="0" applyFont="1" applyFill="1"/>
    <xf numFmtId="4" fontId="96" fillId="0" borderId="2" xfId="0" applyNumberFormat="1" applyFont="1" applyFill="1" applyBorder="1"/>
    <xf numFmtId="0" fontId="96" fillId="0" borderId="1" xfId="0" applyFont="1" applyFill="1" applyBorder="1" applyAlignment="1">
      <alignment vertical="center"/>
    </xf>
    <xf numFmtId="0" fontId="98" fillId="0" borderId="1" xfId="0" quotePrefix="1" applyFont="1" applyFill="1" applyBorder="1"/>
    <xf numFmtId="164" fontId="96" fillId="0" borderId="1" xfId="2" applyFont="1" applyFill="1" applyBorder="1"/>
    <xf numFmtId="164" fontId="96" fillId="0" borderId="1" xfId="2" applyFont="1" applyFill="1" applyBorder="1" applyAlignment="1">
      <alignment horizontal="left"/>
    </xf>
    <xf numFmtId="0" fontId="96" fillId="0" borderId="7" xfId="0" applyFont="1" applyFill="1" applyBorder="1" applyAlignment="1">
      <alignment horizontal="left"/>
    </xf>
    <xf numFmtId="0" fontId="99" fillId="0" borderId="0" xfId="0" applyFont="1" applyFill="1" applyBorder="1" applyAlignment="1">
      <alignment horizontal="center"/>
    </xf>
    <xf numFmtId="164" fontId="100" fillId="0" borderId="0" xfId="2" applyFont="1" applyFill="1"/>
    <xf numFmtId="0" fontId="100" fillId="0" borderId="0" xfId="0" applyFont="1" applyFill="1" applyAlignment="1">
      <alignment wrapText="1"/>
    </xf>
    <xf numFmtId="0" fontId="100" fillId="0" borderId="0" xfId="0" applyFont="1" applyFill="1"/>
    <xf numFmtId="0" fontId="99" fillId="0" borderId="1" xfId="0" applyFont="1" applyFill="1" applyBorder="1" applyAlignment="1">
      <alignment horizontal="center" vertical="center"/>
    </xf>
    <xf numFmtId="49" fontId="99" fillId="0" borderId="1" xfId="0" applyNumberFormat="1" applyFont="1" applyFill="1" applyBorder="1" applyAlignment="1">
      <alignment horizontal="center" vertical="center"/>
    </xf>
    <xf numFmtId="0" fontId="99" fillId="0" borderId="1" xfId="0" applyFont="1" applyFill="1" applyBorder="1" applyAlignment="1">
      <alignment horizontal="center" vertical="center" wrapText="1"/>
    </xf>
    <xf numFmtId="164" fontId="99" fillId="0" borderId="3" xfId="2" applyFont="1" applyFill="1" applyBorder="1" applyAlignment="1">
      <alignment horizontal="center" vertical="center" wrapText="1"/>
    </xf>
    <xf numFmtId="164" fontId="99" fillId="0" borderId="1" xfId="2" applyFont="1" applyFill="1" applyBorder="1" applyAlignment="1">
      <alignment horizontal="center" vertical="center" wrapText="1"/>
    </xf>
    <xf numFmtId="0" fontId="100" fillId="0" borderId="0" xfId="0" applyFont="1" applyFill="1" applyAlignment="1">
      <alignment vertical="center"/>
    </xf>
    <xf numFmtId="0" fontId="99" fillId="0" borderId="3" xfId="0" applyFont="1" applyFill="1" applyBorder="1" applyAlignment="1">
      <alignment horizontal="center"/>
    </xf>
    <xf numFmtId="164" fontId="100" fillId="0" borderId="3" xfId="2" applyFont="1" applyFill="1" applyBorder="1"/>
    <xf numFmtId="164" fontId="100" fillId="0" borderId="1" xfId="2" applyFont="1" applyFill="1" applyBorder="1"/>
    <xf numFmtId="0" fontId="99" fillId="0" borderId="1" xfId="0" quotePrefix="1" applyFont="1" applyFill="1" applyBorder="1"/>
    <xf numFmtId="0" fontId="100" fillId="0" borderId="1" xfId="0" applyFont="1" applyFill="1" applyBorder="1" applyAlignment="1">
      <alignment wrapText="1"/>
    </xf>
    <xf numFmtId="0" fontId="100" fillId="0" borderId="1" xfId="0" applyFont="1" applyFill="1" applyBorder="1"/>
    <xf numFmtId="0" fontId="100" fillId="0" borderId="1" xfId="0" applyFont="1" applyFill="1" applyBorder="1" applyAlignment="1">
      <alignment horizontal="center" vertical="center" wrapText="1"/>
    </xf>
    <xf numFmtId="49" fontId="100" fillId="0" borderId="1" xfId="0" applyNumberFormat="1" applyFont="1" applyFill="1" applyBorder="1" applyAlignment="1">
      <alignment horizontal="center" vertical="center" wrapText="1"/>
    </xf>
    <xf numFmtId="0" fontId="100" fillId="0" borderId="1" xfId="0" applyFont="1" applyFill="1" applyBorder="1" applyAlignment="1">
      <alignment horizontal="left" vertical="center" wrapText="1"/>
    </xf>
    <xf numFmtId="4" fontId="100" fillId="0" borderId="1" xfId="0" applyNumberFormat="1" applyFont="1" applyFill="1" applyBorder="1" applyAlignment="1">
      <alignment horizontal="right" vertical="center" wrapText="1"/>
    </xf>
    <xf numFmtId="164" fontId="100" fillId="0" borderId="3" xfId="2" applyFont="1" applyFill="1" applyBorder="1" applyAlignment="1">
      <alignment horizontal="right" vertical="center" wrapText="1"/>
    </xf>
    <xf numFmtId="0" fontId="100" fillId="0" borderId="1" xfId="0" applyFont="1" applyFill="1" applyBorder="1" applyAlignment="1">
      <alignment horizontal="right" vertical="center" wrapText="1"/>
    </xf>
    <xf numFmtId="164" fontId="100" fillId="0" borderId="3" xfId="2" applyFont="1" applyFill="1" applyBorder="1" applyAlignment="1">
      <alignment vertical="center"/>
    </xf>
    <xf numFmtId="0" fontId="100" fillId="0" borderId="1" xfId="0" applyFont="1" applyFill="1" applyBorder="1" applyAlignment="1">
      <alignment vertical="center" wrapText="1"/>
    </xf>
    <xf numFmtId="164" fontId="100" fillId="0" borderId="3" xfId="2" applyFont="1" applyFill="1" applyBorder="1" applyAlignment="1">
      <alignment horizontal="left" vertical="center" wrapText="1"/>
    </xf>
    <xf numFmtId="164" fontId="100" fillId="0" borderId="1" xfId="2" applyFont="1" applyFill="1" applyBorder="1" applyAlignment="1">
      <alignment horizontal="right" vertical="center" wrapText="1"/>
    </xf>
    <xf numFmtId="4" fontId="99" fillId="0" borderId="1" xfId="0" applyNumberFormat="1" applyFont="1" applyFill="1" applyBorder="1" applyAlignment="1">
      <alignment horizontal="right" vertical="center" wrapText="1"/>
    </xf>
    <xf numFmtId="164" fontId="99" fillId="0" borderId="3" xfId="2" applyFont="1" applyFill="1" applyBorder="1" applyAlignment="1">
      <alignment horizontal="right" vertical="center" wrapText="1"/>
    </xf>
    <xf numFmtId="164" fontId="100" fillId="0" borderId="1" xfId="0" applyNumberFormat="1" applyFont="1" applyFill="1" applyBorder="1" applyAlignment="1">
      <alignment wrapText="1"/>
    </xf>
    <xf numFmtId="164" fontId="100" fillId="0" borderId="1" xfId="0" applyNumberFormat="1" applyFont="1" applyFill="1" applyBorder="1"/>
    <xf numFmtId="0" fontId="99" fillId="0" borderId="1" xfId="0" applyFont="1" applyFill="1" applyBorder="1" applyAlignment="1">
      <alignment horizontal="right" vertical="center" wrapText="1"/>
    </xf>
    <xf numFmtId="49" fontId="99" fillId="0" borderId="1" xfId="0" quotePrefix="1" applyNumberFormat="1" applyFont="1" applyFill="1" applyBorder="1"/>
    <xf numFmtId="0" fontId="99" fillId="0" borderId="1" xfId="0" applyFont="1" applyFill="1" applyBorder="1" applyAlignment="1">
      <alignment wrapText="1"/>
    </xf>
    <xf numFmtId="164" fontId="99" fillId="0" borderId="1" xfId="2" applyFont="1" applyFill="1" applyBorder="1" applyAlignment="1">
      <alignment horizontal="right" vertical="center" wrapText="1"/>
    </xf>
    <xf numFmtId="0" fontId="99" fillId="0" borderId="2" xfId="0" applyFont="1" applyFill="1" applyBorder="1" applyAlignment="1">
      <alignment horizontal="center" vertical="center" wrapText="1"/>
    </xf>
    <xf numFmtId="49" fontId="99" fillId="0" borderId="0" xfId="0" quotePrefix="1" applyNumberFormat="1" applyFont="1" applyFill="1"/>
    <xf numFmtId="0" fontId="99" fillId="0" borderId="1" xfId="0" applyFont="1" applyFill="1" applyBorder="1"/>
    <xf numFmtId="0" fontId="99" fillId="0" borderId="0" xfId="0" applyFont="1" applyFill="1" applyBorder="1" applyAlignment="1">
      <alignment horizontal="center" vertical="center" wrapText="1"/>
    </xf>
    <xf numFmtId="0" fontId="99" fillId="0" borderId="0" xfId="0" quotePrefix="1" applyFont="1" applyFill="1"/>
    <xf numFmtId="0" fontId="100" fillId="0" borderId="3" xfId="0" applyFont="1" applyFill="1" applyBorder="1" applyAlignment="1">
      <alignment horizontal="right" vertical="center" wrapText="1"/>
    </xf>
    <xf numFmtId="164" fontId="100" fillId="0" borderId="3" xfId="2" applyFont="1" applyFill="1" applyBorder="1" applyAlignment="1">
      <alignment wrapText="1"/>
    </xf>
    <xf numFmtId="164" fontId="99" fillId="0" borderId="5" xfId="2" applyFont="1" applyFill="1" applyBorder="1" applyAlignment="1">
      <alignment horizontal="right" vertical="center" wrapText="1"/>
    </xf>
    <xf numFmtId="164" fontId="99" fillId="0" borderId="18" xfId="2" applyFont="1" applyFill="1" applyBorder="1" applyAlignment="1">
      <alignment horizontal="right" vertical="center" wrapText="1"/>
    </xf>
    <xf numFmtId="164" fontId="99" fillId="0" borderId="20" xfId="0" applyNumberFormat="1" applyFont="1" applyFill="1" applyBorder="1"/>
    <xf numFmtId="164" fontId="99" fillId="0" borderId="20" xfId="2" applyFont="1" applyFill="1" applyBorder="1"/>
    <xf numFmtId="164" fontId="99" fillId="0" borderId="25" xfId="0" applyNumberFormat="1" applyFont="1" applyFill="1" applyBorder="1"/>
    <xf numFmtId="0" fontId="99" fillId="0" borderId="4" xfId="0" applyFont="1" applyFill="1" applyBorder="1" applyAlignment="1">
      <alignment horizontal="left"/>
    </xf>
    <xf numFmtId="164" fontId="99" fillId="0" borderId="1" xfId="2" applyFont="1" applyFill="1" applyBorder="1" applyAlignment="1">
      <alignment horizontal="right" wrapText="1"/>
    </xf>
    <xf numFmtId="49" fontId="99" fillId="0" borderId="1" xfId="0" applyNumberFormat="1" applyFont="1" applyFill="1" applyBorder="1" applyAlignment="1">
      <alignment horizontal="center" vertical="center" wrapText="1"/>
    </xf>
    <xf numFmtId="0" fontId="100" fillId="0" borderId="0" xfId="0" applyFont="1" applyFill="1" applyBorder="1" applyAlignment="1">
      <alignment wrapText="1"/>
    </xf>
    <xf numFmtId="0" fontId="100" fillId="0" borderId="0" xfId="0" applyFont="1" applyFill="1" applyBorder="1"/>
    <xf numFmtId="164" fontId="100" fillId="0" borderId="0" xfId="2" applyFont="1" applyFill="1" applyBorder="1"/>
    <xf numFmtId="0" fontId="100" fillId="0" borderId="3" xfId="0" applyFont="1" applyFill="1" applyBorder="1"/>
    <xf numFmtId="4" fontId="100" fillId="0" borderId="3" xfId="0" applyNumberFormat="1" applyFont="1" applyFill="1" applyBorder="1" applyAlignment="1">
      <alignment horizontal="right" vertical="center" wrapText="1"/>
    </xf>
    <xf numFmtId="4" fontId="99" fillId="0" borderId="3" xfId="0" applyNumberFormat="1" applyFont="1" applyFill="1" applyBorder="1" applyAlignment="1">
      <alignment horizontal="right" vertical="center" wrapText="1"/>
    </xf>
    <xf numFmtId="0" fontId="99" fillId="0" borderId="0" xfId="0" applyFont="1" applyFill="1" applyBorder="1" applyAlignment="1">
      <alignment horizontal="right" vertical="center" wrapText="1"/>
    </xf>
    <xf numFmtId="4" fontId="99" fillId="0" borderId="0" xfId="0" applyNumberFormat="1" applyFont="1" applyFill="1" applyBorder="1" applyAlignment="1">
      <alignment horizontal="right" vertical="center" wrapText="1"/>
    </xf>
    <xf numFmtId="164" fontId="99" fillId="0" borderId="0" xfId="2" applyFont="1" applyFill="1" applyBorder="1" applyAlignment="1">
      <alignment horizontal="right" vertical="center" wrapText="1"/>
    </xf>
    <xf numFmtId="4" fontId="99" fillId="0" borderId="1" xfId="0" applyNumberFormat="1" applyFont="1" applyFill="1" applyBorder="1"/>
    <xf numFmtId="49" fontId="99" fillId="0" borderId="0" xfId="0" quotePrefix="1" applyNumberFormat="1" applyFont="1" applyFill="1" applyBorder="1"/>
    <xf numFmtId="49" fontId="100" fillId="0" borderId="1" xfId="0" applyNumberFormat="1" applyFont="1" applyFill="1" applyBorder="1"/>
    <xf numFmtId="4" fontId="100" fillId="0" borderId="1" xfId="0" applyNumberFormat="1" applyFont="1" applyFill="1" applyBorder="1"/>
    <xf numFmtId="164" fontId="99" fillId="0" borderId="5" xfId="2" applyFont="1" applyFill="1" applyBorder="1"/>
    <xf numFmtId="0" fontId="99" fillId="0" borderId="15" xfId="0" applyFont="1" applyFill="1" applyBorder="1" applyAlignment="1">
      <alignment horizontal="center" vertical="center" wrapText="1"/>
    </xf>
    <xf numFmtId="0" fontId="99" fillId="0" borderId="16" xfId="0" quotePrefix="1" applyFont="1" applyFill="1" applyBorder="1"/>
    <xf numFmtId="0" fontId="100" fillId="0" borderId="16" xfId="0" applyFont="1" applyFill="1" applyBorder="1" applyAlignment="1">
      <alignment wrapText="1"/>
    </xf>
    <xf numFmtId="0" fontId="100" fillId="0" borderId="16" xfId="0" applyFont="1" applyFill="1" applyBorder="1"/>
    <xf numFmtId="164" fontId="100" fillId="0" borderId="16" xfId="2" applyFont="1" applyFill="1" applyBorder="1"/>
    <xf numFmtId="164" fontId="100" fillId="0" borderId="26" xfId="2" applyFont="1" applyFill="1" applyBorder="1"/>
    <xf numFmtId="164" fontId="100" fillId="0" borderId="28" xfId="2" applyFont="1" applyFill="1" applyBorder="1"/>
    <xf numFmtId="0" fontId="100" fillId="0" borderId="21" xfId="0" applyFont="1" applyFill="1" applyBorder="1" applyAlignment="1">
      <alignment horizontal="center" vertical="center" wrapText="1"/>
    </xf>
    <xf numFmtId="4" fontId="99" fillId="0" borderId="23" xfId="0" applyNumberFormat="1" applyFont="1" applyFill="1" applyBorder="1" applyAlignment="1">
      <alignment horizontal="right" vertical="center" wrapText="1"/>
    </xf>
    <xf numFmtId="164" fontId="99" fillId="0" borderId="24" xfId="2" applyFont="1" applyFill="1" applyBorder="1" applyAlignment="1">
      <alignment horizontal="right" vertical="center" wrapText="1"/>
    </xf>
    <xf numFmtId="164" fontId="100" fillId="0" borderId="1" xfId="2" applyFont="1" applyFill="1" applyBorder="1" applyAlignment="1">
      <alignment wrapText="1"/>
    </xf>
    <xf numFmtId="49" fontId="100" fillId="0" borderId="1" xfId="0" quotePrefix="1" applyNumberFormat="1" applyFont="1" applyFill="1" applyBorder="1" applyAlignment="1">
      <alignment horizontal="center" vertical="center" wrapText="1"/>
    </xf>
    <xf numFmtId="0" fontId="99" fillId="0" borderId="0" xfId="0" applyFont="1" applyFill="1" applyBorder="1"/>
    <xf numFmtId="0" fontId="99" fillId="0" borderId="0" xfId="0" applyFont="1" applyFill="1" applyAlignment="1">
      <alignment horizontal="center"/>
    </xf>
    <xf numFmtId="0" fontId="99" fillId="0" borderId="1" xfId="0" applyFont="1" applyFill="1" applyBorder="1" applyAlignment="1">
      <alignment horizontal="left" vertical="center" wrapText="1"/>
    </xf>
    <xf numFmtId="164" fontId="99" fillId="0" borderId="3" xfId="0" applyNumberFormat="1" applyFont="1" applyFill="1" applyBorder="1" applyAlignment="1">
      <alignment horizontal="center"/>
    </xf>
    <xf numFmtId="164" fontId="100" fillId="0" borderId="3" xfId="0" applyNumberFormat="1" applyFont="1" applyFill="1" applyBorder="1"/>
    <xf numFmtId="164" fontId="100" fillId="0" borderId="3" xfId="2" applyFont="1" applyFill="1" applyBorder="1" applyAlignment="1">
      <alignment vertical="center" wrapText="1"/>
    </xf>
    <xf numFmtId="0" fontId="100" fillId="0" borderId="1" xfId="0" applyFont="1" applyFill="1" applyBorder="1" applyAlignment="1">
      <alignment vertical="top" wrapText="1"/>
    </xf>
    <xf numFmtId="164" fontId="101" fillId="0" borderId="3" xfId="2" applyFont="1" applyFill="1" applyBorder="1" applyAlignment="1">
      <alignment horizontal="center" vertical="center" wrapText="1"/>
    </xf>
    <xf numFmtId="164" fontId="100" fillId="0" borderId="3" xfId="2" applyFont="1" applyFill="1" applyBorder="1" applyAlignment="1">
      <alignment horizontal="center" vertical="center" wrapText="1"/>
    </xf>
    <xf numFmtId="1" fontId="100" fillId="0" borderId="1" xfId="2" applyNumberFormat="1" applyFont="1" applyFill="1" applyBorder="1" applyAlignment="1">
      <alignment horizontal="center" vertical="center" wrapText="1"/>
    </xf>
    <xf numFmtId="0" fontId="100" fillId="0" borderId="0" xfId="0" applyFont="1" applyFill="1" applyBorder="1" applyAlignment="1">
      <alignment horizontal="left" vertical="center" wrapText="1"/>
    </xf>
    <xf numFmtId="4" fontId="100" fillId="0" borderId="0" xfId="0" applyNumberFormat="1" applyFont="1" applyFill="1" applyBorder="1" applyAlignment="1">
      <alignment horizontal="right" vertical="center" wrapText="1"/>
    </xf>
    <xf numFmtId="164" fontId="100" fillId="0" borderId="0" xfId="2" applyFont="1" applyFill="1" applyBorder="1" applyAlignment="1">
      <alignment horizontal="right" vertical="center" wrapText="1"/>
    </xf>
    <xf numFmtId="0" fontId="100" fillId="0" borderId="1" xfId="0" applyFont="1" applyFill="1" applyBorder="1" applyAlignment="1">
      <alignment horizontal="center" vertical="center"/>
    </xf>
    <xf numFmtId="0" fontId="99" fillId="0" borderId="0" xfId="0" applyFont="1" applyFill="1"/>
    <xf numFmtId="0" fontId="99" fillId="0" borderId="1" xfId="0" applyFont="1" applyFill="1" applyBorder="1" applyAlignment="1">
      <alignment horizontal="center"/>
    </xf>
    <xf numFmtId="164" fontId="99" fillId="0" borderId="1" xfId="2" applyFont="1" applyFill="1" applyBorder="1" applyAlignment="1">
      <alignment horizontal="center"/>
    </xf>
    <xf numFmtId="0" fontId="100" fillId="0" borderId="5" xfId="0" applyFont="1" applyFill="1" applyBorder="1" applyAlignment="1">
      <alignment horizontal="center" vertical="center" wrapText="1"/>
    </xf>
    <xf numFmtId="49" fontId="100" fillId="0" borderId="5" xfId="0" applyNumberFormat="1" applyFont="1" applyFill="1" applyBorder="1" applyAlignment="1">
      <alignment horizontal="center" vertical="center" wrapText="1"/>
    </xf>
    <xf numFmtId="0" fontId="100" fillId="0" borderId="5" xfId="0" applyFont="1" applyFill="1" applyBorder="1" applyAlignment="1">
      <alignment horizontal="left" vertical="center" wrapText="1"/>
    </xf>
    <xf numFmtId="4" fontId="100" fillId="0" borderId="5" xfId="0" applyNumberFormat="1" applyFont="1" applyFill="1" applyBorder="1" applyAlignment="1">
      <alignment horizontal="right" vertical="center" wrapText="1"/>
    </xf>
    <xf numFmtId="0" fontId="100" fillId="0" borderId="1" xfId="0" applyFont="1" applyFill="1" applyBorder="1" applyAlignment="1">
      <alignment vertical="center"/>
    </xf>
    <xf numFmtId="164" fontId="100" fillId="0" borderId="18" xfId="2" applyFont="1" applyFill="1" applyBorder="1"/>
    <xf numFmtId="164" fontId="99" fillId="0" borderId="3" xfId="2" applyFont="1" applyFill="1" applyBorder="1" applyAlignment="1">
      <alignment horizontal="center"/>
    </xf>
    <xf numFmtId="0" fontId="99" fillId="0" borderId="0" xfId="0" quotePrefix="1" applyFont="1" applyFill="1" applyAlignment="1">
      <alignment wrapText="1"/>
    </xf>
    <xf numFmtId="49" fontId="100" fillId="0" borderId="1" xfId="0" applyNumberFormat="1" applyFont="1" applyFill="1" applyBorder="1" applyAlignment="1">
      <alignment horizontal="center"/>
    </xf>
    <xf numFmtId="4" fontId="100" fillId="0" borderId="0" xfId="0" applyNumberFormat="1" applyFont="1" applyFill="1"/>
    <xf numFmtId="164" fontId="48" fillId="29" borderId="1" xfId="0" applyNumberFormat="1" applyFont="1" applyFill="1" applyBorder="1" applyAlignment="1">
      <alignment horizontal="right" vertical="top" wrapText="1" readingOrder="1"/>
    </xf>
    <xf numFmtId="170" fontId="49" fillId="0" borderId="1" xfId="3" applyNumberFormat="1" applyFont="1" applyBorder="1" applyAlignment="1">
      <alignment horizontal="right" vertical="top" wrapText="1" readingOrder="1"/>
    </xf>
    <xf numFmtId="0" fontId="0" fillId="0" borderId="0" xfId="0" applyFill="1"/>
    <xf numFmtId="0" fontId="51" fillId="0" borderId="1" xfId="0" applyFont="1" applyFill="1" applyBorder="1"/>
    <xf numFmtId="0" fontId="52" fillId="0" borderId="1" xfId="0" applyFont="1" applyFill="1" applyBorder="1" applyAlignment="1">
      <alignment horizontal="center" vertical="center" wrapText="1"/>
    </xf>
    <xf numFmtId="0" fontId="52" fillId="0" borderId="1" xfId="0" applyFont="1" applyFill="1" applyBorder="1"/>
    <xf numFmtId="2" fontId="52" fillId="0" borderId="1" xfId="0" applyNumberFormat="1" applyFont="1" applyFill="1" applyBorder="1"/>
    <xf numFmtId="3" fontId="53" fillId="0" borderId="1" xfId="0" applyNumberFormat="1" applyFont="1" applyFill="1" applyBorder="1" applyAlignment="1" applyProtection="1">
      <alignment wrapText="1"/>
      <protection locked="0"/>
    </xf>
    <xf numFmtId="164" fontId="53" fillId="0" borderId="1" xfId="2" applyFont="1" applyFill="1" applyBorder="1" applyProtection="1">
      <protection locked="0"/>
    </xf>
    <xf numFmtId="3" fontId="41" fillId="0" borderId="1" xfId="0" applyNumberFormat="1" applyFont="1" applyFill="1" applyBorder="1" applyAlignment="1" applyProtection="1">
      <alignment wrapText="1"/>
      <protection locked="0"/>
    </xf>
    <xf numFmtId="3" fontId="41" fillId="0" borderId="1" xfId="0" applyNumberFormat="1" applyFont="1" applyFill="1" applyBorder="1" applyProtection="1">
      <protection locked="0"/>
    </xf>
    <xf numFmtId="164" fontId="41" fillId="0" borderId="1" xfId="2" applyFont="1" applyFill="1" applyBorder="1" applyProtection="1">
      <protection locked="0"/>
    </xf>
    <xf numFmtId="0" fontId="41" fillId="0" borderId="1" xfId="0" applyFont="1" applyFill="1" applyBorder="1" applyAlignment="1">
      <alignment wrapText="1"/>
    </xf>
    <xf numFmtId="3" fontId="41" fillId="0" borderId="1" xfId="0" applyNumberFormat="1" applyFont="1" applyFill="1" applyBorder="1"/>
    <xf numFmtId="2" fontId="41" fillId="0" borderId="1" xfId="0" applyNumberFormat="1" applyFont="1" applyFill="1" applyBorder="1"/>
    <xf numFmtId="3" fontId="52" fillId="0" borderId="1" xfId="0" applyNumberFormat="1" applyFont="1" applyFill="1" applyBorder="1"/>
    <xf numFmtId="3" fontId="53" fillId="0" borderId="1" xfId="0" applyNumberFormat="1" applyFont="1" applyFill="1" applyBorder="1" applyProtection="1">
      <protection locked="0"/>
    </xf>
    <xf numFmtId="0" fontId="41" fillId="0" borderId="0" xfId="0" applyFont="1" applyFill="1" applyAlignment="1">
      <alignment wrapText="1"/>
    </xf>
    <xf numFmtId="3" fontId="41" fillId="0" borderId="0" xfId="0" applyNumberFormat="1" applyFont="1" applyFill="1"/>
    <xf numFmtId="0" fontId="52" fillId="0" borderId="0" xfId="0" applyFont="1" applyFill="1" applyAlignment="1">
      <alignment wrapText="1"/>
    </xf>
    <xf numFmtId="2" fontId="41" fillId="0" borderId="0" xfId="0" applyNumberFormat="1" applyFont="1" applyFill="1"/>
    <xf numFmtId="164" fontId="54" fillId="0" borderId="1" xfId="2" applyFont="1" applyFill="1" applyBorder="1"/>
    <xf numFmtId="164" fontId="41" fillId="0" borderId="1" xfId="2" applyFont="1" applyFill="1" applyBorder="1" applyAlignment="1" applyProtection="1">
      <alignment wrapText="1"/>
      <protection locked="0"/>
    </xf>
    <xf numFmtId="3" fontId="55" fillId="0" borderId="1" xfId="0" applyNumberFormat="1" applyFont="1" applyFill="1" applyBorder="1" applyAlignment="1" applyProtection="1">
      <alignment wrapText="1"/>
      <protection locked="0"/>
    </xf>
    <xf numFmtId="4" fontId="91" fillId="0" borderId="0" xfId="0" applyNumberFormat="1" applyFont="1" applyFill="1"/>
    <xf numFmtId="164" fontId="0" fillId="0" borderId="0" xfId="0" applyNumberFormat="1" applyFill="1"/>
    <xf numFmtId="4" fontId="42" fillId="0" borderId="1" xfId="0" applyNumberFormat="1" applyFont="1" applyFill="1" applyBorder="1" applyProtection="1">
      <protection locked="0"/>
    </xf>
    <xf numFmtId="3" fontId="52" fillId="0" borderId="1" xfId="0" applyNumberFormat="1" applyFont="1" applyFill="1" applyBorder="1" applyAlignment="1" applyProtection="1">
      <alignment wrapText="1"/>
      <protection locked="0"/>
    </xf>
    <xf numFmtId="164" fontId="42" fillId="0" borderId="1" xfId="2" applyFont="1" applyFill="1" applyBorder="1" applyProtection="1">
      <protection locked="0"/>
    </xf>
    <xf numFmtId="0" fontId="41" fillId="0" borderId="1" xfId="0" applyFont="1" applyFill="1" applyBorder="1"/>
    <xf numFmtId="4" fontId="53" fillId="0" borderId="1" xfId="0" applyNumberFormat="1" applyFont="1" applyFill="1" applyBorder="1" applyProtection="1">
      <protection locked="0"/>
    </xf>
    <xf numFmtId="0" fontId="104" fillId="0" borderId="0" xfId="0" applyFont="1"/>
    <xf numFmtId="0" fontId="104" fillId="0" borderId="1" xfId="0" applyFont="1" applyBorder="1"/>
    <xf numFmtId="0" fontId="105" fillId="3" borderId="1" xfId="0" applyFont="1" applyFill="1" applyBorder="1" applyAlignment="1">
      <alignment vertical="center" wrapText="1"/>
    </xf>
    <xf numFmtId="4" fontId="105" fillId="3" borderId="1" xfId="0" applyNumberFormat="1" applyFont="1" applyFill="1" applyBorder="1" applyAlignment="1">
      <alignment horizontal="right" vertical="center" wrapText="1"/>
    </xf>
    <xf numFmtId="0" fontId="31" fillId="0" borderId="13" xfId="0" applyFont="1" applyBorder="1" applyAlignment="1">
      <alignment wrapText="1"/>
    </xf>
    <xf numFmtId="0" fontId="104" fillId="0" borderId="0" xfId="0" applyFont="1" applyAlignment="1">
      <alignment vertical="center"/>
    </xf>
    <xf numFmtId="0" fontId="103" fillId="0" borderId="1" xfId="0" applyFont="1" applyBorder="1" applyAlignment="1">
      <alignment horizontal="center" vertical="center"/>
    </xf>
    <xf numFmtId="0" fontId="103" fillId="0" borderId="1" xfId="0" applyFont="1" applyBorder="1" applyAlignment="1">
      <alignment horizontal="center" vertical="center" wrapText="1"/>
    </xf>
    <xf numFmtId="0" fontId="104" fillId="0" borderId="1" xfId="0" applyFont="1" applyBorder="1" applyAlignment="1">
      <alignment vertical="center"/>
    </xf>
    <xf numFmtId="0" fontId="105" fillId="0" borderId="1" xfId="0" applyFont="1" applyBorder="1" applyAlignment="1">
      <alignment vertical="center"/>
    </xf>
    <xf numFmtId="4" fontId="105" fillId="0" borderId="1" xfId="0" applyNumberFormat="1" applyFont="1" applyBorder="1" applyAlignment="1">
      <alignment vertical="center"/>
    </xf>
    <xf numFmtId="0" fontId="31" fillId="0" borderId="13" xfId="0" applyFont="1" applyBorder="1" applyAlignment="1">
      <alignment vertical="center" wrapText="1"/>
    </xf>
    <xf numFmtId="4" fontId="103" fillId="0" borderId="1" xfId="0" applyNumberFormat="1" applyFont="1" applyBorder="1" applyAlignment="1">
      <alignment vertical="center"/>
    </xf>
    <xf numFmtId="0" fontId="106" fillId="0" borderId="1" xfId="0" applyFont="1" applyBorder="1" applyAlignment="1">
      <alignment horizontal="center" vertical="center"/>
    </xf>
    <xf numFmtId="0" fontId="107" fillId="0" borderId="13" xfId="0" applyFont="1" applyBorder="1" applyAlignment="1">
      <alignment horizontal="center" vertical="center" wrapText="1"/>
    </xf>
    <xf numFmtId="0" fontId="107" fillId="0" borderId="11" xfId="0" applyFont="1" applyBorder="1" applyAlignment="1">
      <alignment horizontal="center" vertical="center" wrapText="1"/>
    </xf>
    <xf numFmtId="0" fontId="108" fillId="0" borderId="32" xfId="0" applyFont="1" applyBorder="1" applyAlignment="1">
      <alignment vertical="center"/>
    </xf>
    <xf numFmtId="4" fontId="108" fillId="0" borderId="32" xfId="0" applyNumberFormat="1" applyFont="1" applyBorder="1" applyAlignment="1">
      <alignment horizontal="right" vertical="center"/>
    </xf>
    <xf numFmtId="0" fontId="107" fillId="23" borderId="12" xfId="0" applyFont="1" applyFill="1" applyBorder="1" applyAlignment="1">
      <alignment vertical="center"/>
    </xf>
    <xf numFmtId="4" fontId="107" fillId="23" borderId="32" xfId="0" applyNumberFormat="1" applyFont="1" applyFill="1" applyBorder="1" applyAlignment="1">
      <alignment horizontal="right" vertical="center"/>
    </xf>
    <xf numFmtId="0" fontId="108" fillId="0" borderId="12" xfId="0" applyFont="1" applyBorder="1" applyAlignment="1">
      <alignment horizontal="center" vertical="center"/>
    </xf>
    <xf numFmtId="0" fontId="107" fillId="0" borderId="11" xfId="0" applyFont="1" applyBorder="1" applyAlignment="1">
      <alignment vertical="center" wrapText="1"/>
    </xf>
    <xf numFmtId="4" fontId="109" fillId="0" borderId="1" xfId="0" applyNumberFormat="1" applyFont="1" applyBorder="1"/>
    <xf numFmtId="0" fontId="109" fillId="0" borderId="0" xfId="0" applyFont="1"/>
    <xf numFmtId="0" fontId="110" fillId="6" borderId="1" xfId="0" applyFont="1" applyFill="1" applyBorder="1" applyAlignment="1">
      <alignment horizontal="center" vertical="center" wrapText="1"/>
    </xf>
    <xf numFmtId="49" fontId="111" fillId="0" borderId="1" xfId="0" applyNumberFormat="1" applyFont="1" applyFill="1" applyBorder="1"/>
    <xf numFmtId="49" fontId="111" fillId="0" borderId="1" xfId="0" applyNumberFormat="1" applyFont="1" applyFill="1" applyBorder="1" applyAlignment="1">
      <alignment wrapText="1"/>
    </xf>
    <xf numFmtId="0" fontId="111" fillId="0" borderId="1" xfId="0" applyFont="1" applyFill="1" applyBorder="1"/>
    <xf numFmtId="49" fontId="109" fillId="0" borderId="1" xfId="0" applyNumberFormat="1" applyFont="1" applyBorder="1"/>
    <xf numFmtId="49" fontId="109" fillId="0" borderId="1" xfId="0" applyNumberFormat="1" applyFont="1" applyBorder="1" applyAlignment="1">
      <alignment wrapText="1"/>
    </xf>
    <xf numFmtId="4" fontId="111" fillId="0" borderId="1" xfId="0" applyNumberFormat="1" applyFont="1" applyBorder="1"/>
    <xf numFmtId="49" fontId="111" fillId="0" borderId="1" xfId="0" applyNumberFormat="1" applyFont="1" applyBorder="1"/>
    <xf numFmtId="49" fontId="111" fillId="0" borderId="1" xfId="0" applyNumberFormat="1" applyFont="1" applyBorder="1" applyAlignment="1">
      <alignment wrapText="1"/>
    </xf>
    <xf numFmtId="4" fontId="111" fillId="14" borderId="1" xfId="0" applyNumberFormat="1" applyFont="1" applyFill="1" applyBorder="1"/>
    <xf numFmtId="0" fontId="111" fillId="0" borderId="1" xfId="0" applyFont="1" applyBorder="1"/>
    <xf numFmtId="49" fontId="111" fillId="0" borderId="0" xfId="0" applyNumberFormat="1" applyFont="1" applyBorder="1"/>
    <xf numFmtId="49" fontId="109" fillId="0" borderId="0" xfId="0" applyNumberFormat="1" applyFont="1" applyBorder="1"/>
    <xf numFmtId="49" fontId="109" fillId="0" borderId="0" xfId="0" applyNumberFormat="1" applyFont="1" applyBorder="1" applyAlignment="1">
      <alignment wrapText="1"/>
    </xf>
    <xf numFmtId="4" fontId="111" fillId="0" borderId="0" xfId="0" applyNumberFormat="1" applyFont="1" applyFill="1" applyBorder="1"/>
    <xf numFmtId="0" fontId="109" fillId="0" borderId="1" xfId="0" applyFont="1" applyBorder="1"/>
    <xf numFmtId="164" fontId="109" fillId="0" borderId="1" xfId="2" applyFont="1" applyBorder="1"/>
    <xf numFmtId="164" fontId="111" fillId="0" borderId="1" xfId="2" applyFont="1" applyBorder="1"/>
    <xf numFmtId="49" fontId="109" fillId="0" borderId="1" xfId="0" quotePrefix="1" applyNumberFormat="1" applyFont="1" applyBorder="1"/>
    <xf numFmtId="0" fontId="112" fillId="0" borderId="0" xfId="0" applyFont="1"/>
    <xf numFmtId="49" fontId="109" fillId="0" borderId="0" xfId="0" applyNumberFormat="1" applyFont="1"/>
    <xf numFmtId="49" fontId="109" fillId="0" borderId="0" xfId="0" applyNumberFormat="1" applyFont="1" applyAlignment="1">
      <alignment wrapText="1"/>
    </xf>
    <xf numFmtId="0" fontId="111" fillId="0" borderId="0" xfId="0" applyFont="1"/>
    <xf numFmtId="0" fontId="107" fillId="0" borderId="14" xfId="0" applyFont="1" applyBorder="1" applyAlignment="1">
      <alignment horizontal="center" vertical="center" wrapText="1"/>
    </xf>
    <xf numFmtId="4" fontId="108" fillId="0" borderId="29" xfId="0" applyNumberFormat="1" applyFont="1" applyBorder="1" applyAlignment="1">
      <alignment horizontal="right" vertical="center"/>
    </xf>
    <xf numFmtId="4" fontId="107" fillId="23" borderId="29" xfId="0" applyNumberFormat="1" applyFont="1" applyFill="1" applyBorder="1" applyAlignment="1">
      <alignment horizontal="right" vertical="center"/>
    </xf>
    <xf numFmtId="0" fontId="31" fillId="0" borderId="1" xfId="0" applyFont="1" applyBorder="1" applyAlignment="1">
      <alignment wrapText="1"/>
    </xf>
    <xf numFmtId="164" fontId="38" fillId="0" borderId="1" xfId="2" applyFont="1" applyBorder="1" applyAlignment="1">
      <alignment horizontal="center" vertical="center" wrapText="1"/>
    </xf>
    <xf numFmtId="0" fontId="0" fillId="0" borderId="27" xfId="0" applyBorder="1"/>
    <xf numFmtId="0" fontId="38" fillId="0" borderId="1" xfId="0" applyFont="1" applyBorder="1" applyAlignment="1">
      <alignment horizontal="center"/>
    </xf>
    <xf numFmtId="0" fontId="24" fillId="0" borderId="1" xfId="0" applyFont="1" applyBorder="1" applyAlignment="1">
      <alignment horizontal="center"/>
    </xf>
    <xf numFmtId="0" fontId="24" fillId="0" borderId="1" xfId="0" applyFont="1" applyBorder="1"/>
    <xf numFmtId="164" fontId="24" fillId="0" borderId="1" xfId="2" applyFont="1" applyBorder="1"/>
    <xf numFmtId="0" fontId="24" fillId="0" borderId="1" xfId="0" applyFont="1" applyBorder="1" applyAlignment="1">
      <alignment horizontal="left" wrapText="1"/>
    </xf>
    <xf numFmtId="0" fontId="24" fillId="0" borderId="1" xfId="0" applyFont="1" applyBorder="1" applyAlignment="1">
      <alignment wrapText="1"/>
    </xf>
    <xf numFmtId="0" fontId="24" fillId="0" borderId="1" xfId="0" applyFont="1" applyFill="1" applyBorder="1" applyAlignment="1">
      <alignment horizontal="center" vertical="center" wrapText="1"/>
    </xf>
    <xf numFmtId="164" fontId="38" fillId="14" borderId="1" xfId="2" applyFont="1" applyFill="1" applyBorder="1"/>
    <xf numFmtId="4" fontId="38" fillId="14" borderId="1" xfId="0" applyNumberFormat="1" applyFont="1" applyFill="1" applyBorder="1"/>
    <xf numFmtId="0" fontId="93" fillId="0" borderId="1" xfId="0" applyFont="1" applyFill="1" applyBorder="1" applyAlignment="1">
      <alignment horizontal="center" vertical="center" wrapText="1"/>
    </xf>
    <xf numFmtId="0" fontId="93" fillId="0" borderId="1" xfId="0" applyFont="1" applyBorder="1"/>
    <xf numFmtId="0" fontId="93" fillId="0" borderId="1" xfId="0" applyFont="1" applyBorder="1" applyAlignment="1">
      <alignment wrapText="1"/>
    </xf>
    <xf numFmtId="164" fontId="93" fillId="0" borderId="1" xfId="2" applyFont="1" applyBorder="1"/>
    <xf numFmtId="0" fontId="93" fillId="0" borderId="30" xfId="0" applyFont="1" applyFill="1" applyBorder="1" applyAlignment="1">
      <alignment horizontal="center" vertical="center" wrapText="1"/>
    </xf>
    <xf numFmtId="0" fontId="24" fillId="0" borderId="30" xfId="0" applyFont="1" applyBorder="1"/>
    <xf numFmtId="164" fontId="24" fillId="0" borderId="30" xfId="2" applyFont="1" applyBorder="1"/>
    <xf numFmtId="0" fontId="93" fillId="0" borderId="0" xfId="0" applyFont="1" applyFill="1" applyBorder="1" applyAlignment="1">
      <alignment horizontal="center" vertical="center" wrapText="1"/>
    </xf>
    <xf numFmtId="0" fontId="24" fillId="0" borderId="0" xfId="0" applyFont="1" applyBorder="1"/>
    <xf numFmtId="164" fontId="6" fillId="0" borderId="0" xfId="2" applyFont="1" applyBorder="1"/>
    <xf numFmtId="164" fontId="24" fillId="0" borderId="0" xfId="2" applyFont="1" applyBorder="1"/>
    <xf numFmtId="164" fontId="38" fillId="14" borderId="1" xfId="2" applyFont="1" applyFill="1" applyBorder="1" applyAlignment="1">
      <alignment horizontal="center"/>
    </xf>
    <xf numFmtId="4" fontId="38" fillId="14" borderId="1" xfId="0" applyNumberFormat="1" applyFont="1" applyFill="1" applyBorder="1" applyAlignment="1">
      <alignment horizontal="center"/>
    </xf>
    <xf numFmtId="164" fontId="114" fillId="0" borderId="1" xfId="2" applyFont="1" applyBorder="1"/>
    <xf numFmtId="164" fontId="45" fillId="0" borderId="1" xfId="2" applyFont="1" applyBorder="1"/>
    <xf numFmtId="4" fontId="115" fillId="14" borderId="1" xfId="0" applyNumberFormat="1" applyFont="1" applyFill="1" applyBorder="1"/>
    <xf numFmtId="0" fontId="24" fillId="0" borderId="0" xfId="0" applyFont="1" applyBorder="1" applyAlignment="1">
      <alignment horizontal="center"/>
    </xf>
    <xf numFmtId="0" fontId="24" fillId="0" borderId="0" xfId="0" applyFont="1" applyBorder="1" applyAlignment="1">
      <alignment horizontal="left" wrapText="1"/>
    </xf>
    <xf numFmtId="0" fontId="24" fillId="0" borderId="1" xfId="0" applyFont="1" applyBorder="1" applyAlignment="1">
      <alignment horizontal="left"/>
    </xf>
    <xf numFmtId="164" fontId="24" fillId="0" borderId="1" xfId="2" applyFont="1" applyFill="1" applyBorder="1" applyAlignment="1">
      <alignment horizontal="center"/>
    </xf>
    <xf numFmtId="0" fontId="24" fillId="0" borderId="0" xfId="0" applyFont="1" applyFill="1" applyBorder="1" applyAlignment="1">
      <alignment horizontal="center" vertical="center" wrapText="1"/>
    </xf>
    <xf numFmtId="0" fontId="24" fillId="0" borderId="30" xfId="0" applyFont="1" applyFill="1" applyBorder="1" applyAlignment="1">
      <alignment horizontal="center" vertical="center" wrapText="1"/>
    </xf>
    <xf numFmtId="164" fontId="24" fillId="0" borderId="30" xfId="2" applyFont="1" applyFill="1" applyBorder="1"/>
    <xf numFmtId="0" fontId="45" fillId="14" borderId="1" xfId="0" applyFont="1" applyFill="1" applyBorder="1"/>
    <xf numFmtId="0" fontId="38" fillId="0" borderId="5" xfId="0" applyFont="1" applyBorder="1" applyAlignment="1">
      <alignment horizontal="center"/>
    </xf>
    <xf numFmtId="0" fontId="24" fillId="0" borderId="1" xfId="0" applyNumberFormat="1" applyFont="1" applyFill="1" applyBorder="1" applyAlignment="1">
      <alignment horizontal="center" vertical="center" wrapText="1"/>
    </xf>
    <xf numFmtId="0" fontId="24" fillId="0" borderId="1" xfId="0" quotePrefix="1" applyFont="1" applyBorder="1"/>
    <xf numFmtId="0" fontId="24" fillId="0" borderId="0" xfId="0" applyNumberFormat="1" applyFont="1" applyFill="1" applyBorder="1" applyAlignment="1">
      <alignment horizontal="center" vertical="center" wrapText="1"/>
    </xf>
    <xf numFmtId="164" fontId="24" fillId="0" borderId="0" xfId="2" applyFont="1" applyFill="1" applyBorder="1"/>
    <xf numFmtId="164" fontId="93" fillId="0" borderId="0" xfId="2" applyFont="1" applyFill="1" applyBorder="1"/>
    <xf numFmtId="0" fontId="24" fillId="0" borderId="1" xfId="0" applyFont="1" applyFill="1" applyBorder="1" applyAlignment="1">
      <alignment horizontal="left" vertical="center" wrapText="1"/>
    </xf>
    <xf numFmtId="0" fontId="24" fillId="0" borderId="30" xfId="0" applyFont="1" applyBorder="1" applyAlignment="1">
      <alignment horizontal="center"/>
    </xf>
    <xf numFmtId="0" fontId="24" fillId="0" borderId="30" xfId="0" applyFont="1" applyBorder="1" applyAlignment="1">
      <alignment wrapText="1"/>
    </xf>
    <xf numFmtId="164" fontId="24" fillId="0" borderId="1" xfId="2" applyFont="1" applyBorder="1" applyAlignment="1"/>
    <xf numFmtId="164" fontId="24" fillId="0" borderId="1" xfId="2" applyFont="1" applyFill="1" applyBorder="1" applyAlignment="1">
      <alignment horizontal="left" vertical="center"/>
    </xf>
    <xf numFmtId="4" fontId="38" fillId="14" borderId="1" xfId="0" applyNumberFormat="1" applyFont="1" applyFill="1" applyBorder="1" applyAlignment="1">
      <alignment horizontal="right"/>
    </xf>
    <xf numFmtId="4" fontId="38" fillId="19" borderId="1" xfId="0" applyNumberFormat="1" applyFont="1" applyFill="1" applyBorder="1"/>
    <xf numFmtId="0" fontId="6" fillId="0" borderId="0" xfId="0" applyFont="1"/>
    <xf numFmtId="0" fontId="31" fillId="0" borderId="13" xfId="0" applyFont="1" applyBorder="1" applyAlignment="1">
      <alignment horizontal="center"/>
    </xf>
    <xf numFmtId="169" fontId="31" fillId="0" borderId="12" xfId="0" applyNumberFormat="1" applyFont="1" applyBorder="1" applyAlignment="1">
      <alignment horizontal="center"/>
    </xf>
    <xf numFmtId="0" fontId="61" fillId="0" borderId="12" xfId="0" applyFont="1" applyBorder="1" applyAlignment="1">
      <alignment wrapText="1"/>
    </xf>
    <xf numFmtId="0" fontId="31" fillId="0" borderId="12" xfId="0" applyFont="1" applyBorder="1" applyAlignment="1">
      <alignment horizontal="left" vertical="center" wrapText="1"/>
    </xf>
    <xf numFmtId="0" fontId="31" fillId="0" borderId="12" xfId="0" applyFont="1" applyBorder="1" applyAlignment="1">
      <alignment horizontal="center"/>
    </xf>
    <xf numFmtId="0" fontId="31" fillId="0" borderId="12" xfId="0" applyFont="1" applyBorder="1" applyAlignment="1">
      <alignment horizontal="left" wrapText="1"/>
    </xf>
    <xf numFmtId="9" fontId="31" fillId="0" borderId="12" xfId="3" applyFont="1" applyBorder="1" applyAlignment="1">
      <alignment horizontal="left" wrapText="1"/>
    </xf>
    <xf numFmtId="0" fontId="31" fillId="0" borderId="12" xfId="0" applyFont="1" applyBorder="1" applyAlignment="1">
      <alignment horizontal="left"/>
    </xf>
    <xf numFmtId="169" fontId="61" fillId="0" borderId="12" xfId="0" applyNumberFormat="1" applyFont="1" applyBorder="1" applyAlignment="1">
      <alignment horizontal="center" vertical="center"/>
    </xf>
    <xf numFmtId="0" fontId="61" fillId="0" borderId="12" xfId="0" applyFont="1" applyBorder="1" applyAlignment="1">
      <alignment horizontal="left" vertical="center" wrapText="1"/>
    </xf>
    <xf numFmtId="0" fontId="31" fillId="0" borderId="12" xfId="2" applyNumberFormat="1" applyFont="1" applyFill="1" applyBorder="1" applyAlignment="1">
      <alignment horizontal="left" vertical="center" wrapText="1"/>
    </xf>
    <xf numFmtId="0" fontId="31" fillId="3" borderId="12" xfId="0" applyFont="1" applyFill="1" applyBorder="1" applyAlignment="1">
      <alignment horizontal="center" vertical="center" wrapText="1"/>
    </xf>
    <xf numFmtId="0" fontId="31" fillId="0" borderId="12" xfId="0" applyFont="1" applyBorder="1" applyAlignment="1">
      <alignment wrapText="1"/>
    </xf>
    <xf numFmtId="0" fontId="31" fillId="3" borderId="13" xfId="0" applyFont="1" applyFill="1" applyBorder="1" applyAlignment="1">
      <alignment vertical="center" wrapText="1"/>
    </xf>
    <xf numFmtId="0" fontId="31" fillId="3" borderId="13" xfId="0" applyFont="1" applyFill="1" applyBorder="1" applyAlignment="1">
      <alignment horizontal="center" vertical="center" wrapText="1"/>
    </xf>
    <xf numFmtId="0" fontId="31" fillId="3" borderId="1" xfId="0" applyFont="1" applyFill="1" applyBorder="1" applyAlignment="1">
      <alignment vertical="center" wrapText="1"/>
    </xf>
    <xf numFmtId="169" fontId="31" fillId="3" borderId="12" xfId="0" applyNumberFormat="1" applyFont="1" applyFill="1" applyBorder="1" applyAlignment="1">
      <alignment horizontal="center" vertical="center" wrapText="1"/>
    </xf>
    <xf numFmtId="0" fontId="116" fillId="31" borderId="13" xfId="0" applyFont="1" applyFill="1" applyBorder="1" applyAlignment="1">
      <alignment vertical="center" wrapText="1"/>
    </xf>
    <xf numFmtId="0" fontId="117" fillId="32" borderId="12" xfId="0" applyFont="1" applyFill="1" applyBorder="1" applyAlignment="1">
      <alignment horizontal="left" vertical="center" wrapText="1" indent="1"/>
    </xf>
    <xf numFmtId="0" fontId="118" fillId="0" borderId="12" xfId="0" applyFont="1" applyBorder="1" applyAlignment="1">
      <alignment vertical="center" wrapText="1"/>
    </xf>
    <xf numFmtId="0" fontId="31" fillId="0" borderId="12" xfId="0" applyFont="1" applyBorder="1" applyAlignment="1">
      <alignment vertical="center" wrapText="1"/>
    </xf>
    <xf numFmtId="0" fontId="119" fillId="31" borderId="12" xfId="0" applyFont="1" applyFill="1" applyBorder="1" applyAlignment="1">
      <alignment vertical="center" wrapText="1"/>
    </xf>
    <xf numFmtId="0" fontId="117" fillId="0" borderId="12" xfId="0" applyFont="1" applyBorder="1" applyAlignment="1">
      <alignment vertical="center" wrapText="1"/>
    </xf>
    <xf numFmtId="9" fontId="31" fillId="0" borderId="13" xfId="0" applyNumberFormat="1" applyFont="1" applyBorder="1" applyAlignment="1">
      <alignment wrapText="1"/>
    </xf>
    <xf numFmtId="0" fontId="116" fillId="23" borderId="12" xfId="0" applyFont="1" applyFill="1" applyBorder="1" applyAlignment="1">
      <alignment vertical="center" wrapText="1"/>
    </xf>
    <xf numFmtId="0" fontId="31" fillId="0" borderId="13" xfId="0" applyFont="1" applyBorder="1" applyAlignment="1">
      <alignment horizontal="left" wrapText="1"/>
    </xf>
    <xf numFmtId="169" fontId="31" fillId="3" borderId="13" xfId="0" applyNumberFormat="1" applyFont="1" applyFill="1" applyBorder="1" applyAlignment="1">
      <alignment horizontal="center" vertical="center" wrapText="1"/>
    </xf>
    <xf numFmtId="0" fontId="116" fillId="29" borderId="12" xfId="0" applyFont="1" applyFill="1" applyBorder="1" applyAlignment="1">
      <alignment vertical="center" wrapText="1"/>
    </xf>
    <xf numFmtId="0" fontId="120" fillId="0" borderId="5" xfId="0" applyFont="1" applyBorder="1" applyAlignment="1">
      <alignment horizontal="center"/>
    </xf>
    <xf numFmtId="0" fontId="121" fillId="0" borderId="1" xfId="0" applyFont="1" applyFill="1" applyBorder="1" applyAlignment="1">
      <alignment horizontal="center" vertical="center" wrapText="1"/>
    </xf>
    <xf numFmtId="0" fontId="121" fillId="0" borderId="1" xfId="0" applyFont="1" applyBorder="1"/>
    <xf numFmtId="49" fontId="121" fillId="0" borderId="1" xfId="0" applyNumberFormat="1" applyFont="1" applyBorder="1" applyAlignment="1">
      <alignment horizontal="center"/>
    </xf>
    <xf numFmtId="164" fontId="121" fillId="0" borderId="1" xfId="2" applyFont="1" applyBorder="1"/>
    <xf numFmtId="49" fontId="121" fillId="0" borderId="1" xfId="2" applyNumberFormat="1" applyFont="1" applyBorder="1" applyAlignment="1">
      <alignment horizontal="center"/>
    </xf>
    <xf numFmtId="164" fontId="121" fillId="0" borderId="1" xfId="2" applyFont="1" applyFill="1" applyBorder="1" applyAlignment="1">
      <alignment horizontal="right" vertical="center" wrapText="1"/>
    </xf>
    <xf numFmtId="49" fontId="121" fillId="0" borderId="1" xfId="2" applyNumberFormat="1" applyFont="1" applyFill="1" applyBorder="1" applyAlignment="1">
      <alignment horizontal="center" vertical="center" wrapText="1"/>
    </xf>
    <xf numFmtId="4" fontId="121" fillId="0" borderId="1" xfId="0" applyNumberFormat="1" applyFont="1" applyFill="1" applyBorder="1" applyAlignment="1">
      <alignment horizontal="right" vertical="center" wrapText="1"/>
    </xf>
    <xf numFmtId="49" fontId="121" fillId="0" borderId="1" xfId="0" applyNumberFormat="1" applyFont="1" applyFill="1" applyBorder="1" applyAlignment="1">
      <alignment horizontal="center" vertical="center" wrapText="1"/>
    </xf>
    <xf numFmtId="164" fontId="121" fillId="3" borderId="1" xfId="2" applyFont="1" applyFill="1" applyBorder="1" applyAlignment="1">
      <alignment horizontal="right" vertical="center" wrapText="1"/>
    </xf>
    <xf numFmtId="49" fontId="121" fillId="3" borderId="1" xfId="2" applyNumberFormat="1" applyFont="1" applyFill="1" applyBorder="1" applyAlignment="1">
      <alignment horizontal="center" vertical="center" wrapText="1"/>
    </xf>
    <xf numFmtId="0" fontId="121" fillId="0" borderId="1" xfId="0" applyFont="1" applyBorder="1" applyAlignment="1">
      <alignment wrapText="1"/>
    </xf>
    <xf numFmtId="49" fontId="121" fillId="0" borderId="1" xfId="0" applyNumberFormat="1" applyFont="1" applyBorder="1" applyAlignment="1">
      <alignment horizontal="center" wrapText="1"/>
    </xf>
    <xf numFmtId="164" fontId="121" fillId="0" borderId="1" xfId="2" applyFont="1" applyBorder="1" applyAlignment="1">
      <alignment wrapText="1"/>
    </xf>
    <xf numFmtId="49" fontId="0" fillId="0" borderId="0" xfId="0" applyNumberFormat="1" applyBorder="1" applyAlignment="1">
      <alignment horizontal="center"/>
    </xf>
    <xf numFmtId="0" fontId="7" fillId="0" borderId="0" xfId="0" applyFont="1" applyBorder="1" applyAlignment="1">
      <alignment horizontal="center"/>
    </xf>
    <xf numFmtId="49" fontId="121" fillId="0" borderId="1" xfId="0" applyNumberFormat="1" applyFont="1" applyBorder="1" applyAlignment="1">
      <alignment wrapText="1"/>
    </xf>
    <xf numFmtId="164" fontId="122" fillId="0" borderId="1" xfId="2" applyFont="1" applyBorder="1"/>
    <xf numFmtId="49" fontId="122" fillId="0" borderId="1" xfId="2" applyNumberFormat="1" applyFont="1" applyBorder="1" applyAlignment="1">
      <alignment horizontal="center"/>
    </xf>
    <xf numFmtId="49" fontId="121" fillId="0" borderId="1" xfId="0" applyNumberFormat="1" applyFont="1" applyBorder="1"/>
    <xf numFmtId="164" fontId="120" fillId="14" borderId="1" xfId="2" applyFont="1" applyFill="1" applyBorder="1" applyAlignment="1">
      <alignment horizontal="right" vertical="center" wrapText="1"/>
    </xf>
    <xf numFmtId="164" fontId="120" fillId="14" borderId="1" xfId="2" applyFont="1" applyFill="1" applyBorder="1"/>
    <xf numFmtId="4" fontId="120" fillId="14" borderId="1" xfId="0" applyNumberFormat="1" applyFont="1" applyFill="1" applyBorder="1"/>
    <xf numFmtId="0" fontId="120" fillId="0" borderId="1" xfId="0" applyFont="1" applyBorder="1" applyAlignment="1">
      <alignment horizontal="center"/>
    </xf>
    <xf numFmtId="164" fontId="123" fillId="0" borderId="1" xfId="2" applyFont="1" applyBorder="1"/>
    <xf numFmtId="49" fontId="123" fillId="0" borderId="1" xfId="2" applyNumberFormat="1" applyFont="1" applyBorder="1" applyAlignment="1">
      <alignment horizontal="center"/>
    </xf>
    <xf numFmtId="0" fontId="121" fillId="0" borderId="1" xfId="0" quotePrefix="1" applyFont="1" applyBorder="1"/>
    <xf numFmtId="0" fontId="121" fillId="0" borderId="30" xfId="0" applyFont="1" applyBorder="1"/>
    <xf numFmtId="49" fontId="121" fillId="0" borderId="30" xfId="0" applyNumberFormat="1" applyFont="1" applyBorder="1" applyAlignment="1">
      <alignment horizontal="center"/>
    </xf>
    <xf numFmtId="164" fontId="121" fillId="0" borderId="30" xfId="2" applyFont="1" applyBorder="1"/>
    <xf numFmtId="49" fontId="121" fillId="0" borderId="30" xfId="2" applyNumberFormat="1" applyFont="1" applyBorder="1" applyAlignment="1">
      <alignment horizontal="center"/>
    </xf>
    <xf numFmtId="164" fontId="121" fillId="0" borderId="1" xfId="2" applyFont="1" applyFill="1" applyBorder="1"/>
    <xf numFmtId="49" fontId="121" fillId="0" borderId="1" xfId="2" applyNumberFormat="1" applyFont="1" applyFill="1" applyBorder="1" applyAlignment="1">
      <alignment horizontal="center"/>
    </xf>
    <xf numFmtId="164" fontId="123" fillId="0" borderId="1" xfId="2" applyFont="1" applyFill="1" applyBorder="1"/>
    <xf numFmtId="49" fontId="123" fillId="0" borderId="1" xfId="2" applyNumberFormat="1" applyFont="1" applyFill="1" applyBorder="1" applyAlignment="1">
      <alignment horizontal="center"/>
    </xf>
    <xf numFmtId="164" fontId="124" fillId="0" borderId="1" xfId="2" applyFont="1" applyFill="1" applyBorder="1"/>
    <xf numFmtId="0" fontId="121" fillId="0" borderId="1" xfId="0" applyFont="1" applyBorder="1" applyAlignment="1">
      <alignment horizontal="center"/>
    </xf>
    <xf numFmtId="0" fontId="121" fillId="0" borderId="0" xfId="0" applyFont="1" applyBorder="1" applyAlignment="1">
      <alignment horizontal="center"/>
    </xf>
    <xf numFmtId="0" fontId="121" fillId="0" borderId="0" xfId="0" applyFont="1" applyBorder="1"/>
    <xf numFmtId="0" fontId="121" fillId="0" borderId="0" xfId="0" applyFont="1" applyBorder="1" applyAlignment="1">
      <alignment wrapText="1"/>
    </xf>
    <xf numFmtId="49" fontId="121" fillId="0" borderId="0" xfId="0" applyNumberFormat="1" applyFont="1" applyBorder="1" applyAlignment="1">
      <alignment horizontal="center" wrapText="1"/>
    </xf>
    <xf numFmtId="164" fontId="121" fillId="0" borderId="0" xfId="2" applyFont="1" applyBorder="1" applyAlignment="1">
      <alignment wrapText="1"/>
    </xf>
    <xf numFmtId="164" fontId="15" fillId="0" borderId="0" xfId="2" applyFont="1" applyBorder="1" applyAlignment="1">
      <alignment horizontal="center"/>
    </xf>
    <xf numFmtId="49" fontId="121" fillId="0" borderId="0" xfId="2" applyNumberFormat="1" applyFont="1" applyBorder="1" applyAlignment="1">
      <alignment horizontal="center"/>
    </xf>
    <xf numFmtId="49" fontId="121" fillId="0" borderId="0" xfId="2" applyNumberFormat="1" applyFont="1" applyFill="1" applyBorder="1"/>
    <xf numFmtId="49" fontId="121" fillId="0" borderId="0" xfId="2" applyNumberFormat="1" applyFont="1" applyFill="1" applyBorder="1" applyAlignment="1">
      <alignment horizontal="center"/>
    </xf>
    <xf numFmtId="164" fontId="121" fillId="0" borderId="0" xfId="2" applyFont="1" applyBorder="1"/>
    <xf numFmtId="0" fontId="121" fillId="0" borderId="1" xfId="0" applyFont="1" applyFill="1" applyBorder="1" applyAlignment="1">
      <alignment horizontal="left" vertical="center" wrapText="1"/>
    </xf>
    <xf numFmtId="164" fontId="121" fillId="0" borderId="1" xfId="2" applyFont="1" applyFill="1" applyBorder="1" applyAlignment="1">
      <alignment horizontal="left" vertical="center" wrapText="1"/>
    </xf>
    <xf numFmtId="164" fontId="121" fillId="0" borderId="0" xfId="2" applyFont="1" applyFill="1" applyBorder="1"/>
    <xf numFmtId="0" fontId="121" fillId="3" borderId="1" xfId="0" applyFont="1" applyFill="1" applyBorder="1" applyAlignment="1">
      <alignment horizontal="center" vertical="center" wrapText="1"/>
    </xf>
    <xf numFmtId="0" fontId="121" fillId="3" borderId="1" xfId="0" applyFont="1" applyFill="1" applyBorder="1" applyAlignment="1">
      <alignment horizontal="left" vertical="center" wrapText="1"/>
    </xf>
    <xf numFmtId="164" fontId="120" fillId="14" borderId="1" xfId="0" applyNumberFormat="1" applyFont="1" applyFill="1" applyBorder="1" applyAlignment="1">
      <alignment horizontal="right" vertical="center" wrapText="1"/>
    </xf>
    <xf numFmtId="164" fontId="121" fillId="0" borderId="1" xfId="2" applyFont="1" applyBorder="1" applyAlignment="1"/>
    <xf numFmtId="49" fontId="121" fillId="0" borderId="1" xfId="2" applyNumberFormat="1" applyFont="1" applyBorder="1"/>
    <xf numFmtId="164" fontId="121" fillId="0" borderId="1" xfId="2" applyFont="1" applyFill="1" applyBorder="1" applyAlignment="1">
      <alignment horizontal="left" vertical="center"/>
    </xf>
    <xf numFmtId="49" fontId="121" fillId="0" borderId="1" xfId="2" applyNumberFormat="1" applyFont="1" applyFill="1" applyBorder="1" applyAlignment="1">
      <alignment horizontal="center" vertical="center"/>
    </xf>
    <xf numFmtId="164" fontId="120" fillId="14" borderId="1" xfId="2" applyFont="1" applyFill="1" applyBorder="1" applyAlignment="1">
      <alignment horizontal="right"/>
    </xf>
    <xf numFmtId="164" fontId="120" fillId="14" borderId="1" xfId="2" applyFont="1" applyFill="1" applyBorder="1" applyAlignment="1">
      <alignment horizontal="center"/>
    </xf>
    <xf numFmtId="4" fontId="120" fillId="14" borderId="1" xfId="0" applyNumberFormat="1" applyFont="1" applyFill="1" applyBorder="1" applyAlignment="1">
      <alignment horizontal="right"/>
    </xf>
    <xf numFmtId="0" fontId="121" fillId="4" borderId="1" xfId="0" applyFont="1" applyFill="1" applyBorder="1" applyAlignment="1">
      <alignment horizontal="right"/>
    </xf>
    <xf numFmtId="164" fontId="121" fillId="4" borderId="1" xfId="2" applyFont="1" applyFill="1" applyBorder="1" applyAlignment="1">
      <alignment horizontal="right"/>
    </xf>
    <xf numFmtId="164" fontId="121" fillId="4" borderId="1" xfId="2" applyFont="1" applyFill="1" applyBorder="1" applyAlignment="1">
      <alignment horizontal="center"/>
    </xf>
    <xf numFmtId="49" fontId="121" fillId="4" borderId="1" xfId="2" applyNumberFormat="1" applyFont="1" applyFill="1" applyBorder="1" applyAlignment="1">
      <alignment horizontal="center"/>
    </xf>
    <xf numFmtId="49" fontId="121" fillId="4" borderId="1" xfId="0" applyNumberFormat="1" applyFont="1" applyFill="1" applyBorder="1" applyAlignment="1">
      <alignment horizontal="center"/>
    </xf>
    <xf numFmtId="4" fontId="121" fillId="4" borderId="1" xfId="0" applyNumberFormat="1" applyFont="1" applyFill="1" applyBorder="1" applyAlignment="1">
      <alignment horizontal="right"/>
    </xf>
    <xf numFmtId="4" fontId="120" fillId="19" borderId="1" xfId="0" applyNumberFormat="1" applyFont="1" applyFill="1" applyBorder="1"/>
    <xf numFmtId="4" fontId="0" fillId="0" borderId="0" xfId="0" applyNumberFormat="1" applyFont="1" applyAlignment="1">
      <alignment horizontal="center"/>
    </xf>
    <xf numFmtId="0" fontId="120" fillId="14" borderId="1" xfId="0" applyFont="1" applyFill="1" applyBorder="1" applyAlignment="1">
      <alignment horizontal="right"/>
    </xf>
    <xf numFmtId="0" fontId="120" fillId="19" borderId="1" xfId="0" applyFont="1" applyFill="1" applyBorder="1" applyAlignment="1">
      <alignment horizontal="right"/>
    </xf>
    <xf numFmtId="0" fontId="120" fillId="14" borderId="1" xfId="0" applyFont="1" applyFill="1" applyBorder="1" applyAlignment="1">
      <alignment horizontal="right" vertical="center" wrapText="1"/>
    </xf>
    <xf numFmtId="49" fontId="23" fillId="0" borderId="0" xfId="0" applyNumberFormat="1" applyFont="1" applyBorder="1" applyAlignment="1">
      <alignment horizontal="center"/>
    </xf>
    <xf numFmtId="0" fontId="120" fillId="28" borderId="1" xfId="0" applyFont="1" applyFill="1" applyBorder="1" applyAlignment="1">
      <alignment horizontal="center"/>
    </xf>
    <xf numFmtId="49" fontId="120" fillId="28" borderId="1" xfId="0" applyNumberFormat="1" applyFont="1" applyFill="1" applyBorder="1" applyAlignment="1">
      <alignment horizontal="center"/>
    </xf>
    <xf numFmtId="164" fontId="120" fillId="28" borderId="1" xfId="2" applyFont="1" applyFill="1" applyBorder="1" applyAlignment="1">
      <alignment horizontal="center" vertical="center" wrapText="1"/>
    </xf>
    <xf numFmtId="0" fontId="120" fillId="28" borderId="1" xfId="0" applyFont="1" applyFill="1" applyBorder="1" applyAlignment="1">
      <alignment horizontal="center" wrapText="1"/>
    </xf>
    <xf numFmtId="164" fontId="120" fillId="28" borderId="1" xfId="2" applyFont="1" applyFill="1" applyBorder="1" applyAlignment="1">
      <alignment horizontal="center" wrapText="1"/>
    </xf>
    <xf numFmtId="0" fontId="121" fillId="0" borderId="1" xfId="0" applyFont="1" applyBorder="1" applyAlignment="1">
      <alignment horizontal="left" wrapText="1"/>
    </xf>
    <xf numFmtId="164" fontId="121" fillId="0" borderId="1" xfId="2" applyFont="1" applyBorder="1" applyAlignment="1">
      <alignment horizontal="left" wrapText="1"/>
    </xf>
    <xf numFmtId="49" fontId="121" fillId="0" borderId="1" xfId="2" applyNumberFormat="1" applyFont="1" applyFill="1" applyBorder="1"/>
    <xf numFmtId="0" fontId="123" fillId="0" borderId="1" xfId="0" applyFont="1" applyFill="1" applyBorder="1" applyAlignment="1">
      <alignment horizontal="center" vertical="center" wrapText="1"/>
    </xf>
    <xf numFmtId="0" fontId="123" fillId="0" borderId="1" xfId="0" applyFont="1" applyBorder="1"/>
    <xf numFmtId="0" fontId="123" fillId="0" borderId="1" xfId="0" applyFont="1" applyBorder="1" applyAlignment="1">
      <alignment wrapText="1"/>
    </xf>
    <xf numFmtId="49" fontId="123" fillId="0" borderId="1" xfId="0" applyNumberFormat="1" applyFont="1" applyBorder="1" applyAlignment="1">
      <alignment horizontal="center" wrapText="1"/>
    </xf>
    <xf numFmtId="164" fontId="123" fillId="0" borderId="1" xfId="2" applyFont="1" applyBorder="1" applyAlignment="1">
      <alignment wrapText="1"/>
    </xf>
    <xf numFmtId="0" fontId="123" fillId="0" borderId="0" xfId="0" applyFont="1" applyFill="1" applyBorder="1" applyAlignment="1">
      <alignment horizontal="center" vertical="center" wrapText="1"/>
    </xf>
    <xf numFmtId="0" fontId="123" fillId="0" borderId="0" xfId="0" applyFont="1" applyBorder="1"/>
    <xf numFmtId="0" fontId="123" fillId="0" borderId="0" xfId="0" applyFont="1" applyBorder="1" applyAlignment="1">
      <alignment wrapText="1"/>
    </xf>
    <xf numFmtId="49" fontId="123" fillId="0" borderId="0" xfId="0" applyNumberFormat="1" applyFont="1" applyBorder="1" applyAlignment="1">
      <alignment horizontal="center" wrapText="1"/>
    </xf>
    <xf numFmtId="164" fontId="123" fillId="0" borderId="0" xfId="2" applyFont="1" applyBorder="1" applyAlignment="1">
      <alignment wrapText="1"/>
    </xf>
    <xf numFmtId="49" fontId="123" fillId="0" borderId="0" xfId="2" applyNumberFormat="1" applyFont="1" applyBorder="1" applyAlignment="1">
      <alignment horizontal="center"/>
    </xf>
    <xf numFmtId="164" fontId="123" fillId="0" borderId="0" xfId="2" applyFont="1" applyBorder="1"/>
    <xf numFmtId="49" fontId="123" fillId="0" borderId="1" xfId="0" applyNumberFormat="1" applyFont="1" applyBorder="1" applyAlignment="1">
      <alignment horizontal="center"/>
    </xf>
    <xf numFmtId="0" fontId="123" fillId="0" borderId="30" xfId="0" applyFont="1" applyFill="1" applyBorder="1" applyAlignment="1">
      <alignment horizontal="center" vertical="center" wrapText="1"/>
    </xf>
    <xf numFmtId="0" fontId="121" fillId="0" borderId="0" xfId="0" applyFont="1" applyFill="1" applyBorder="1" applyAlignment="1">
      <alignment horizontal="center" vertical="center" wrapText="1"/>
    </xf>
    <xf numFmtId="49" fontId="121" fillId="0" borderId="0" xfId="0" applyNumberFormat="1" applyFont="1" applyBorder="1" applyAlignment="1">
      <alignment horizontal="center"/>
    </xf>
    <xf numFmtId="164" fontId="7" fillId="0" borderId="0" xfId="2" applyFont="1" applyFill="1" applyBorder="1" applyAlignment="1">
      <alignment horizontal="center" vertical="center" wrapText="1"/>
    </xf>
    <xf numFmtId="4" fontId="121" fillId="0" borderId="0" xfId="0" applyNumberFormat="1" applyFont="1" applyFill="1" applyBorder="1" applyAlignment="1">
      <alignment horizontal="right" vertical="center" wrapText="1"/>
    </xf>
    <xf numFmtId="49" fontId="121" fillId="0" borderId="0" xfId="2" applyNumberFormat="1" applyFont="1" applyFill="1" applyBorder="1" applyAlignment="1">
      <alignment horizontal="center" vertical="center" wrapText="1"/>
    </xf>
    <xf numFmtId="164" fontId="121" fillId="3" borderId="0" xfId="2" applyFont="1" applyFill="1" applyBorder="1" applyAlignment="1">
      <alignment horizontal="right" vertical="center" wrapText="1"/>
    </xf>
    <xf numFmtId="49" fontId="121" fillId="3" borderId="0" xfId="2" applyNumberFormat="1" applyFont="1" applyFill="1" applyBorder="1" applyAlignment="1">
      <alignment horizontal="center" vertical="center" wrapText="1"/>
    </xf>
    <xf numFmtId="164" fontId="120" fillId="0" borderId="1" xfId="2" applyFont="1" applyFill="1" applyBorder="1" applyAlignment="1">
      <alignment horizontal="right" vertical="center" wrapText="1"/>
    </xf>
    <xf numFmtId="4" fontId="120" fillId="14" borderId="1" xfId="0" applyNumberFormat="1" applyFont="1" applyFill="1" applyBorder="1" applyAlignment="1">
      <alignment horizontal="center"/>
    </xf>
    <xf numFmtId="49" fontId="121" fillId="0" borderId="1" xfId="0" applyNumberFormat="1" applyFont="1" applyFill="1" applyBorder="1" applyAlignment="1">
      <alignment horizontal="right" vertical="center" wrapText="1"/>
    </xf>
    <xf numFmtId="49" fontId="122" fillId="0" borderId="1" xfId="2" applyNumberFormat="1" applyFont="1" applyBorder="1"/>
    <xf numFmtId="0" fontId="122" fillId="0" borderId="1" xfId="0" applyFont="1" applyBorder="1" applyAlignment="1">
      <alignment horizontal="center"/>
    </xf>
    <xf numFmtId="0" fontId="121" fillId="0" borderId="1" xfId="0" applyFont="1" applyBorder="1" applyAlignment="1">
      <alignment horizontal="left"/>
    </xf>
    <xf numFmtId="164" fontId="121" fillId="0" borderId="1" xfId="2" applyFont="1" applyBorder="1" applyAlignment="1">
      <alignment horizontal="left"/>
    </xf>
    <xf numFmtId="164" fontId="121" fillId="0" borderId="1" xfId="2" applyFont="1" applyFill="1" applyBorder="1" applyAlignment="1">
      <alignment horizontal="center"/>
    </xf>
    <xf numFmtId="49" fontId="121" fillId="0" borderId="1" xfId="2" applyNumberFormat="1" applyFont="1" applyBorder="1" applyAlignment="1">
      <alignment horizontal="center" vertical="center"/>
    </xf>
    <xf numFmtId="0" fontId="122" fillId="0" borderId="0" xfId="0" applyFont="1" applyBorder="1" applyAlignment="1">
      <alignment horizontal="center"/>
    </xf>
    <xf numFmtId="164" fontId="7" fillId="0" borderId="0" xfId="2" applyFont="1" applyBorder="1" applyAlignment="1">
      <alignment horizontal="center"/>
    </xf>
    <xf numFmtId="49" fontId="121" fillId="0" borderId="0" xfId="2" applyNumberFormat="1" applyFont="1" applyBorder="1" applyAlignment="1">
      <alignment horizontal="center" vertical="center"/>
    </xf>
    <xf numFmtId="0" fontId="120" fillId="14" borderId="1" xfId="0" applyFont="1" applyFill="1" applyBorder="1" applyAlignment="1">
      <alignment horizontal="right" wrapText="1"/>
    </xf>
    <xf numFmtId="164" fontId="120" fillId="14" borderId="1" xfId="0" applyNumberFormat="1" applyFont="1" applyFill="1" applyBorder="1" applyAlignment="1">
      <alignment horizontal="right" wrapText="1"/>
    </xf>
    <xf numFmtId="0" fontId="122" fillId="14" borderId="1" xfId="0" applyFont="1" applyFill="1" applyBorder="1"/>
    <xf numFmtId="0" fontId="15" fillId="0" borderId="0" xfId="0" applyFont="1" applyAlignment="1">
      <alignment horizontal="center"/>
    </xf>
    <xf numFmtId="0" fontId="24" fillId="0" borderId="1" xfId="0" applyFont="1" applyFill="1" applyBorder="1" applyAlignment="1">
      <alignment horizontal="left" wrapText="1"/>
    </xf>
    <xf numFmtId="166" fontId="125" fillId="29" borderId="1" xfId="0" applyNumberFormat="1" applyFont="1" applyFill="1" applyBorder="1" applyAlignment="1">
      <alignment horizontal="right" vertical="top" wrapText="1" readingOrder="1"/>
    </xf>
    <xf numFmtId="166" fontId="126" fillId="28" borderId="1" xfId="0" applyNumberFormat="1" applyFont="1" applyFill="1" applyBorder="1" applyAlignment="1">
      <alignment horizontal="right" vertical="top" wrapText="1" readingOrder="1"/>
    </xf>
    <xf numFmtId="166" fontId="126" fillId="28" borderId="6" xfId="0" applyNumberFormat="1" applyFont="1" applyFill="1" applyBorder="1" applyAlignment="1">
      <alignment horizontal="right" vertical="top" wrapText="1" readingOrder="1"/>
    </xf>
    <xf numFmtId="166" fontId="125" fillId="29" borderId="5" xfId="2" applyNumberFormat="1" applyFont="1" applyFill="1" applyBorder="1" applyAlignment="1">
      <alignment horizontal="right" vertical="top" wrapText="1" readingOrder="1"/>
    </xf>
    <xf numFmtId="164" fontId="126" fillId="28" borderId="6" xfId="0" applyNumberFormat="1" applyFont="1" applyFill="1" applyBorder="1" applyAlignment="1">
      <alignment horizontal="right" vertical="top" wrapText="1" readingOrder="1"/>
    </xf>
    <xf numFmtId="43" fontId="31" fillId="0" borderId="0" xfId="0" applyNumberFormat="1" applyFont="1"/>
    <xf numFmtId="9" fontId="50" fillId="14" borderId="1" xfId="3" applyNumberFormat="1" applyFont="1" applyFill="1" applyBorder="1" applyAlignment="1">
      <alignment horizontal="right" vertical="center" wrapText="1"/>
    </xf>
    <xf numFmtId="0" fontId="12" fillId="0" borderId="1" xfId="0" applyFont="1" applyFill="1" applyBorder="1" applyAlignment="1">
      <alignment horizontal="right" vertical="center" wrapText="1"/>
    </xf>
    <xf numFmtId="0" fontId="12" fillId="0" borderId="8" xfId="0" applyFont="1" applyFill="1" applyBorder="1" applyAlignment="1">
      <alignment horizontal="center" vertical="center" wrapText="1"/>
    </xf>
    <xf numFmtId="0" fontId="12" fillId="3" borderId="1" xfId="0" applyFont="1" applyFill="1" applyBorder="1" applyAlignment="1">
      <alignment horizontal="right" vertical="center" wrapText="1"/>
    </xf>
    <xf numFmtId="0" fontId="12" fillId="0" borderId="0" xfId="0" applyFont="1" applyBorder="1" applyAlignment="1">
      <alignment horizontal="center"/>
    </xf>
    <xf numFmtId="0" fontId="7" fillId="0" borderId="0" xfId="0" applyFont="1" applyFill="1" applyBorder="1" applyAlignment="1">
      <alignment vertical="center" wrapText="1"/>
    </xf>
    <xf numFmtId="0" fontId="12" fillId="0" borderId="3" xfId="0" applyFont="1" applyBorder="1" applyAlignment="1">
      <alignment horizontal="left"/>
    </xf>
    <xf numFmtId="0" fontId="12" fillId="0" borderId="6" xfId="0" applyFont="1" applyBorder="1" applyAlignment="1">
      <alignment horizontal="left"/>
    </xf>
    <xf numFmtId="0" fontId="12" fillId="0" borderId="3" xfId="0" applyFont="1" applyBorder="1" applyAlignment="1">
      <alignment horizontal="right" wrapText="1"/>
    </xf>
    <xf numFmtId="0" fontId="12" fillId="0" borderId="4" xfId="0" applyFont="1" applyBorder="1" applyAlignment="1">
      <alignment horizontal="right" wrapText="1"/>
    </xf>
    <xf numFmtId="0" fontId="12" fillId="0" borderId="6" xfId="0" applyFont="1" applyBorder="1" applyAlignment="1">
      <alignment horizontal="right" wrapText="1"/>
    </xf>
    <xf numFmtId="0" fontId="7" fillId="3" borderId="0" xfId="0" applyFont="1" applyFill="1" applyBorder="1" applyAlignment="1">
      <alignment vertical="center" wrapText="1"/>
    </xf>
    <xf numFmtId="0" fontId="12" fillId="0" borderId="3" xfId="0" applyFont="1" applyBorder="1" applyAlignment="1">
      <alignment horizontal="left" wrapText="1"/>
    </xf>
    <xf numFmtId="0" fontId="12" fillId="0" borderId="4" xfId="0" applyFont="1" applyBorder="1" applyAlignment="1">
      <alignment horizontal="left" wrapText="1"/>
    </xf>
    <xf numFmtId="0" fontId="12" fillId="3" borderId="3" xfId="0" applyFont="1" applyFill="1" applyBorder="1" applyAlignment="1">
      <alignment horizontal="right" vertical="center" wrapText="1"/>
    </xf>
    <xf numFmtId="0" fontId="12" fillId="3" borderId="4" xfId="0" applyFont="1" applyFill="1" applyBorder="1" applyAlignment="1">
      <alignment horizontal="right" vertical="center" wrapText="1"/>
    </xf>
    <xf numFmtId="0" fontId="12" fillId="3" borderId="6" xfId="0" applyFont="1" applyFill="1" applyBorder="1" applyAlignment="1">
      <alignment horizontal="right" vertical="center" wrapText="1"/>
    </xf>
    <xf numFmtId="49" fontId="14" fillId="0" borderId="3" xfId="0" applyNumberFormat="1" applyFont="1" applyBorder="1" applyAlignment="1">
      <alignment horizontal="right" wrapText="1"/>
    </xf>
    <xf numFmtId="49" fontId="14" fillId="0" borderId="4" xfId="0" applyNumberFormat="1" applyFont="1" applyBorder="1" applyAlignment="1">
      <alignment horizontal="right" wrapText="1"/>
    </xf>
    <xf numFmtId="49" fontId="14" fillId="0" borderId="6" xfId="0" applyNumberFormat="1" applyFont="1" applyBorder="1" applyAlignment="1">
      <alignment horizontal="right" wrapText="1"/>
    </xf>
    <xf numFmtId="0" fontId="12" fillId="0" borderId="0" xfId="0" applyFont="1" applyFill="1" applyBorder="1" applyAlignment="1">
      <alignment horizontal="center" vertical="center" wrapText="1"/>
    </xf>
    <xf numFmtId="0" fontId="14" fillId="0" borderId="3" xfId="0" applyFont="1" applyBorder="1" applyAlignment="1">
      <alignment horizontal="right"/>
    </xf>
    <xf numFmtId="0" fontId="14" fillId="0" borderId="4" xfId="0" applyFont="1" applyBorder="1" applyAlignment="1">
      <alignment horizontal="right"/>
    </xf>
    <xf numFmtId="0" fontId="14" fillId="0" borderId="6" xfId="0" applyFont="1" applyBorder="1" applyAlignment="1">
      <alignment horizontal="right"/>
    </xf>
    <xf numFmtId="0" fontId="12" fillId="0" borderId="3" xfId="0" applyFont="1" applyBorder="1" applyAlignment="1">
      <alignment horizontal="right"/>
    </xf>
    <xf numFmtId="0" fontId="12" fillId="0" borderId="4" xfId="0" applyFont="1" applyBorder="1" applyAlignment="1">
      <alignment horizontal="right"/>
    </xf>
    <xf numFmtId="0" fontId="12" fillId="0" borderId="6" xfId="0" applyFont="1" applyBorder="1" applyAlignment="1">
      <alignment horizontal="right"/>
    </xf>
    <xf numFmtId="0" fontId="12" fillId="0" borderId="3" xfId="0" applyFont="1" applyFill="1" applyBorder="1" applyAlignment="1">
      <alignment horizontal="right" vertical="center" wrapText="1"/>
    </xf>
    <xf numFmtId="0" fontId="12" fillId="0" borderId="4" xfId="0" applyFont="1" applyFill="1" applyBorder="1" applyAlignment="1">
      <alignment horizontal="right" vertical="center" wrapText="1"/>
    </xf>
    <xf numFmtId="0" fontId="12" fillId="0" borderId="6" xfId="0" applyFont="1" applyFill="1" applyBorder="1" applyAlignment="1">
      <alignment horizontal="right" vertical="center" wrapText="1"/>
    </xf>
    <xf numFmtId="0" fontId="12" fillId="3"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right" vertical="center" wrapText="1"/>
    </xf>
    <xf numFmtId="0" fontId="4" fillId="3" borderId="1" xfId="0" applyFont="1" applyFill="1" applyBorder="1" applyAlignment="1">
      <alignment horizontal="right" vertical="center" wrapText="1"/>
    </xf>
    <xf numFmtId="0" fontId="4" fillId="0" borderId="1"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4" fillId="0" borderId="3" xfId="0" applyFont="1" applyFill="1" applyBorder="1" applyAlignment="1">
      <alignment horizontal="right" vertical="center" wrapText="1"/>
    </xf>
    <xf numFmtId="0" fontId="4" fillId="0" borderId="4" xfId="0" applyFont="1" applyFill="1" applyBorder="1" applyAlignment="1">
      <alignment horizontal="right" vertical="center" wrapText="1"/>
    </xf>
    <xf numFmtId="0" fontId="4" fillId="0" borderId="6" xfId="0" applyFont="1" applyFill="1" applyBorder="1" applyAlignment="1">
      <alignment horizontal="right" vertical="center" wrapText="1"/>
    </xf>
    <xf numFmtId="4" fontId="0" fillId="0" borderId="0" xfId="0" applyNumberFormat="1" applyFont="1" applyAlignment="1">
      <alignment horizontal="center"/>
    </xf>
    <xf numFmtId="0" fontId="4" fillId="0" borderId="0" xfId="0" applyFont="1" applyBorder="1" applyAlignment="1">
      <alignment horizontal="center"/>
    </xf>
    <xf numFmtId="0" fontId="4" fillId="0" borderId="0" xfId="0" applyFont="1" applyBorder="1" applyAlignment="1">
      <alignment horizontal="left"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3" xfId="0" applyFont="1" applyFill="1" applyBorder="1" applyAlignment="1">
      <alignment horizontal="right" vertical="center" wrapText="1"/>
    </xf>
    <xf numFmtId="0" fontId="4" fillId="3" borderId="4" xfId="0" applyFont="1" applyFill="1" applyBorder="1" applyAlignment="1">
      <alignment horizontal="right" vertical="center" wrapText="1"/>
    </xf>
    <xf numFmtId="0" fontId="4" fillId="3" borderId="6" xfId="0" applyFont="1" applyFill="1" applyBorder="1" applyAlignment="1">
      <alignment horizontal="right" vertical="center" wrapText="1"/>
    </xf>
    <xf numFmtId="0" fontId="4" fillId="0" borderId="3" xfId="0" applyFont="1" applyBorder="1" applyAlignment="1">
      <alignment horizontal="right"/>
    </xf>
    <xf numFmtId="0" fontId="4" fillId="0" borderId="4" xfId="0" applyFont="1" applyBorder="1" applyAlignment="1">
      <alignment horizontal="right"/>
    </xf>
    <xf numFmtId="0" fontId="4" fillId="0" borderId="6" xfId="0" applyFont="1" applyBorder="1" applyAlignment="1">
      <alignment horizontal="right"/>
    </xf>
    <xf numFmtId="0" fontId="2" fillId="0" borderId="0" xfId="0" applyFont="1" applyFill="1" applyBorder="1" applyAlignment="1">
      <alignment horizontal="center" vertical="center" wrapText="1"/>
    </xf>
    <xf numFmtId="0" fontId="19" fillId="0" borderId="0" xfId="0" applyFont="1" applyAlignment="1">
      <alignment horizontal="center" vertical="center" wrapText="1"/>
    </xf>
    <xf numFmtId="0" fontId="19" fillId="0" borderId="29" xfId="0" applyFont="1" applyBorder="1" applyAlignment="1">
      <alignment horizontal="center" vertical="center" wrapText="1"/>
    </xf>
    <xf numFmtId="0" fontId="21" fillId="8" borderId="10" xfId="0" applyFont="1" applyFill="1" applyBorder="1" applyAlignment="1">
      <alignment horizontal="center" vertical="center" wrapText="1"/>
    </xf>
    <xf numFmtId="0" fontId="21" fillId="8" borderId="11" xfId="0" applyFont="1" applyFill="1" applyBorder="1" applyAlignment="1">
      <alignment horizontal="center" vertical="center" wrapText="1"/>
    </xf>
    <xf numFmtId="0" fontId="21" fillId="9" borderId="10" xfId="0" applyFont="1" applyFill="1" applyBorder="1" applyAlignment="1">
      <alignment horizontal="left" vertical="center" wrapText="1"/>
    </xf>
    <xf numFmtId="0" fontId="21" fillId="9" borderId="14" xfId="0" applyFont="1" applyFill="1" applyBorder="1" applyAlignment="1">
      <alignment horizontal="left" vertical="center" wrapText="1"/>
    </xf>
    <xf numFmtId="0" fontId="21" fillId="9" borderId="11" xfId="0" applyFont="1" applyFill="1" applyBorder="1" applyAlignment="1">
      <alignment horizontal="left" vertical="center" wrapText="1"/>
    </xf>
    <xf numFmtId="0" fontId="21" fillId="3" borderId="10" xfId="0" applyFont="1" applyFill="1" applyBorder="1" applyAlignment="1">
      <alignment horizontal="right" vertical="center" wrapText="1"/>
    </xf>
    <xf numFmtId="0" fontId="21" fillId="3" borderId="14" xfId="0" applyFont="1" applyFill="1" applyBorder="1" applyAlignment="1">
      <alignment horizontal="right" vertical="center" wrapText="1"/>
    </xf>
    <xf numFmtId="0" fontId="21" fillId="3" borderId="11" xfId="0" applyFont="1" applyFill="1" applyBorder="1" applyAlignment="1">
      <alignment horizontal="right" vertical="center" wrapText="1"/>
    </xf>
    <xf numFmtId="0" fontId="21" fillId="9" borderId="10" xfId="0" applyFont="1" applyFill="1" applyBorder="1" applyAlignment="1">
      <alignment vertical="center" wrapText="1"/>
    </xf>
    <xf numFmtId="0" fontId="21" fillId="9" borderId="14" xfId="0" applyFont="1" applyFill="1" applyBorder="1" applyAlignment="1">
      <alignment vertical="center" wrapText="1"/>
    </xf>
    <xf numFmtId="0" fontId="21" fillId="9" borderId="11" xfId="0" applyFont="1" applyFill="1" applyBorder="1" applyAlignment="1">
      <alignment vertical="center" wrapText="1"/>
    </xf>
    <xf numFmtId="164" fontId="0" fillId="0" borderId="0" xfId="2" applyFont="1" applyAlignment="1">
      <alignment horizontal="center"/>
    </xf>
    <xf numFmtId="0" fontId="21" fillId="8" borderId="9" xfId="0" applyFont="1" applyFill="1" applyBorder="1" applyAlignment="1">
      <alignment horizontal="center" vertical="center" wrapText="1"/>
    </xf>
    <xf numFmtId="0" fontId="21" fillId="8" borderId="12" xfId="0" applyFont="1" applyFill="1" applyBorder="1" applyAlignment="1">
      <alignment horizontal="center" vertical="center" wrapText="1"/>
    </xf>
    <xf numFmtId="0" fontId="21" fillId="9" borderId="15" xfId="0" applyFont="1" applyFill="1" applyBorder="1" applyAlignment="1">
      <alignment horizontal="center" vertical="center" wrapText="1"/>
    </xf>
    <xf numFmtId="0" fontId="21" fillId="9" borderId="16" xfId="0" applyFont="1" applyFill="1" applyBorder="1" applyAlignment="1">
      <alignment horizontal="center" vertical="center" wrapText="1"/>
    </xf>
    <xf numFmtId="0" fontId="0" fillId="0" borderId="0" xfId="0" applyAlignment="1">
      <alignment horizontal="center"/>
    </xf>
    <xf numFmtId="3" fontId="67" fillId="0" borderId="3" xfId="0" applyNumberFormat="1" applyFont="1" applyFill="1" applyBorder="1" applyAlignment="1" applyProtection="1">
      <alignment horizontal="center"/>
      <protection locked="0"/>
    </xf>
    <xf numFmtId="3" fontId="67" fillId="0" borderId="4" xfId="0" applyNumberFormat="1" applyFont="1" applyFill="1" applyBorder="1" applyAlignment="1" applyProtection="1">
      <alignment horizontal="center"/>
      <protection locked="0"/>
    </xf>
    <xf numFmtId="3" fontId="67" fillId="0" borderId="6" xfId="0" applyNumberFormat="1" applyFont="1" applyFill="1" applyBorder="1" applyAlignment="1" applyProtection="1">
      <alignment horizontal="center"/>
      <protection locked="0"/>
    </xf>
    <xf numFmtId="0" fontId="61" fillId="3" borderId="34" xfId="0" applyFont="1" applyFill="1" applyBorder="1" applyAlignment="1">
      <alignment horizontal="center" vertical="center" wrapText="1"/>
    </xf>
    <xf numFmtId="0" fontId="61" fillId="3" borderId="29" xfId="0" applyFont="1" applyFill="1" applyBorder="1" applyAlignment="1">
      <alignment horizontal="center" vertical="center" wrapText="1"/>
    </xf>
    <xf numFmtId="0" fontId="61" fillId="3" borderId="32" xfId="0" applyFont="1" applyFill="1" applyBorder="1" applyAlignment="1">
      <alignment horizontal="center" vertical="center" wrapText="1"/>
    </xf>
    <xf numFmtId="49" fontId="23" fillId="0" borderId="0" xfId="0" applyNumberFormat="1" applyFont="1" applyBorder="1" applyAlignment="1">
      <alignment horizontal="center"/>
    </xf>
    <xf numFmtId="49" fontId="23" fillId="0" borderId="31" xfId="0" applyNumberFormat="1" applyFont="1" applyBorder="1" applyAlignment="1">
      <alignment horizontal="center"/>
    </xf>
    <xf numFmtId="0" fontId="120" fillId="28" borderId="3" xfId="0" applyFont="1" applyFill="1" applyBorder="1" applyAlignment="1">
      <alignment horizontal="center"/>
    </xf>
    <xf numFmtId="0" fontId="120" fillId="28" borderId="6" xfId="0" applyFont="1" applyFill="1" applyBorder="1" applyAlignment="1">
      <alignment horizontal="center"/>
    </xf>
    <xf numFmtId="0" fontId="120" fillId="28" borderId="3" xfId="0" applyFont="1" applyFill="1" applyBorder="1" applyAlignment="1">
      <alignment horizontal="center" wrapText="1"/>
    </xf>
    <xf numFmtId="0" fontId="120" fillId="28" borderId="6" xfId="0" applyFont="1" applyFill="1" applyBorder="1" applyAlignment="1">
      <alignment horizontal="center" wrapText="1"/>
    </xf>
    <xf numFmtId="164" fontId="120" fillId="28" borderId="3" xfId="2" applyFont="1" applyFill="1" applyBorder="1" applyAlignment="1">
      <alignment horizontal="center" wrapText="1"/>
    </xf>
    <xf numFmtId="164" fontId="120" fillId="28" borderId="6" xfId="2" applyFont="1" applyFill="1" applyBorder="1" applyAlignment="1">
      <alignment horizontal="center" wrapText="1"/>
    </xf>
    <xf numFmtId="0" fontId="120" fillId="0" borderId="3" xfId="0" applyFont="1" applyFill="1" applyBorder="1" applyAlignment="1">
      <alignment horizontal="center"/>
    </xf>
    <xf numFmtId="0" fontId="120" fillId="0" borderId="4" xfId="0" applyFont="1" applyFill="1" applyBorder="1" applyAlignment="1">
      <alignment horizontal="center"/>
    </xf>
    <xf numFmtId="0" fontId="120" fillId="0" borderId="6" xfId="0" applyFont="1" applyFill="1" applyBorder="1" applyAlignment="1">
      <alignment horizontal="center"/>
    </xf>
    <xf numFmtId="0" fontId="120" fillId="14" borderId="1" xfId="0" applyFont="1" applyFill="1" applyBorder="1" applyAlignment="1">
      <alignment horizontal="right" vertical="center" wrapText="1"/>
    </xf>
    <xf numFmtId="0" fontId="120" fillId="0" borderId="1" xfId="0" applyFont="1" applyFill="1" applyBorder="1" applyAlignment="1">
      <alignment horizontal="center"/>
    </xf>
    <xf numFmtId="0" fontId="120" fillId="14" borderId="1" xfId="0" applyFont="1" applyFill="1" applyBorder="1" applyAlignment="1">
      <alignment horizontal="right" wrapText="1"/>
    </xf>
    <xf numFmtId="0" fontId="120" fillId="0" borderId="18" xfId="0" applyFont="1" applyFill="1" applyBorder="1" applyAlignment="1">
      <alignment horizontal="center"/>
    </xf>
    <xf numFmtId="0" fontId="120" fillId="0" borderId="8" xfId="0" applyFont="1" applyFill="1" applyBorder="1" applyAlignment="1">
      <alignment horizontal="center"/>
    </xf>
    <xf numFmtId="0" fontId="120" fillId="14" borderId="1" xfId="0" applyFont="1" applyFill="1" applyBorder="1" applyAlignment="1">
      <alignment horizontal="right"/>
    </xf>
    <xf numFmtId="0" fontId="120" fillId="19" borderId="1" xfId="0" applyFont="1" applyFill="1" applyBorder="1" applyAlignment="1">
      <alignment horizontal="right"/>
    </xf>
    <xf numFmtId="0" fontId="68" fillId="0" borderId="31" xfId="0" applyFont="1" applyBorder="1" applyAlignment="1">
      <alignment horizontal="center"/>
    </xf>
    <xf numFmtId="0" fontId="7" fillId="0" borderId="0" xfId="0" applyFont="1" applyAlignment="1">
      <alignment horizontal="left" wrapText="1"/>
    </xf>
    <xf numFmtId="0" fontId="38" fillId="0" borderId="0" xfId="0" applyFont="1" applyAlignment="1">
      <alignment horizontal="center" vertical="center" wrapText="1"/>
    </xf>
    <xf numFmtId="0" fontId="38" fillId="0" borderId="29" xfId="0" applyFont="1" applyBorder="1" applyAlignment="1">
      <alignment horizontal="center" vertical="center" wrapText="1"/>
    </xf>
    <xf numFmtId="0" fontId="38" fillId="0" borderId="0" xfId="0" applyFont="1" applyBorder="1" applyAlignment="1">
      <alignment horizontal="center" vertical="center" wrapText="1"/>
    </xf>
    <xf numFmtId="0" fontId="38" fillId="9" borderId="10" xfId="0" applyFont="1" applyFill="1" applyBorder="1" applyAlignment="1">
      <alignment vertical="center" wrapText="1"/>
    </xf>
    <xf numFmtId="0" fontId="38" fillId="9" borderId="14" xfId="0" applyFont="1" applyFill="1" applyBorder="1" applyAlignment="1">
      <alignment vertical="center" wrapText="1"/>
    </xf>
    <xf numFmtId="0" fontId="38" fillId="9" borderId="11" xfId="0" applyFont="1" applyFill="1" applyBorder="1" applyAlignment="1">
      <alignment vertical="center" wrapText="1"/>
    </xf>
    <xf numFmtId="0" fontId="38" fillId="3" borderId="10" xfId="0" applyFont="1" applyFill="1" applyBorder="1" applyAlignment="1">
      <alignment horizontal="right" vertical="center" wrapText="1"/>
    </xf>
    <xf numFmtId="0" fontId="38" fillId="3" borderId="14" xfId="0" applyFont="1" applyFill="1" applyBorder="1" applyAlignment="1">
      <alignment horizontal="right" vertical="center" wrapText="1"/>
    </xf>
    <xf numFmtId="0" fontId="38" fillId="3" borderId="11" xfId="0" applyFont="1" applyFill="1" applyBorder="1" applyAlignment="1">
      <alignment horizontal="right" vertical="center" wrapText="1"/>
    </xf>
    <xf numFmtId="0" fontId="38" fillId="19" borderId="10" xfId="0" applyFont="1" applyFill="1" applyBorder="1" applyAlignment="1">
      <alignment horizontal="right" vertical="center" wrapText="1"/>
    </xf>
    <xf numFmtId="0" fontId="38" fillId="19" borderId="14" xfId="0" applyFont="1" applyFill="1" applyBorder="1" applyAlignment="1">
      <alignment horizontal="right" vertical="center" wrapText="1"/>
    </xf>
    <xf numFmtId="0" fontId="38" fillId="19" borderId="11" xfId="0" applyFont="1" applyFill="1" applyBorder="1" applyAlignment="1">
      <alignment horizontal="right" vertical="center" wrapText="1"/>
    </xf>
    <xf numFmtId="0" fontId="38" fillId="12" borderId="25" xfId="0" applyFont="1" applyFill="1" applyBorder="1" applyAlignment="1">
      <alignment horizontal="center"/>
    </xf>
    <xf numFmtId="0" fontId="38" fillId="12" borderId="14" xfId="0" applyFont="1" applyFill="1" applyBorder="1" applyAlignment="1">
      <alignment horizontal="center"/>
    </xf>
    <xf numFmtId="0" fontId="38" fillId="8" borderId="9" xfId="0" applyFont="1" applyFill="1" applyBorder="1" applyAlignment="1">
      <alignment horizontal="center" vertical="center" wrapText="1"/>
    </xf>
    <xf numFmtId="0" fontId="38" fillId="8" borderId="12" xfId="0" applyFont="1" applyFill="1" applyBorder="1" applyAlignment="1">
      <alignment horizontal="center" vertical="center" wrapText="1"/>
    </xf>
    <xf numFmtId="0" fontId="38" fillId="8" borderId="10" xfId="0" applyFont="1" applyFill="1" applyBorder="1" applyAlignment="1">
      <alignment horizontal="center" vertical="center" wrapText="1"/>
    </xf>
    <xf numFmtId="0" fontId="38" fillId="8" borderId="11" xfId="0" applyFont="1" applyFill="1" applyBorder="1" applyAlignment="1">
      <alignment horizontal="center" vertical="center" wrapText="1"/>
    </xf>
    <xf numFmtId="0" fontId="38" fillId="9" borderId="1" xfId="0" applyFont="1" applyFill="1" applyBorder="1" applyAlignment="1">
      <alignment horizontal="left" vertical="center" wrapText="1"/>
    </xf>
    <xf numFmtId="0" fontId="38" fillId="3" borderId="1" xfId="0" applyFont="1" applyFill="1" applyBorder="1" applyAlignment="1">
      <alignment horizontal="right" vertical="center" wrapText="1"/>
    </xf>
    <xf numFmtId="0" fontId="38" fillId="13" borderId="1" xfId="0" applyFont="1" applyFill="1" applyBorder="1" applyAlignment="1">
      <alignment horizontal="center" vertical="center" wrapText="1"/>
    </xf>
    <xf numFmtId="0" fontId="38" fillId="3" borderId="1" xfId="0" applyFont="1" applyFill="1" applyBorder="1" applyAlignment="1">
      <alignment horizontal="center" vertical="center" wrapText="1"/>
    </xf>
    <xf numFmtId="0" fontId="38" fillId="12" borderId="1" xfId="0" applyFont="1" applyFill="1" applyBorder="1" applyAlignment="1">
      <alignment horizontal="center"/>
    </xf>
    <xf numFmtId="0" fontId="38" fillId="8" borderId="1" xfId="0" applyFont="1" applyFill="1" applyBorder="1" applyAlignment="1">
      <alignment horizontal="center" vertical="center" wrapText="1"/>
    </xf>
    <xf numFmtId="0" fontId="38" fillId="9" borderId="1" xfId="0" applyFont="1" applyFill="1" applyBorder="1" applyAlignment="1">
      <alignment vertical="center" wrapText="1"/>
    </xf>
    <xf numFmtId="0" fontId="30" fillId="9" borderId="3" xfId="0" applyFont="1" applyFill="1" applyBorder="1" applyAlignment="1">
      <alignment horizontal="left" vertical="center" wrapText="1"/>
    </xf>
    <xf numFmtId="0" fontId="30" fillId="9" borderId="4" xfId="0" applyFont="1" applyFill="1" applyBorder="1" applyAlignment="1">
      <alignment horizontal="left" vertical="center" wrapText="1"/>
    </xf>
    <xf numFmtId="0" fontId="30" fillId="9" borderId="6" xfId="0" applyFont="1" applyFill="1" applyBorder="1" applyAlignment="1">
      <alignment horizontal="left" vertical="center" wrapText="1"/>
    </xf>
    <xf numFmtId="0" fontId="30" fillId="3" borderId="1" xfId="0" applyFont="1" applyFill="1" applyBorder="1" applyAlignment="1">
      <alignment horizontal="right" vertical="center" wrapText="1"/>
    </xf>
    <xf numFmtId="0" fontId="98" fillId="0" borderId="3" xfId="0" applyFont="1" applyFill="1" applyBorder="1" applyAlignment="1">
      <alignment horizontal="right" vertical="center" wrapText="1"/>
    </xf>
    <xf numFmtId="0" fontId="98" fillId="0" borderId="4" xfId="0" applyFont="1" applyFill="1" applyBorder="1" applyAlignment="1">
      <alignment horizontal="right" vertical="center" wrapText="1"/>
    </xf>
    <xf numFmtId="0" fontId="98" fillId="0" borderId="6" xfId="0" applyFont="1" applyFill="1" applyBorder="1" applyAlignment="1">
      <alignment horizontal="right" vertical="center" wrapText="1"/>
    </xf>
    <xf numFmtId="0" fontId="98" fillId="0" borderId="31" xfId="0" applyFont="1" applyFill="1" applyBorder="1" applyAlignment="1">
      <alignment horizontal="center"/>
    </xf>
    <xf numFmtId="0" fontId="98" fillId="0" borderId="3" xfId="0" applyFont="1" applyFill="1" applyBorder="1" applyAlignment="1">
      <alignment horizontal="center"/>
    </xf>
    <xf numFmtId="0" fontId="98" fillId="0" borderId="4" xfId="0" applyFont="1" applyFill="1" applyBorder="1" applyAlignment="1">
      <alignment horizontal="center"/>
    </xf>
    <xf numFmtId="0" fontId="98" fillId="0" borderId="6" xfId="0" applyFont="1" applyFill="1" applyBorder="1" applyAlignment="1">
      <alignment horizontal="center"/>
    </xf>
    <xf numFmtId="0" fontId="98" fillId="0" borderId="3" xfId="0" quotePrefix="1" applyFont="1" applyFill="1" applyBorder="1" applyAlignment="1">
      <alignment horizontal="left" wrapText="1"/>
    </xf>
    <xf numFmtId="0" fontId="98" fillId="0" borderId="4" xfId="0" applyFont="1" applyFill="1" applyBorder="1" applyAlignment="1">
      <alignment horizontal="left" wrapText="1"/>
    </xf>
    <xf numFmtId="0" fontId="94" fillId="0" borderId="3" xfId="0" applyFont="1" applyFill="1" applyBorder="1" applyAlignment="1">
      <alignment horizontal="right" vertical="center" wrapText="1"/>
    </xf>
    <xf numFmtId="0" fontId="94" fillId="0" borderId="4" xfId="0" applyFont="1" applyFill="1" applyBorder="1" applyAlignment="1">
      <alignment horizontal="right" vertical="center" wrapText="1"/>
    </xf>
    <xf numFmtId="0" fontId="94" fillId="0" borderId="6" xfId="0" applyFont="1" applyFill="1" applyBorder="1" applyAlignment="1">
      <alignment horizontal="right" vertical="center" wrapText="1"/>
    </xf>
    <xf numFmtId="0" fontId="94" fillId="0" borderId="3" xfId="0" applyFont="1" applyFill="1" applyBorder="1" applyAlignment="1">
      <alignment horizontal="center"/>
    </xf>
    <xf numFmtId="0" fontId="94" fillId="0" borderId="4" xfId="0" applyFont="1" applyFill="1" applyBorder="1" applyAlignment="1">
      <alignment horizontal="center"/>
    </xf>
    <xf numFmtId="0" fontId="94" fillId="0" borderId="6" xfId="0" applyFont="1" applyFill="1" applyBorder="1" applyAlignment="1">
      <alignment horizontal="center"/>
    </xf>
    <xf numFmtId="0" fontId="94" fillId="14" borderId="3" xfId="0" applyFont="1" applyFill="1" applyBorder="1" applyAlignment="1">
      <alignment horizontal="right" vertical="center" wrapText="1"/>
    </xf>
    <xf numFmtId="0" fontId="94" fillId="14" borderId="4" xfId="0" applyFont="1" applyFill="1" applyBorder="1" applyAlignment="1">
      <alignment horizontal="right" vertical="center" wrapText="1"/>
    </xf>
    <xf numFmtId="0" fontId="94" fillId="14" borderId="6" xfId="0" applyFont="1" applyFill="1" applyBorder="1" applyAlignment="1">
      <alignment horizontal="right" vertical="center" wrapText="1"/>
    </xf>
    <xf numFmtId="0" fontId="94" fillId="0" borderId="3" xfId="0" applyFont="1" applyBorder="1" applyAlignment="1">
      <alignment horizontal="right"/>
    </xf>
    <xf numFmtId="0" fontId="94" fillId="0" borderId="4" xfId="0" applyFont="1" applyBorder="1" applyAlignment="1">
      <alignment horizontal="right"/>
    </xf>
    <xf numFmtId="0" fontId="94" fillId="0" borderId="6" xfId="0" applyFont="1" applyBorder="1" applyAlignment="1">
      <alignment horizontal="right"/>
    </xf>
    <xf numFmtId="0" fontId="94" fillId="0" borderId="3" xfId="0" quotePrefix="1" applyFont="1" applyFill="1" applyBorder="1" applyAlignment="1">
      <alignment horizontal="left" vertical="center" wrapText="1"/>
    </xf>
    <xf numFmtId="0" fontId="94" fillId="0" borderId="4" xfId="0" applyFont="1" applyFill="1" applyBorder="1" applyAlignment="1">
      <alignment horizontal="left" vertical="center" wrapText="1"/>
    </xf>
    <xf numFmtId="0" fontId="94" fillId="0" borderId="3" xfId="0" applyFont="1" applyFill="1" applyBorder="1" applyAlignment="1">
      <alignment horizontal="left" vertical="center" wrapText="1"/>
    </xf>
    <xf numFmtId="0" fontId="94" fillId="0" borderId="6" xfId="0" applyFont="1" applyFill="1" applyBorder="1" applyAlignment="1">
      <alignment horizontal="left" vertical="center" wrapText="1"/>
    </xf>
    <xf numFmtId="0" fontId="98" fillId="0" borderId="6" xfId="0" applyFont="1" applyFill="1" applyBorder="1" applyAlignment="1">
      <alignment horizontal="left" wrapText="1"/>
    </xf>
    <xf numFmtId="4" fontId="95" fillId="0" borderId="0" xfId="0" applyNumberFormat="1" applyFont="1" applyAlignment="1">
      <alignment horizontal="center"/>
    </xf>
    <xf numFmtId="0" fontId="94" fillId="14" borderId="3" xfId="0" applyFont="1" applyFill="1" applyBorder="1" applyAlignment="1">
      <alignment horizontal="right"/>
    </xf>
    <xf numFmtId="0" fontId="94" fillId="14" borderId="4" xfId="0" applyFont="1" applyFill="1" applyBorder="1" applyAlignment="1">
      <alignment horizontal="right"/>
    </xf>
    <xf numFmtId="0" fontId="94" fillId="14" borderId="6" xfId="0" applyFont="1" applyFill="1" applyBorder="1" applyAlignment="1">
      <alignment horizontal="right"/>
    </xf>
    <xf numFmtId="0" fontId="94" fillId="19" borderId="3" xfId="0" applyFont="1" applyFill="1" applyBorder="1" applyAlignment="1">
      <alignment horizontal="right"/>
    </xf>
    <xf numFmtId="0" fontId="94" fillId="19" borderId="4" xfId="0" applyFont="1" applyFill="1" applyBorder="1" applyAlignment="1">
      <alignment horizontal="right"/>
    </xf>
    <xf numFmtId="0" fontId="94" fillId="19" borderId="6" xfId="0" applyFont="1" applyFill="1" applyBorder="1" applyAlignment="1">
      <alignment horizontal="right"/>
    </xf>
    <xf numFmtId="0" fontId="99" fillId="0" borderId="1" xfId="0" applyFont="1" applyFill="1" applyBorder="1" applyAlignment="1">
      <alignment horizontal="right" vertical="center" wrapText="1"/>
    </xf>
    <xf numFmtId="0" fontId="99" fillId="0" borderId="1" xfId="0" applyFont="1" applyFill="1" applyBorder="1" applyAlignment="1">
      <alignment horizontal="center"/>
    </xf>
    <xf numFmtId="0" fontId="99" fillId="0" borderId="3" xfId="0" applyFont="1" applyFill="1" applyBorder="1" applyAlignment="1">
      <alignment horizontal="center"/>
    </xf>
    <xf numFmtId="0" fontId="99" fillId="0" borderId="1" xfId="0" applyFont="1" applyFill="1" applyBorder="1" applyAlignment="1">
      <alignment horizontal="left" vertical="center" wrapText="1"/>
    </xf>
    <xf numFmtId="0" fontId="99" fillId="0" borderId="5" xfId="0" applyFont="1" applyFill="1" applyBorder="1" applyAlignment="1">
      <alignment horizontal="right" vertical="center" wrapText="1"/>
    </xf>
    <xf numFmtId="0" fontId="99" fillId="0" borderId="3" xfId="0" applyFont="1" applyFill="1" applyBorder="1" applyAlignment="1">
      <alignment horizontal="right" wrapText="1"/>
    </xf>
    <xf numFmtId="0" fontId="99" fillId="0" borderId="4" xfId="0" applyFont="1" applyFill="1" applyBorder="1" applyAlignment="1">
      <alignment horizontal="right" wrapText="1"/>
    </xf>
    <xf numFmtId="0" fontId="99" fillId="0" borderId="6" xfId="0" applyFont="1" applyFill="1" applyBorder="1" applyAlignment="1">
      <alignment horizontal="right" wrapText="1"/>
    </xf>
    <xf numFmtId="0" fontId="99" fillId="0" borderId="3" xfId="0" applyFont="1" applyFill="1" applyBorder="1" applyAlignment="1">
      <alignment horizontal="right" vertical="center" wrapText="1"/>
    </xf>
    <xf numFmtId="0" fontId="99" fillId="0" borderId="4" xfId="0" applyFont="1" applyFill="1" applyBorder="1" applyAlignment="1">
      <alignment horizontal="right" vertical="center" wrapText="1"/>
    </xf>
    <xf numFmtId="0" fontId="99" fillId="0" borderId="6" xfId="0" applyFont="1" applyFill="1" applyBorder="1" applyAlignment="1">
      <alignment horizontal="right" vertical="center" wrapText="1"/>
    </xf>
    <xf numFmtId="0" fontId="99" fillId="0" borderId="19" xfId="0" applyFont="1" applyFill="1" applyBorder="1" applyAlignment="1">
      <alignment horizontal="right" vertical="center" wrapText="1"/>
    </xf>
    <xf numFmtId="0" fontId="99" fillId="0" borderId="20" xfId="0" applyFont="1" applyFill="1" applyBorder="1" applyAlignment="1">
      <alignment horizontal="right" vertical="center" wrapText="1"/>
    </xf>
    <xf numFmtId="0" fontId="102" fillId="0" borderId="31" xfId="0" applyFont="1" applyFill="1" applyBorder="1" applyAlignment="1">
      <alignment horizontal="center"/>
    </xf>
    <xf numFmtId="0" fontId="99" fillId="0" borderId="4" xfId="0" quotePrefix="1" applyFont="1" applyFill="1" applyBorder="1" applyAlignment="1">
      <alignment horizontal="left" wrapText="1"/>
    </xf>
    <xf numFmtId="0" fontId="99" fillId="0" borderId="4" xfId="0" applyFont="1" applyFill="1" applyBorder="1" applyAlignment="1">
      <alignment horizontal="left" wrapText="1"/>
    </xf>
    <xf numFmtId="0" fontId="99" fillId="0" borderId="6" xfId="0" applyFont="1" applyFill="1" applyBorder="1" applyAlignment="1">
      <alignment horizontal="left" wrapText="1"/>
    </xf>
    <xf numFmtId="0" fontId="99" fillId="0" borderId="4" xfId="0" quotePrefix="1" applyFont="1" applyFill="1" applyBorder="1" applyAlignment="1">
      <alignment horizontal="left"/>
    </xf>
    <xf numFmtId="0" fontId="99" fillId="0" borderId="4" xfId="0" applyFont="1" applyFill="1" applyBorder="1" applyAlignment="1">
      <alignment horizontal="left"/>
    </xf>
    <xf numFmtId="0" fontId="99" fillId="0" borderId="3" xfId="0" quotePrefix="1" applyFont="1" applyFill="1" applyBorder="1" applyAlignment="1">
      <alignment horizontal="left" wrapText="1"/>
    </xf>
    <xf numFmtId="0" fontId="99" fillId="0" borderId="18" xfId="0" applyFont="1" applyFill="1" applyBorder="1" applyAlignment="1">
      <alignment horizontal="right" wrapText="1"/>
    </xf>
    <xf numFmtId="0" fontId="99" fillId="0" borderId="8" xfId="0" applyFont="1" applyFill="1" applyBorder="1" applyAlignment="1">
      <alignment horizontal="right" wrapText="1"/>
    </xf>
    <xf numFmtId="0" fontId="99" fillId="0" borderId="17" xfId="0" applyFont="1" applyFill="1" applyBorder="1" applyAlignment="1">
      <alignment horizontal="right" wrapText="1"/>
    </xf>
    <xf numFmtId="0" fontId="99" fillId="0" borderId="22" xfId="0" applyFont="1" applyFill="1" applyBorder="1" applyAlignment="1">
      <alignment horizontal="right" vertical="center" wrapText="1"/>
    </xf>
    <xf numFmtId="0" fontId="99" fillId="0" borderId="23" xfId="0" applyFont="1" applyFill="1" applyBorder="1" applyAlignment="1">
      <alignment horizontal="right" vertical="center" wrapText="1"/>
    </xf>
    <xf numFmtId="49" fontId="99" fillId="0" borderId="3" xfId="0" applyNumberFormat="1" applyFont="1" applyFill="1" applyBorder="1" applyAlignment="1">
      <alignment horizontal="right" wrapText="1"/>
    </xf>
    <xf numFmtId="49" fontId="99" fillId="0" borderId="4" xfId="0" applyNumberFormat="1" applyFont="1" applyFill="1" applyBorder="1" applyAlignment="1">
      <alignment horizontal="right" wrapText="1"/>
    </xf>
    <xf numFmtId="49" fontId="99" fillId="0" borderId="6" xfId="0" applyNumberFormat="1" applyFont="1" applyFill="1" applyBorder="1" applyAlignment="1">
      <alignment horizontal="right" wrapText="1"/>
    </xf>
    <xf numFmtId="164" fontId="99" fillId="0" borderId="1" xfId="2" applyFont="1" applyFill="1" applyBorder="1" applyAlignment="1">
      <alignment horizontal="center"/>
    </xf>
    <xf numFmtId="164" fontId="99" fillId="0" borderId="3" xfId="2" applyFont="1" applyFill="1" applyBorder="1" applyAlignment="1">
      <alignment horizontal="center"/>
    </xf>
    <xf numFmtId="0" fontId="99" fillId="0" borderId="1" xfId="0" applyFont="1" applyFill="1" applyBorder="1" applyAlignment="1">
      <alignment horizontal="center" vertical="center" wrapText="1"/>
    </xf>
    <xf numFmtId="0" fontId="99" fillId="0" borderId="3" xfId="0" applyFont="1" applyFill="1" applyBorder="1" applyAlignment="1">
      <alignment horizontal="right"/>
    </xf>
    <xf numFmtId="0" fontId="99" fillId="0" borderId="4" xfId="0" applyFont="1" applyFill="1" applyBorder="1" applyAlignment="1">
      <alignment horizontal="right"/>
    </xf>
    <xf numFmtId="0" fontId="99" fillId="0" borderId="6" xfId="0" applyFont="1" applyFill="1" applyBorder="1" applyAlignment="1">
      <alignment horizontal="right"/>
    </xf>
    <xf numFmtId="0" fontId="99" fillId="0" borderId="1" xfId="0" applyFont="1" applyFill="1" applyBorder="1" applyAlignment="1">
      <alignment horizontal="right" vertical="center"/>
    </xf>
    <xf numFmtId="164" fontId="12" fillId="12" borderId="1" xfId="2" applyFont="1" applyFill="1" applyBorder="1" applyAlignment="1">
      <alignment horizontal="center"/>
    </xf>
    <xf numFmtId="164" fontId="12" fillId="12" borderId="3" xfId="2" applyFont="1" applyFill="1" applyBorder="1" applyAlignment="1">
      <alignment horizontal="center"/>
    </xf>
    <xf numFmtId="0" fontId="12" fillId="12" borderId="1" xfId="0" applyFont="1" applyFill="1" applyBorder="1" applyAlignment="1">
      <alignment horizontal="center"/>
    </xf>
    <xf numFmtId="0" fontId="12" fillId="12" borderId="3" xfId="0" applyFont="1" applyFill="1" applyBorder="1" applyAlignment="1">
      <alignment horizontal="center"/>
    </xf>
    <xf numFmtId="0" fontId="12" fillId="0" borderId="6" xfId="0" applyFont="1" applyBorder="1" applyAlignment="1">
      <alignment horizontal="left" wrapText="1"/>
    </xf>
    <xf numFmtId="0" fontId="12" fillId="0" borderId="18" xfId="0" applyFont="1" applyBorder="1" applyAlignment="1">
      <alignment horizontal="right" wrapText="1"/>
    </xf>
    <xf numFmtId="0" fontId="12" fillId="0" borderId="8" xfId="0" applyFont="1" applyBorder="1" applyAlignment="1">
      <alignment horizontal="right" wrapText="1"/>
    </xf>
    <xf numFmtId="0" fontId="12" fillId="0" borderId="17" xfId="0" applyFont="1" applyBorder="1" applyAlignment="1">
      <alignment horizontal="right" wrapText="1"/>
    </xf>
    <xf numFmtId="0" fontId="12" fillId="0" borderId="22" xfId="0" applyFont="1" applyFill="1" applyBorder="1" applyAlignment="1">
      <alignment horizontal="right" vertical="center" wrapText="1"/>
    </xf>
    <xf numFmtId="0" fontId="12" fillId="0" borderId="23" xfId="0" applyFont="1" applyFill="1" applyBorder="1" applyAlignment="1">
      <alignment horizontal="right" vertical="center" wrapText="1"/>
    </xf>
    <xf numFmtId="0" fontId="12" fillId="0" borderId="4" xfId="0" applyFont="1" applyBorder="1" applyAlignment="1">
      <alignment horizontal="left"/>
    </xf>
    <xf numFmtId="0" fontId="12" fillId="3" borderId="5" xfId="0" applyFont="1" applyFill="1" applyBorder="1" applyAlignment="1">
      <alignment horizontal="right" vertical="center" wrapText="1"/>
    </xf>
    <xf numFmtId="0" fontId="12" fillId="3" borderId="19" xfId="0" applyFont="1" applyFill="1" applyBorder="1" applyAlignment="1">
      <alignment horizontal="right" vertical="center" wrapText="1"/>
    </xf>
    <xf numFmtId="0" fontId="12" fillId="3" borderId="20" xfId="0" applyFont="1" applyFill="1" applyBorder="1" applyAlignment="1">
      <alignment horizontal="right" vertical="center" wrapText="1"/>
    </xf>
    <xf numFmtId="0" fontId="44" fillId="3" borderId="10" xfId="0" applyFont="1" applyFill="1" applyBorder="1" applyAlignment="1">
      <alignment horizontal="right" vertical="center" wrapText="1"/>
    </xf>
    <xf numFmtId="0" fontId="44" fillId="3" borderId="14" xfId="0" applyFont="1" applyFill="1" applyBorder="1" applyAlignment="1">
      <alignment horizontal="right" vertical="center" wrapText="1"/>
    </xf>
    <xf numFmtId="0" fontId="44" fillId="3" borderId="11" xfId="0" applyFont="1" applyFill="1" applyBorder="1" applyAlignment="1">
      <alignment horizontal="right" vertical="center" wrapText="1"/>
    </xf>
    <xf numFmtId="0" fontId="43" fillId="17" borderId="10" xfId="0" applyFont="1" applyFill="1" applyBorder="1" applyAlignment="1">
      <alignment vertical="center" wrapText="1"/>
    </xf>
    <xf numFmtId="0" fontId="43" fillId="17" borderId="14" xfId="0" applyFont="1" applyFill="1" applyBorder="1" applyAlignment="1">
      <alignment vertical="center" wrapText="1"/>
    </xf>
    <xf numFmtId="0" fontId="43" fillId="17" borderId="11" xfId="0" applyFont="1" applyFill="1" applyBorder="1" applyAlignment="1">
      <alignment vertical="center" wrapText="1"/>
    </xf>
    <xf numFmtId="0" fontId="43" fillId="3" borderId="10" xfId="0" applyFont="1" applyFill="1" applyBorder="1" applyAlignment="1">
      <alignment horizontal="right" vertical="center" wrapText="1"/>
    </xf>
    <xf numFmtId="0" fontId="43" fillId="3" borderId="14" xfId="0" applyFont="1" applyFill="1" applyBorder="1" applyAlignment="1">
      <alignment horizontal="right" vertical="center" wrapText="1"/>
    </xf>
    <xf numFmtId="0" fontId="43" fillId="3" borderId="11" xfId="0" applyFont="1" applyFill="1" applyBorder="1" applyAlignment="1">
      <alignment horizontal="right" vertical="center" wrapText="1"/>
    </xf>
    <xf numFmtId="0" fontId="43" fillId="16" borderId="10" xfId="0" applyFont="1" applyFill="1" applyBorder="1" applyAlignment="1">
      <alignment horizontal="center" vertical="center" wrapText="1"/>
    </xf>
    <xf numFmtId="0" fontId="43" fillId="16" borderId="11" xfId="0" applyFont="1" applyFill="1" applyBorder="1" applyAlignment="1">
      <alignment horizontal="center" vertical="center" wrapText="1"/>
    </xf>
    <xf numFmtId="0" fontId="66" fillId="0" borderId="0" xfId="0" applyFont="1" applyFill="1" applyBorder="1" applyAlignment="1">
      <alignment horizontal="center" vertical="center"/>
    </xf>
    <xf numFmtId="0" fontId="50" fillId="14" borderId="3" xfId="0" applyFont="1" applyFill="1" applyBorder="1" applyAlignment="1">
      <alignment horizontal="center" vertical="center" wrapText="1"/>
    </xf>
    <xf numFmtId="0" fontId="50" fillId="14" borderId="4" xfId="0" applyFont="1" applyFill="1" applyBorder="1" applyAlignment="1">
      <alignment horizontal="center" vertical="center" wrapText="1"/>
    </xf>
    <xf numFmtId="0" fontId="65" fillId="0" borderId="0" xfId="0" applyFont="1" applyAlignment="1">
      <alignment horizontal="center"/>
    </xf>
    <xf numFmtId="0" fontId="46" fillId="0" borderId="0" xfId="0" applyFont="1" applyAlignment="1">
      <alignment horizontal="center" vertical="center" wrapText="1"/>
    </xf>
    <xf numFmtId="0" fontId="49" fillId="0" borderId="9" xfId="0" applyFont="1" applyBorder="1" applyAlignment="1">
      <alignment vertical="center"/>
    </xf>
    <xf numFmtId="0" fontId="49" fillId="0" borderId="12" xfId="0" applyFont="1" applyBorder="1" applyAlignment="1">
      <alignment vertical="center"/>
    </xf>
    <xf numFmtId="0" fontId="49" fillId="0" borderId="9" xfId="0" applyFont="1" applyBorder="1" applyAlignment="1">
      <alignment horizontal="center" vertical="center"/>
    </xf>
    <xf numFmtId="0" fontId="49" fillId="0" borderId="12" xfId="0" applyFont="1" applyBorder="1" applyAlignment="1">
      <alignment horizontal="center" vertical="center"/>
    </xf>
    <xf numFmtId="0" fontId="46" fillId="8" borderId="9" xfId="0" applyFont="1" applyFill="1" applyBorder="1" applyAlignment="1">
      <alignment horizontal="center" vertical="center" wrapText="1"/>
    </xf>
    <xf numFmtId="0" fontId="46" fillId="8" borderId="12" xfId="0" applyFont="1" applyFill="1" applyBorder="1" applyAlignment="1">
      <alignment horizontal="center" vertical="center" wrapText="1"/>
    </xf>
    <xf numFmtId="0" fontId="46" fillId="9" borderId="10" xfId="0" applyFont="1" applyFill="1" applyBorder="1" applyAlignment="1">
      <alignment vertical="center" wrapText="1"/>
    </xf>
    <xf numFmtId="0" fontId="46" fillId="9" borderId="14" xfId="0" applyFont="1" applyFill="1" applyBorder="1" applyAlignment="1">
      <alignment vertical="center" wrapText="1"/>
    </xf>
    <xf numFmtId="0" fontId="46" fillId="9" borderId="11" xfId="0" applyFont="1" applyFill="1" applyBorder="1" applyAlignment="1">
      <alignment vertical="center" wrapText="1"/>
    </xf>
    <xf numFmtId="0" fontId="46" fillId="3" borderId="10" xfId="0" applyFont="1" applyFill="1" applyBorder="1" applyAlignment="1">
      <alignment horizontal="right" vertical="center" wrapText="1"/>
    </xf>
    <xf numFmtId="0" fontId="46" fillId="3" borderId="14" xfId="0" applyFont="1" applyFill="1" applyBorder="1" applyAlignment="1">
      <alignment horizontal="right" vertical="center" wrapText="1"/>
    </xf>
    <xf numFmtId="0" fontId="46" fillId="3" borderId="11" xfId="0" applyFont="1" applyFill="1" applyBorder="1" applyAlignment="1">
      <alignment horizontal="right" vertical="center" wrapText="1"/>
    </xf>
    <xf numFmtId="0" fontId="48" fillId="0" borderId="0" xfId="0" applyFont="1" applyAlignment="1">
      <alignment horizontal="center" vertical="center"/>
    </xf>
    <xf numFmtId="0" fontId="48" fillId="0" borderId="29" xfId="0" applyFont="1" applyBorder="1" applyAlignment="1">
      <alignment horizontal="center" vertical="center"/>
    </xf>
    <xf numFmtId="0" fontId="32" fillId="0" borderId="0" xfId="0" applyFont="1" applyAlignment="1">
      <alignment horizontal="center" vertical="center"/>
    </xf>
    <xf numFmtId="0" fontId="48" fillId="0" borderId="9" xfId="0" applyFont="1" applyBorder="1" applyAlignment="1">
      <alignment horizontal="center" vertical="center"/>
    </xf>
    <xf numFmtId="0" fontId="48" fillId="0" borderId="12" xfId="0" applyFont="1" applyBorder="1" applyAlignment="1">
      <alignment horizontal="center" vertical="center"/>
    </xf>
    <xf numFmtId="0" fontId="48" fillId="0" borderId="33" xfId="0" applyFont="1" applyBorder="1" applyAlignment="1">
      <alignment horizontal="center" vertical="center"/>
    </xf>
    <xf numFmtId="0" fontId="56" fillId="0" borderId="0" xfId="0" applyFont="1" applyFill="1" applyBorder="1" applyAlignment="1">
      <alignment horizontal="center" vertical="center" wrapText="1"/>
    </xf>
    <xf numFmtId="0" fontId="56" fillId="14" borderId="3" xfId="0" applyFont="1" applyFill="1" applyBorder="1" applyAlignment="1">
      <alignment horizontal="center" vertical="center" wrapText="1"/>
    </xf>
    <xf numFmtId="0" fontId="56" fillId="14" borderId="4" xfId="0" applyFont="1" applyFill="1" applyBorder="1" applyAlignment="1">
      <alignment horizontal="center" vertical="center" wrapText="1"/>
    </xf>
    <xf numFmtId="0" fontId="57" fillId="0" borderId="8" xfId="0" applyFont="1" applyBorder="1" applyAlignment="1">
      <alignment horizontal="center"/>
    </xf>
    <xf numFmtId="0" fontId="57" fillId="0" borderId="0" xfId="0" applyFont="1" applyBorder="1" applyAlignment="1">
      <alignment horizontal="center"/>
    </xf>
    <xf numFmtId="0" fontId="65" fillId="0" borderId="0" xfId="0" applyFont="1" applyBorder="1" applyAlignment="1">
      <alignment horizontal="center"/>
    </xf>
    <xf numFmtId="0" fontId="104" fillId="0" borderId="0" xfId="0" applyFont="1" applyAlignment="1">
      <alignment horizontal="center"/>
    </xf>
    <xf numFmtId="0" fontId="107" fillId="0" borderId="0" xfId="0" applyFont="1" applyAlignment="1">
      <alignment horizontal="center" vertical="center"/>
    </xf>
    <xf numFmtId="0" fontId="103" fillId="0" borderId="0" xfId="0" applyFont="1" applyAlignment="1">
      <alignment horizontal="center"/>
    </xf>
    <xf numFmtId="0" fontId="107" fillId="0" borderId="29" xfId="0" applyFont="1" applyBorder="1" applyAlignment="1">
      <alignment horizontal="center" vertical="center"/>
    </xf>
    <xf numFmtId="0" fontId="103" fillId="0" borderId="0" xfId="0" applyFont="1" applyAlignment="1">
      <alignment horizontal="center" vertical="center"/>
    </xf>
    <xf numFmtId="0" fontId="103" fillId="0" borderId="31" xfId="0" applyFont="1" applyBorder="1" applyAlignment="1">
      <alignment horizontal="center" vertical="center"/>
    </xf>
    <xf numFmtId="0" fontId="38" fillId="14" borderId="1" xfId="0" applyFont="1" applyFill="1" applyBorder="1" applyAlignment="1">
      <alignment horizontal="right" vertical="center" wrapText="1"/>
    </xf>
    <xf numFmtId="0" fontId="113" fillId="0" borderId="0" xfId="0" applyFont="1" applyBorder="1" applyAlignment="1">
      <alignment horizontal="center" vertical="center"/>
    </xf>
    <xf numFmtId="0" fontId="38" fillId="0" borderId="3" xfId="0" applyFont="1" applyFill="1" applyBorder="1" applyAlignment="1">
      <alignment horizontal="center"/>
    </xf>
    <xf numFmtId="0" fontId="38" fillId="0" borderId="4" xfId="0" applyFont="1" applyFill="1" applyBorder="1" applyAlignment="1">
      <alignment horizontal="center"/>
    </xf>
    <xf numFmtId="0" fontId="38" fillId="0" borderId="6" xfId="0" applyFont="1" applyFill="1" applyBorder="1" applyAlignment="1">
      <alignment horizontal="center"/>
    </xf>
    <xf numFmtId="0" fontId="38" fillId="0" borderId="1" xfId="0" applyFont="1" applyFill="1" applyBorder="1" applyAlignment="1">
      <alignment horizontal="center"/>
    </xf>
    <xf numFmtId="0" fontId="38" fillId="14" borderId="1" xfId="0" applyFont="1" applyFill="1" applyBorder="1" applyAlignment="1">
      <alignment horizontal="right" wrapText="1"/>
    </xf>
    <xf numFmtId="0" fontId="38" fillId="0" borderId="18" xfId="0" applyFont="1" applyFill="1" applyBorder="1" applyAlignment="1">
      <alignment horizontal="center"/>
    </xf>
    <xf numFmtId="0" fontId="38" fillId="0" borderId="8" xfId="0" applyFont="1" applyFill="1" applyBorder="1" applyAlignment="1">
      <alignment horizontal="center"/>
    </xf>
    <xf numFmtId="0" fontId="38" fillId="14" borderId="1" xfId="0" applyFont="1" applyFill="1" applyBorder="1" applyAlignment="1">
      <alignment horizontal="right"/>
    </xf>
    <xf numFmtId="0" fontId="38" fillId="19" borderId="1" xfId="0" applyFont="1" applyFill="1" applyBorder="1" applyAlignment="1">
      <alignment horizontal="right"/>
    </xf>
    <xf numFmtId="49" fontId="109" fillId="0" borderId="0" xfId="0" applyNumberFormat="1" applyFont="1" applyBorder="1" applyAlignment="1">
      <alignment horizontal="center"/>
    </xf>
    <xf numFmtId="49" fontId="109" fillId="0" borderId="0" xfId="0" applyNumberFormat="1" applyFont="1" applyAlignment="1">
      <alignment horizontal="center"/>
    </xf>
    <xf numFmtId="0" fontId="110" fillId="0" borderId="0" xfId="0" applyFont="1" applyBorder="1" applyAlignment="1">
      <alignment horizontal="center" vertical="center" wrapText="1"/>
    </xf>
    <xf numFmtId="49" fontId="12" fillId="0" borderId="3" xfId="0" applyNumberFormat="1" applyFont="1" applyBorder="1" applyAlignment="1">
      <alignment horizontal="right" wrapText="1"/>
    </xf>
    <xf numFmtId="49" fontId="12" fillId="0" borderId="4" xfId="0" applyNumberFormat="1" applyFont="1" applyBorder="1" applyAlignment="1">
      <alignment horizontal="right" wrapText="1"/>
    </xf>
    <xf numFmtId="49" fontId="12" fillId="0" borderId="6" xfId="0" applyNumberFormat="1" applyFont="1" applyBorder="1" applyAlignment="1">
      <alignment horizontal="right" wrapText="1"/>
    </xf>
  </cellXfs>
  <cellStyles count="4">
    <cellStyle name="Comma" xfId="2" builtinId="3"/>
    <cellStyle name="Hyperlink" xfId="1" builtinId="8"/>
    <cellStyle name="Normal" xfId="0" builtinId="0"/>
    <cellStyle name="Percent" xfId="3" builtinId="5"/>
  </cellStyles>
  <dxfs count="1">
    <dxf>
      <fill>
        <patternFill>
          <bgColor rgb="FFCCFFFF"/>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externalLink" Target="externalLinks/externalLink6.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502920</xdr:colOff>
      <xdr:row>33</xdr:row>
      <xdr:rowOff>121920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0"/>
          <a:ext cx="7208520" cy="61569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457200</xdr:colOff>
      <xdr:row>45</xdr:row>
      <xdr:rowOff>109220</xdr:rowOff>
    </xdr:to>
    <xdr:pic>
      <xdr:nvPicPr>
        <xdr:cNvPr id="2" name="Picture 1" descr="I:\meetings\Law.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943600" cy="8338820"/>
        </a:xfrm>
        <a:prstGeom prst="rect">
          <a:avLst/>
        </a:prstGeom>
        <a:noFill/>
        <a:ln>
          <a:noFill/>
        </a:ln>
      </xdr:spPr>
    </xdr:pic>
    <xdr:clientData/>
  </xdr:twoCellAnchor>
  <xdr:twoCellAnchor editAs="oneCell">
    <xdr:from>
      <xdr:col>0</xdr:col>
      <xdr:colOff>0</xdr:colOff>
      <xdr:row>49</xdr:row>
      <xdr:rowOff>68580</xdr:rowOff>
    </xdr:from>
    <xdr:to>
      <xdr:col>9</xdr:col>
      <xdr:colOff>457200</xdr:colOff>
      <xdr:row>95</xdr:row>
      <xdr:rowOff>11430</xdr:rowOff>
    </xdr:to>
    <xdr:pic>
      <xdr:nvPicPr>
        <xdr:cNvPr id="3" name="Picture 2" descr="I:\meetings\Law Ascent.jp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504420"/>
          <a:ext cx="5943600" cy="835533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22860</xdr:rowOff>
    </xdr:from>
    <xdr:to>
      <xdr:col>12</xdr:col>
      <xdr:colOff>556260</xdr:colOff>
      <xdr:row>59</xdr:row>
      <xdr:rowOff>22860</xdr:rowOff>
    </xdr:to>
    <xdr:pic>
      <xdr:nvPicPr>
        <xdr:cNvPr id="7"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
          <a:ext cx="7871460" cy="10789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10468</xdr:colOff>
      <xdr:row>39</xdr:row>
      <xdr:rowOff>10467</xdr:rowOff>
    </xdr:from>
    <xdr:to>
      <xdr:col>1</xdr:col>
      <xdr:colOff>1638300</xdr:colOff>
      <xdr:row>44</xdr:row>
      <xdr:rowOff>157005</xdr:rowOff>
    </xdr:to>
    <xdr:sp macro="" textlink="">
      <xdr:nvSpPr>
        <xdr:cNvPr id="2" name="TextBox 1"/>
        <xdr:cNvSpPr txBox="1"/>
      </xdr:nvSpPr>
      <xdr:spPr>
        <a:xfrm>
          <a:off x="330508" y="10282227"/>
          <a:ext cx="1627832" cy="12057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iodun/Desktop/Budget%20Dept/modified%20mybf/187-Newly%20modified%20-Ondo%20State%20EFU-FSP-BPS%202020-2022%20%20%20%20%201%20(Autosav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biodun/Desktop/Ondo%20State%20reviewed%20budget%202020/May%207%20-Ondo%20State%20EFU-FSP-BPS%202020-2022%20%20%20%20%20Data%20Set%20and%20Forecasting%20Templatev2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ay%207%20-Ondo%20State%20EFU-FSP-BPS%202020-2022%20%20%20%20%20Data%20Set%20and%20Forecasting%20Templatev2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biodun/Desktop/New%20Revised%20Budget/SFTAS%20AF_DLI%201%20Example%20%20Summary%20table_v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biodun/Desktop/mtef%20-new/May%207%20-Ondo%20State%20EFU-FSP-BPS%202020-2022%20%20%20%20%20Data%20Set%20and%20Forecasting%20Templatev2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biodun/Desktop/Expanatory%20No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amp; Calibraton"/>
      <sheetName val="O.1 Historical Data Entry"/>
      <sheetName val="O.2 Data EFU-FSP-BPS"/>
      <sheetName val="A. Macro-Fiscal Framework"/>
      <sheetName val="Sheet1"/>
      <sheetName val="B.1 Recurrent Fiscal Forecasts"/>
      <sheetName val="B.2 Capital Receipts"/>
      <sheetName val="C.3 Sector Allocation CAPEX"/>
      <sheetName val="B.3 Debt Servicing"/>
      <sheetName val="C.1 Sector Allocation PERSONNEL"/>
      <sheetName val="C.2 Sector Allocation OVERHEAD"/>
      <sheetName val="D.1 Fiscal Performance Graphs"/>
      <sheetName val="D.2 Fiscal Trend Graph"/>
      <sheetName val="E. Debt"/>
      <sheetName val="F. LGC FAAC Allocations"/>
    </sheetNames>
    <sheetDataSet>
      <sheetData sheetId="0"/>
      <sheetData sheetId="1"/>
      <sheetData sheetId="2"/>
      <sheetData sheetId="3"/>
      <sheetData sheetId="4"/>
      <sheetData sheetId="5"/>
      <sheetData sheetId="6">
        <row r="5">
          <cell r="M5" t="str">
            <v>Discretional</v>
          </cell>
        </row>
        <row r="6">
          <cell r="M6" t="str">
            <v>Non-Discretional</v>
          </cell>
        </row>
        <row r="84">
          <cell r="A84" t="str">
            <v>ADMINISTRATION OF JUSTICE</v>
          </cell>
        </row>
        <row r="85">
          <cell r="A85" t="str">
            <v>AGRICULTURAL DEVELOPMENT</v>
          </cell>
        </row>
        <row r="86">
          <cell r="A86" t="str">
            <v>EDUCATION</v>
          </cell>
        </row>
        <row r="87">
          <cell r="A87" t="str">
            <v>ENVIRONMENT AND SEWAGE MANAGEMENT</v>
          </cell>
        </row>
        <row r="88">
          <cell r="A88" t="str">
            <v>GENERAL  ADMINISTRATION</v>
          </cell>
        </row>
        <row r="89">
          <cell r="A89" t="str">
            <v>HEALTH</v>
          </cell>
        </row>
        <row r="90">
          <cell r="A90" t="str">
            <v>INFORMATION</v>
          </cell>
        </row>
        <row r="91">
          <cell r="A91" t="str">
            <v>INFRASTRUCTURAL DEVELOPMENT</v>
          </cell>
        </row>
        <row r="92">
          <cell r="A92" t="str">
            <v>LEGISLATIVE ADMINISTRATION</v>
          </cell>
        </row>
        <row r="93">
          <cell r="A93" t="str">
            <v>PUBLIC FINANCE</v>
          </cell>
        </row>
        <row r="94">
          <cell r="A94" t="str">
            <v>REGIONAL DEVELOPMENT</v>
          </cell>
        </row>
        <row r="95">
          <cell r="A95" t="str">
            <v>COMMUNITY DEVELOPMENT</v>
          </cell>
        </row>
        <row r="96">
          <cell r="A96" t="str">
            <v>TRADE AND INDUSTRY</v>
          </cell>
        </row>
        <row r="97">
          <cell r="A97">
            <v>0</v>
          </cell>
        </row>
        <row r="98">
          <cell r="A98">
            <v>0</v>
          </cell>
        </row>
        <row r="99">
          <cell r="A99">
            <v>0</v>
          </cell>
        </row>
        <row r="100">
          <cell r="A100">
            <v>0</v>
          </cell>
        </row>
        <row r="101">
          <cell r="A101">
            <v>0</v>
          </cell>
        </row>
        <row r="102">
          <cell r="A102">
            <v>0</v>
          </cell>
        </row>
        <row r="103">
          <cell r="A103">
            <v>0</v>
          </cell>
        </row>
        <row r="104">
          <cell r="A104">
            <v>0</v>
          </cell>
        </row>
        <row r="105">
          <cell r="A105">
            <v>0</v>
          </cell>
        </row>
        <row r="106">
          <cell r="A106">
            <v>0</v>
          </cell>
        </row>
        <row r="107">
          <cell r="A107">
            <v>0</v>
          </cell>
        </row>
        <row r="108">
          <cell r="A108">
            <v>0</v>
          </cell>
        </row>
        <row r="109">
          <cell r="A109">
            <v>0</v>
          </cell>
        </row>
        <row r="110">
          <cell r="A110">
            <v>0</v>
          </cell>
        </row>
        <row r="111">
          <cell r="A111">
            <v>0</v>
          </cell>
        </row>
        <row r="112">
          <cell r="A112">
            <v>0</v>
          </cell>
        </row>
        <row r="113">
          <cell r="A113">
            <v>0</v>
          </cell>
        </row>
      </sheetData>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amp; Calibraton"/>
      <sheetName val="O.1 Historical Data Entry"/>
      <sheetName val="O.2 Data EFU-FSP-BPS"/>
      <sheetName val="manual forecast"/>
      <sheetName val="new manual"/>
      <sheetName val="Long-Short Loans"/>
      <sheetName val="Internal-Ext Loans"/>
      <sheetName val="B.2 Capital Receipts"/>
      <sheetName val="A. Macro-Fiscal Framework"/>
      <sheetName val="C.3 Sector Allocation CAPEX"/>
      <sheetName val="B.1 Recurrent Fiscal Forecasts"/>
      <sheetName val="B.3 Debt Servicing"/>
      <sheetName val="C.1 Sector Allocation PERSONNEL"/>
      <sheetName val="C.2 Sector Allocation OVERHEAD"/>
      <sheetName val="D.1 Fiscal Performance Graphs"/>
      <sheetName val="D.2 Fiscal Trend Graph"/>
      <sheetName val="E. Debt"/>
      <sheetName val="F. LGC FAAC Allocations"/>
    </sheetNames>
    <sheetDataSet>
      <sheetData sheetId="0"/>
      <sheetData sheetId="1"/>
      <sheetData sheetId="2"/>
      <sheetData sheetId="3"/>
      <sheetData sheetId="4">
        <row r="5">
          <cell r="H5">
            <v>26730614126.830502</v>
          </cell>
        </row>
        <row r="7">
          <cell r="H7">
            <v>17879043585.313332</v>
          </cell>
        </row>
        <row r="9">
          <cell r="H9">
            <v>10945781929.540001</v>
          </cell>
        </row>
        <row r="28">
          <cell r="H28">
            <v>1424476385.4860001</v>
          </cell>
        </row>
        <row r="29">
          <cell r="H29">
            <v>6378312771.8160019</v>
          </cell>
        </row>
        <row r="30">
          <cell r="H30">
            <v>4257519505.8920994</v>
          </cell>
        </row>
      </sheetData>
      <sheetData sheetId="5"/>
      <sheetData sheetId="6"/>
      <sheetData sheetId="7">
        <row r="6">
          <cell r="P6" t="str">
            <v>Discretional</v>
          </cell>
        </row>
        <row r="7">
          <cell r="P7" t="str">
            <v>Non-Discretional</v>
          </cell>
        </row>
      </sheetData>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amp; Calibraton"/>
      <sheetName val="O.1 Historical Data Entry"/>
      <sheetName val="O.2 Data EFU-FSP-BPS"/>
      <sheetName val="A. Macro-Fiscal Framework"/>
      <sheetName val="manual forecast"/>
      <sheetName val="new manual"/>
      <sheetName val="B.2 Capital Receipts"/>
      <sheetName val="C.3 Sector Allocation CAPEX"/>
      <sheetName val="B.1 Recurrent Fiscal Forecasts"/>
      <sheetName val="B.3 Debt Servicing"/>
      <sheetName val="C.1 Sector Allocation PERSONNEL"/>
      <sheetName val="C.2 Sector Allocation OVERHEAD"/>
      <sheetName val="D.1 Fiscal Performance Graphs"/>
      <sheetName val="D.2 Fiscal Trend Graph"/>
      <sheetName val="E. Debt"/>
      <sheetName val="F. LGC FAAC Allocations"/>
    </sheetNames>
    <sheetDataSet>
      <sheetData sheetId="0"/>
      <sheetData sheetId="1"/>
      <sheetData sheetId="2"/>
      <sheetData sheetId="3"/>
      <sheetData sheetId="4"/>
      <sheetData sheetId="5">
        <row r="29">
          <cell r="H29">
            <v>5629112771.8177948</v>
          </cell>
        </row>
        <row r="33">
          <cell r="H33">
            <v>40060000000</v>
          </cell>
        </row>
        <row r="34">
          <cell r="H34">
            <v>3682865150</v>
          </cell>
        </row>
      </sheetData>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T1 Summary REVISED"/>
      <sheetName val="T2 Summary Table illustration"/>
      <sheetName val="Explanatory Notes"/>
      <sheetName val="Appendix"/>
      <sheetName val="original tableT2"/>
    </sheetNames>
    <sheetDataSet>
      <sheetData sheetId="0"/>
      <sheetData sheetId="1">
        <row r="4">
          <cell r="E4" t="str">
            <v>Explanatory Note 1.0</v>
          </cell>
        </row>
        <row r="5">
          <cell r="B5">
            <v>55</v>
          </cell>
          <cell r="C5">
            <v>25</v>
          </cell>
          <cell r="E5" t="str">
            <v>Explanatory Note 1.1</v>
          </cell>
        </row>
        <row r="6">
          <cell r="B6">
            <v>2</v>
          </cell>
          <cell r="C6">
            <v>1.7</v>
          </cell>
          <cell r="E6" t="str">
            <v>Explanatory Note 1.2</v>
          </cell>
        </row>
        <row r="7">
          <cell r="B7">
            <v>305</v>
          </cell>
          <cell r="C7">
            <v>360</v>
          </cell>
          <cell r="E7" t="str">
            <v>Explanatory Note 1.3</v>
          </cell>
        </row>
        <row r="8">
          <cell r="B8">
            <v>2.6</v>
          </cell>
          <cell r="C8">
            <v>-4.42</v>
          </cell>
          <cell r="E8" t="str">
            <v>Explanatory Note 1.4</v>
          </cell>
        </row>
        <row r="9">
          <cell r="B9">
            <v>11.7</v>
          </cell>
          <cell r="C9">
            <v>14.13</v>
          </cell>
          <cell r="E9" t="str">
            <v>Explanatory Note 1.5</v>
          </cell>
        </row>
        <row r="10">
          <cell r="A10" t="str">
            <v>Mineral Ratio</v>
          </cell>
        </row>
        <row r="11">
          <cell r="B11">
            <v>4500000000</v>
          </cell>
          <cell r="C11">
            <v>4081000000</v>
          </cell>
        </row>
        <row r="13">
          <cell r="B13">
            <v>40267804825.783699</v>
          </cell>
          <cell r="C13">
            <v>26730614126.830502</v>
          </cell>
        </row>
        <row r="14">
          <cell r="B14">
            <v>13399732604.930553</v>
          </cell>
          <cell r="C14">
            <v>10945781929.540001</v>
          </cell>
        </row>
        <row r="15">
          <cell r="B15">
            <v>19745390835</v>
          </cell>
          <cell r="C15">
            <v>14849148035.369999</v>
          </cell>
        </row>
        <row r="16">
          <cell r="B16">
            <v>14605565582.791601</v>
          </cell>
          <cell r="C16">
            <v>17879043585.313332</v>
          </cell>
        </row>
        <row r="17">
          <cell r="B17">
            <v>30107615000</v>
          </cell>
          <cell r="C17">
            <v>24244763854.860001</v>
          </cell>
        </row>
        <row r="18">
          <cell r="B18">
            <v>3800884078.8599997</v>
          </cell>
          <cell r="C18">
            <v>9627484078.8600006</v>
          </cell>
        </row>
        <row r="19">
          <cell r="B19">
            <v>3948659375</v>
          </cell>
          <cell r="C19">
            <v>1580000000</v>
          </cell>
        </row>
        <row r="20">
          <cell r="B20">
            <v>0</v>
          </cell>
          <cell r="C20">
            <v>1500000000</v>
          </cell>
        </row>
        <row r="23">
          <cell r="B23">
            <v>40000000000</v>
          </cell>
          <cell r="C23">
            <v>40059974547.919998</v>
          </cell>
        </row>
        <row r="24">
          <cell r="B24">
            <v>4769143402</v>
          </cell>
          <cell r="C24">
            <v>3764833550</v>
          </cell>
        </row>
        <row r="25">
          <cell r="B25">
            <v>16601691541</v>
          </cell>
          <cell r="C25">
            <v>12205839307</v>
          </cell>
          <cell r="D25">
            <v>2102600000</v>
          </cell>
        </row>
        <row r="26">
          <cell r="B26">
            <v>8429500000</v>
          </cell>
          <cell r="C26">
            <v>8340955000</v>
          </cell>
        </row>
        <row r="27">
          <cell r="B27">
            <v>12900000000</v>
          </cell>
          <cell r="C27">
            <v>10650800000</v>
          </cell>
        </row>
        <row r="28">
          <cell r="B28">
            <v>5359893041.9700003</v>
          </cell>
          <cell r="C28">
            <v>6378312771.8160019</v>
          </cell>
        </row>
        <row r="29">
          <cell r="B29">
            <v>2720007029.9200001</v>
          </cell>
          <cell r="C29">
            <v>1424476385.4860001</v>
          </cell>
        </row>
        <row r="30">
          <cell r="B30">
            <v>6100000000</v>
          </cell>
          <cell r="C30">
            <v>4257519505.8920994</v>
          </cell>
        </row>
        <row r="31">
          <cell r="B31">
            <v>10508246933.9</v>
          </cell>
          <cell r="C31">
            <v>13000000000</v>
          </cell>
          <cell r="E31" t="str">
            <v>Explanatory Note 3.9</v>
          </cell>
        </row>
        <row r="32">
          <cell r="E32" t="str">
            <v>Explanatory Note 4.0</v>
          </cell>
        </row>
        <row r="33">
          <cell r="A33" t="str">
            <v>Administration Sector</v>
          </cell>
          <cell r="B33">
            <v>14420640000</v>
          </cell>
          <cell r="C33">
            <v>5439575000</v>
          </cell>
          <cell r="D33">
            <v>260000000</v>
          </cell>
          <cell r="E33" t="str">
            <v>Explanatory Note 4.1</v>
          </cell>
        </row>
        <row r="34">
          <cell r="A34" t="str">
            <v>Economic Sector</v>
          </cell>
          <cell r="B34">
            <v>44238377820.860001</v>
          </cell>
          <cell r="C34">
            <v>27711123363.264286</v>
          </cell>
          <cell r="D34">
            <v>12575100000</v>
          </cell>
          <cell r="E34" t="str">
            <v>Explanatory Note 4.2</v>
          </cell>
        </row>
        <row r="35">
          <cell r="A35" t="str">
            <v>Law and Justice Sector</v>
          </cell>
          <cell r="B35">
            <v>2909000000</v>
          </cell>
          <cell r="C35">
            <v>2870600000</v>
          </cell>
          <cell r="D35">
            <v>0</v>
          </cell>
          <cell r="E35" t="str">
            <v>Explanatory Note 4.3</v>
          </cell>
        </row>
        <row r="36">
          <cell r="A36" t="str">
            <v>Regional Sector</v>
          </cell>
          <cell r="B36">
            <v>0</v>
          </cell>
          <cell r="C36">
            <v>0</v>
          </cell>
          <cell r="D36">
            <v>0</v>
          </cell>
          <cell r="E36" t="str">
            <v>Explanatory Note 4.4</v>
          </cell>
        </row>
        <row r="37">
          <cell r="A37" t="str">
            <v>Social Sector</v>
          </cell>
          <cell r="B37">
            <v>18902025502.720001</v>
          </cell>
          <cell r="C37">
            <v>15333990568.619999</v>
          </cell>
          <cell r="D37">
            <v>10067068157.719999</v>
          </cell>
          <cell r="E37" t="str">
            <v>Explanatory Note 4.5</v>
          </cell>
        </row>
        <row r="39">
          <cell r="E39" t="str">
            <v>Explanatory Note 5.0</v>
          </cell>
        </row>
        <row r="40">
          <cell r="B40">
            <v>30000000000</v>
          </cell>
          <cell r="C40">
            <v>15200000000</v>
          </cell>
          <cell r="E40" t="str">
            <v>Explanatory Note 5.1</v>
          </cell>
        </row>
        <row r="41">
          <cell r="E41" t="str">
            <v>Explanatory Note 5.2</v>
          </cell>
        </row>
        <row r="42">
          <cell r="B42">
            <v>10075597970</v>
          </cell>
          <cell r="C42">
            <v>8147105770.25</v>
          </cell>
          <cell r="E42" t="str">
            <v>Explanatory Note 5.3</v>
          </cell>
        </row>
        <row r="43">
          <cell r="E43" t="str">
            <v>Explanatory Note 5.4</v>
          </cell>
        </row>
        <row r="44">
          <cell r="E44" t="str">
            <v>Explanatory Note 6.0</v>
          </cell>
        </row>
        <row r="45">
          <cell r="E45" t="str">
            <v>Explanatory Note 6.1</v>
          </cell>
        </row>
      </sheetData>
      <sheetData sheetId="2">
        <row r="2">
          <cell r="A2" t="str">
            <v>In Naira, unless stated otherwise</v>
          </cell>
        </row>
      </sheetData>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amp; Calibraton"/>
      <sheetName val="O.1 Historical Data Entry"/>
      <sheetName val="O.2 Data EFU-FSP-BPS"/>
      <sheetName val="A. Macro-Fiscal Framework"/>
      <sheetName val="manual forecast"/>
      <sheetName val="new manual"/>
      <sheetName val="B.2 Capital Receipts"/>
      <sheetName val="C.3 Sector Allocation CAPEX"/>
      <sheetName val="B.1 Recurrent Fiscal Forecasts"/>
      <sheetName val="B.3 Debt Servicing"/>
      <sheetName val="C.1 Sector Allocation PERSONNEL"/>
      <sheetName val="C.2 Sector Allocation OVERHEAD"/>
      <sheetName val="D.1 Fiscal Performance Graphs"/>
      <sheetName val="D.2 Fiscal Trend Graph"/>
      <sheetName val="E. Debt"/>
      <sheetName val="F. LGC FAAC Allocations"/>
    </sheetNames>
    <sheetDataSet>
      <sheetData sheetId="0"/>
      <sheetData sheetId="1"/>
      <sheetData sheetId="2"/>
      <sheetData sheetId="3">
        <row r="10">
          <cell r="C10">
            <v>1.7</v>
          </cell>
        </row>
        <row r="11">
          <cell r="C11">
            <v>25</v>
          </cell>
        </row>
        <row r="12">
          <cell r="C12">
            <v>360</v>
          </cell>
        </row>
        <row r="20">
          <cell r="C20">
            <v>24244763854.860001</v>
          </cell>
        </row>
      </sheetData>
      <sheetData sheetId="4"/>
      <sheetData sheetId="5">
        <row r="19">
          <cell r="H19">
            <v>1500000000</v>
          </cell>
        </row>
        <row r="25">
          <cell r="C25">
            <v>10508246933.9</v>
          </cell>
          <cell r="H25">
            <v>13000000000</v>
          </cell>
        </row>
        <row r="28">
          <cell r="C28">
            <v>2720007030.5500002</v>
          </cell>
          <cell r="H28">
            <v>1424476385.4860001</v>
          </cell>
        </row>
        <row r="29">
          <cell r="C29">
            <v>5359893041.9700003</v>
          </cell>
        </row>
        <row r="30">
          <cell r="C30">
            <v>6100000000</v>
          </cell>
          <cell r="H30">
            <v>4257519505.8920994</v>
          </cell>
        </row>
        <row r="33">
          <cell r="C33">
            <v>40000000000</v>
          </cell>
        </row>
        <row r="34">
          <cell r="C34">
            <v>4769143402</v>
          </cell>
        </row>
        <row r="35">
          <cell r="C35">
            <v>16601691541</v>
          </cell>
        </row>
        <row r="36">
          <cell r="C36">
            <v>8429500000</v>
          </cell>
        </row>
        <row r="37">
          <cell r="C37">
            <v>12900000000</v>
          </cell>
        </row>
      </sheetData>
      <sheetData sheetId="6">
        <row r="74">
          <cell r="C74">
            <v>4081000000</v>
          </cell>
        </row>
      </sheetData>
      <sheetData sheetId="7"/>
      <sheetData sheetId="8"/>
      <sheetData sheetId="9"/>
      <sheetData sheetId="10"/>
      <sheetData sheetId="11"/>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anatory-Note"/>
      <sheetName val="Explanatory Note"/>
      <sheetName val="Appendix"/>
      <sheetName val="Long-Short Loans "/>
    </sheetNames>
    <sheetDataSet>
      <sheetData sheetId="0"/>
      <sheetData sheetId="1"/>
      <sheetData sheetId="2">
        <row r="27">
          <cell r="B27">
            <v>30000000000</v>
          </cell>
        </row>
        <row r="47">
          <cell r="B47">
            <v>10075597970</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92.168.137.1/expenditure/admin/capital/add_capital_fund.php?id=11186&amp;programme_segment=02120002390111" TargetMode="External"/><Relationship Id="rId13" Type="http://schemas.openxmlformats.org/officeDocument/2006/relationships/hyperlink" Target="http://192.168.137.1/expenditure/admin/capital/add_capital_fund.php?id=13535&amp;programme_segment=02120002390118" TargetMode="External"/><Relationship Id="rId3" Type="http://schemas.openxmlformats.org/officeDocument/2006/relationships/hyperlink" Target="http://192.168.137.1/expenditure/admin/capital/add_capital_fund.php?id=12924&amp;programme_segment=02120002390102" TargetMode="External"/><Relationship Id="rId7" Type="http://schemas.openxmlformats.org/officeDocument/2006/relationships/hyperlink" Target="http://192.168.137.1/expenditure/admin/capital/add_capital_fund.php?id=11182&amp;programme_segment=02120002390110" TargetMode="External"/><Relationship Id="rId12" Type="http://schemas.openxmlformats.org/officeDocument/2006/relationships/hyperlink" Target="http://192.168.137.1/expenditure/admin/capital/add_capital_fund.php?id=13534&amp;programme_segment=02120002390117" TargetMode="External"/><Relationship Id="rId17" Type="http://schemas.openxmlformats.org/officeDocument/2006/relationships/printerSettings" Target="../printerSettings/printerSettings1.bin"/><Relationship Id="rId2" Type="http://schemas.openxmlformats.org/officeDocument/2006/relationships/hyperlink" Target="http://192.168.137.1/expenditure/admin/capital/add_capital_fund.php?id=11672&amp;programme_segment=02120002390101" TargetMode="External"/><Relationship Id="rId16" Type="http://schemas.openxmlformats.org/officeDocument/2006/relationships/hyperlink" Target="http://192.168.137.1/expenditure/admin/capital/add_capital_fund.php?id=12921&amp;programme_segment=05120001220104" TargetMode="External"/><Relationship Id="rId1" Type="http://schemas.openxmlformats.org/officeDocument/2006/relationships/hyperlink" Target="http://192.168.137.1/expenditure/admin/capital/add_capital_fund.php?id=11667&amp;programme_segment=01030002370101" TargetMode="External"/><Relationship Id="rId6" Type="http://schemas.openxmlformats.org/officeDocument/2006/relationships/hyperlink" Target="http://192.168.137.1/expenditure/admin/capital/add_capital_fund.php?id=11179&amp;programme_segment=02120002390109" TargetMode="External"/><Relationship Id="rId11" Type="http://schemas.openxmlformats.org/officeDocument/2006/relationships/hyperlink" Target="http://192.168.137.1/expenditure/admin/capital/add_capital_fund.php?id=13533&amp;programme_segment=02120002390116" TargetMode="External"/><Relationship Id="rId5" Type="http://schemas.openxmlformats.org/officeDocument/2006/relationships/hyperlink" Target="http://192.168.137.1/expenditure/admin/capital/add_capital_fund.php?id=11175&amp;programme_segment=02120002390108" TargetMode="External"/><Relationship Id="rId15" Type="http://schemas.openxmlformats.org/officeDocument/2006/relationships/hyperlink" Target="http://192.168.137.1/expenditure/admin/capital/add_capital_fund.php?id=11343&amp;programme_segment=05120001220101" TargetMode="External"/><Relationship Id="rId10" Type="http://schemas.openxmlformats.org/officeDocument/2006/relationships/hyperlink" Target="http://192.168.137.1/expenditure/admin/capital/add_capital_fund.php?id=13532&amp;programme_segment=02120002390115" TargetMode="External"/><Relationship Id="rId4" Type="http://schemas.openxmlformats.org/officeDocument/2006/relationships/hyperlink" Target="http://192.168.137.1/expenditure/admin/capital/add_capital_fund.php?id=11171&amp;programme_segment=02120002390107" TargetMode="External"/><Relationship Id="rId9" Type="http://schemas.openxmlformats.org/officeDocument/2006/relationships/hyperlink" Target="http://192.168.137.1/expenditure/admin/capital/add_capital_fund.php?id=12709&amp;programme_segment=02120002390113" TargetMode="External"/><Relationship Id="rId14" Type="http://schemas.openxmlformats.org/officeDocument/2006/relationships/hyperlink" Target="http://192.168.137.1/expenditure/admin/capital/add_capital_fund.php?id=13536&amp;programme_segment=02120002390119"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192.168.137.1/expenditure/admin/fund_other2/add_fund.php?id=12252&amp;economic_segment=22100372" TargetMode="External"/><Relationship Id="rId1" Type="http://schemas.openxmlformats.org/officeDocument/2006/relationships/hyperlink" Target="http://192.168.137.1/expenditure/admin/fund_other2/add_fund.php?id=12251&amp;economic_segment=22100373"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25"/>
  <sheetViews>
    <sheetView view="pageBreakPreview" zoomScaleNormal="110" zoomScaleSheetLayoutView="100" workbookViewId="0">
      <pane ySplit="2" topLeftCell="A1414" activePane="bottomLeft" state="frozen"/>
      <selection pane="bottomLeft" activeCell="I1214" sqref="I1214"/>
    </sheetView>
  </sheetViews>
  <sheetFormatPr defaultColWidth="8.85546875" defaultRowHeight="15.75" x14ac:dyDescent="0.25"/>
  <cols>
    <col min="1" max="1" width="4.5703125" style="83" customWidth="1"/>
    <col min="2" max="2" width="21.5703125" style="182" customWidth="1"/>
    <col min="3" max="3" width="56.140625" style="153" customWidth="1"/>
    <col min="4" max="4" width="18.85546875" style="83" bestFit="1" customWidth="1"/>
    <col min="5" max="5" width="15.5703125" style="83" customWidth="1"/>
    <col min="6" max="6" width="17.5703125" style="184" customWidth="1"/>
    <col min="7" max="7" width="8.7109375" style="83" hidden="1" customWidth="1"/>
    <col min="8" max="8" width="17.28515625" style="83" hidden="1" customWidth="1"/>
    <col min="9" max="9" width="13.85546875" style="83" bestFit="1" customWidth="1"/>
    <col min="10" max="16384" width="8.85546875" style="83"/>
  </cols>
  <sheetData>
    <row r="1" spans="1:8" x14ac:dyDescent="0.25">
      <c r="A1" s="1204" t="s">
        <v>1824</v>
      </c>
      <c r="B1" s="1204"/>
      <c r="C1" s="1204"/>
      <c r="D1" s="1204"/>
      <c r="E1" s="1204"/>
      <c r="F1" s="1204"/>
    </row>
    <row r="2" spans="1:8" ht="31.5" x14ac:dyDescent="0.25">
      <c r="A2" s="77" t="s">
        <v>4</v>
      </c>
      <c r="B2" s="78" t="s">
        <v>2</v>
      </c>
      <c r="C2" s="79" t="s">
        <v>3</v>
      </c>
      <c r="D2" s="79" t="s">
        <v>7</v>
      </c>
      <c r="E2" s="80" t="s">
        <v>8</v>
      </c>
      <c r="F2" s="81" t="s">
        <v>0</v>
      </c>
    </row>
    <row r="3" spans="1:8" ht="18.75" customHeight="1" x14ac:dyDescent="0.25">
      <c r="A3" s="82">
        <v>1</v>
      </c>
      <c r="B3" s="1212" t="s">
        <v>9</v>
      </c>
      <c r="C3" s="1213"/>
      <c r="F3" s="84"/>
    </row>
    <row r="4" spans="1:8" ht="27" customHeight="1" x14ac:dyDescent="0.25">
      <c r="A4" s="85">
        <v>1</v>
      </c>
      <c r="B4" s="86" t="s">
        <v>40</v>
      </c>
      <c r="C4" s="149" t="s">
        <v>5</v>
      </c>
      <c r="D4" s="87">
        <v>30000000</v>
      </c>
      <c r="E4" s="88" t="s">
        <v>20</v>
      </c>
      <c r="F4" s="89">
        <v>0</v>
      </c>
    </row>
    <row r="5" spans="1:8" ht="30" customHeight="1" x14ac:dyDescent="0.25">
      <c r="A5" s="85">
        <v>2</v>
      </c>
      <c r="B5" s="86" t="s">
        <v>41</v>
      </c>
      <c r="C5" s="149" t="s">
        <v>6</v>
      </c>
      <c r="D5" s="87">
        <v>20000000</v>
      </c>
      <c r="E5" s="88" t="s">
        <v>20</v>
      </c>
      <c r="F5" s="89">
        <v>0</v>
      </c>
    </row>
    <row r="6" spans="1:8" x14ac:dyDescent="0.25">
      <c r="A6" s="1208" t="s">
        <v>10</v>
      </c>
      <c r="B6" s="1209"/>
      <c r="C6" s="1210"/>
      <c r="D6" s="90">
        <f>SUM(D4:D5)</f>
        <v>50000000</v>
      </c>
      <c r="E6" s="91">
        <f>SUM(E4:E5)</f>
        <v>0</v>
      </c>
      <c r="F6" s="92">
        <v>0</v>
      </c>
    </row>
    <row r="7" spans="1:8" x14ac:dyDescent="0.25">
      <c r="A7" s="82">
        <v>2</v>
      </c>
      <c r="B7" s="1206" t="s">
        <v>11</v>
      </c>
      <c r="C7" s="1207"/>
      <c r="D7" s="85"/>
      <c r="E7" s="93"/>
      <c r="F7" s="84"/>
      <c r="G7" s="126"/>
      <c r="H7" s="126"/>
    </row>
    <row r="8" spans="1:8" ht="31.5" x14ac:dyDescent="0.25">
      <c r="A8" s="94">
        <v>1</v>
      </c>
      <c r="B8" s="95" t="s">
        <v>38</v>
      </c>
      <c r="C8" s="96" t="s">
        <v>21</v>
      </c>
      <c r="D8" s="11">
        <v>4000000</v>
      </c>
      <c r="E8" s="88" t="s">
        <v>20</v>
      </c>
      <c r="F8" s="89">
        <f>D8</f>
        <v>4000000</v>
      </c>
      <c r="G8" s="161"/>
      <c r="H8" s="161"/>
    </row>
    <row r="9" spans="1:8" x14ac:dyDescent="0.25">
      <c r="A9" s="94">
        <v>2</v>
      </c>
      <c r="B9" s="95" t="s">
        <v>30</v>
      </c>
      <c r="C9" s="96" t="s">
        <v>22</v>
      </c>
      <c r="D9" s="11">
        <v>1000000</v>
      </c>
      <c r="E9" s="88" t="s">
        <v>20</v>
      </c>
      <c r="F9" s="89">
        <f>D9</f>
        <v>1000000</v>
      </c>
      <c r="G9" s="161"/>
      <c r="H9" s="161"/>
    </row>
    <row r="10" spans="1:8" x14ac:dyDescent="0.25">
      <c r="A10" s="94">
        <v>3</v>
      </c>
      <c r="B10" s="95" t="s">
        <v>31</v>
      </c>
      <c r="C10" s="96" t="s">
        <v>23</v>
      </c>
      <c r="D10" s="11">
        <v>2000000</v>
      </c>
      <c r="E10" s="88" t="s">
        <v>20</v>
      </c>
      <c r="F10" s="89">
        <v>0</v>
      </c>
      <c r="G10" s="161"/>
      <c r="H10" s="161"/>
    </row>
    <row r="11" spans="1:8" x14ac:dyDescent="0.25">
      <c r="A11" s="94">
        <v>4</v>
      </c>
      <c r="B11" s="95" t="s">
        <v>32</v>
      </c>
      <c r="C11" s="96" t="s">
        <v>24</v>
      </c>
      <c r="D11" s="11">
        <v>6000000</v>
      </c>
      <c r="E11" s="88" t="s">
        <v>20</v>
      </c>
      <c r="F11" s="89">
        <f>D11</f>
        <v>6000000</v>
      </c>
      <c r="G11" s="161"/>
      <c r="H11" s="161"/>
    </row>
    <row r="12" spans="1:8" x14ac:dyDescent="0.25">
      <c r="A12" s="94">
        <v>5</v>
      </c>
      <c r="B12" s="95" t="s">
        <v>33</v>
      </c>
      <c r="C12" s="96" t="s">
        <v>25</v>
      </c>
      <c r="D12" s="11">
        <v>22000000</v>
      </c>
      <c r="E12" s="88" t="s">
        <v>20</v>
      </c>
      <c r="F12" s="89">
        <v>0</v>
      </c>
      <c r="G12" s="161"/>
      <c r="H12" s="161"/>
    </row>
    <row r="13" spans="1:8" x14ac:dyDescent="0.25">
      <c r="A13" s="94">
        <v>6</v>
      </c>
      <c r="B13" s="95" t="s">
        <v>34</v>
      </c>
      <c r="C13" s="96" t="s">
        <v>26</v>
      </c>
      <c r="D13" s="11">
        <v>3000000</v>
      </c>
      <c r="E13" s="88" t="s">
        <v>20</v>
      </c>
      <c r="F13" s="89">
        <f>D13</f>
        <v>3000000</v>
      </c>
      <c r="G13" s="161"/>
      <c r="H13" s="161"/>
    </row>
    <row r="14" spans="1:8" x14ac:dyDescent="0.25">
      <c r="A14" s="94">
        <v>7</v>
      </c>
      <c r="B14" s="95" t="s">
        <v>35</v>
      </c>
      <c r="C14" s="96" t="s">
        <v>27</v>
      </c>
      <c r="D14" s="11">
        <v>3000000</v>
      </c>
      <c r="E14" s="88" t="s">
        <v>20</v>
      </c>
      <c r="F14" s="89">
        <f>D14</f>
        <v>3000000</v>
      </c>
      <c r="G14" s="161"/>
      <c r="H14" s="161"/>
    </row>
    <row r="15" spans="1:8" x14ac:dyDescent="0.25">
      <c r="A15" s="94">
        <v>8</v>
      </c>
      <c r="B15" s="95" t="s">
        <v>36</v>
      </c>
      <c r="C15" s="96" t="s">
        <v>28</v>
      </c>
      <c r="D15" s="11">
        <v>5000000</v>
      </c>
      <c r="E15" s="88" t="s">
        <v>20</v>
      </c>
      <c r="F15" s="89">
        <f>D15</f>
        <v>5000000</v>
      </c>
      <c r="G15" s="161"/>
      <c r="H15" s="161"/>
    </row>
    <row r="16" spans="1:8" x14ac:dyDescent="0.25">
      <c r="A16" s="94">
        <v>9</v>
      </c>
      <c r="B16" s="95" t="s">
        <v>37</v>
      </c>
      <c r="C16" s="96" t="s">
        <v>29</v>
      </c>
      <c r="D16" s="11">
        <v>4000000</v>
      </c>
      <c r="E16" s="88" t="s">
        <v>20</v>
      </c>
      <c r="F16" s="89">
        <v>0</v>
      </c>
      <c r="G16" s="161"/>
      <c r="H16" s="161"/>
    </row>
    <row r="17" spans="1:8" ht="16.5" customHeight="1" x14ac:dyDescent="0.25">
      <c r="A17" s="1208" t="s">
        <v>19</v>
      </c>
      <c r="B17" s="1209"/>
      <c r="C17" s="1210"/>
      <c r="D17" s="97">
        <f>SUM(D8:D16)</f>
        <v>50000000</v>
      </c>
      <c r="E17" s="88" t="s">
        <v>20</v>
      </c>
      <c r="F17" s="98">
        <f>SUM(F8:F16)</f>
        <v>22000000</v>
      </c>
      <c r="G17" s="162"/>
      <c r="H17" s="162"/>
    </row>
    <row r="18" spans="1:8" x14ac:dyDescent="0.25">
      <c r="A18" s="129">
        <v>3</v>
      </c>
      <c r="B18" s="99" t="s">
        <v>39</v>
      </c>
      <c r="C18" s="150"/>
      <c r="D18" s="85"/>
      <c r="E18" s="93"/>
      <c r="F18" s="84"/>
      <c r="G18" s="126"/>
      <c r="H18" s="126"/>
    </row>
    <row r="19" spans="1:8" x14ac:dyDescent="0.25">
      <c r="A19" s="94">
        <v>1</v>
      </c>
      <c r="B19" s="100" t="s">
        <v>81</v>
      </c>
      <c r="C19" s="96" t="s">
        <v>45</v>
      </c>
      <c r="D19" s="11">
        <v>1000000</v>
      </c>
      <c r="E19" s="88" t="s">
        <v>20</v>
      </c>
      <c r="F19" s="89">
        <f t="shared" ref="F19:F46" si="0">D19</f>
        <v>1000000</v>
      </c>
      <c r="G19" s="160"/>
      <c r="H19" s="160"/>
    </row>
    <row r="20" spans="1:8" x14ac:dyDescent="0.25">
      <c r="A20" s="94">
        <v>2</v>
      </c>
      <c r="B20" s="100" t="s">
        <v>82</v>
      </c>
      <c r="C20" s="96" t="s">
        <v>46</v>
      </c>
      <c r="D20" s="11">
        <v>1500000</v>
      </c>
      <c r="E20" s="101">
        <v>500000</v>
      </c>
      <c r="F20" s="89">
        <f t="shared" si="0"/>
        <v>1500000</v>
      </c>
      <c r="G20" s="160"/>
      <c r="H20" s="160"/>
    </row>
    <row r="21" spans="1:8" x14ac:dyDescent="0.25">
      <c r="A21" s="94">
        <v>3</v>
      </c>
      <c r="B21" s="100" t="s">
        <v>83</v>
      </c>
      <c r="C21" s="96" t="s">
        <v>47</v>
      </c>
      <c r="D21" s="11">
        <v>3000000</v>
      </c>
      <c r="E21" s="88" t="s">
        <v>20</v>
      </c>
      <c r="F21" s="89">
        <f t="shared" si="0"/>
        <v>3000000</v>
      </c>
      <c r="G21" s="160"/>
      <c r="H21" s="160"/>
    </row>
    <row r="22" spans="1:8" x14ac:dyDescent="0.25">
      <c r="A22" s="94">
        <v>4</v>
      </c>
      <c r="B22" s="100" t="s">
        <v>84</v>
      </c>
      <c r="C22" s="96" t="s">
        <v>48</v>
      </c>
      <c r="D22" s="11">
        <v>1500000</v>
      </c>
      <c r="E22" s="88" t="s">
        <v>20</v>
      </c>
      <c r="F22" s="89">
        <f t="shared" si="0"/>
        <v>1500000</v>
      </c>
      <c r="G22" s="160"/>
      <c r="H22" s="160"/>
    </row>
    <row r="23" spans="1:8" ht="31.5" x14ac:dyDescent="0.25">
      <c r="A23" s="94">
        <v>5</v>
      </c>
      <c r="B23" s="100" t="s">
        <v>85</v>
      </c>
      <c r="C23" s="96" t="s">
        <v>49</v>
      </c>
      <c r="D23" s="11">
        <v>3000000</v>
      </c>
      <c r="E23" s="88" t="s">
        <v>20</v>
      </c>
      <c r="F23" s="89">
        <f t="shared" si="0"/>
        <v>3000000</v>
      </c>
      <c r="G23" s="160"/>
      <c r="H23" s="160"/>
    </row>
    <row r="24" spans="1:8" ht="47.25" x14ac:dyDescent="0.25">
      <c r="A24" s="94">
        <v>6</v>
      </c>
      <c r="B24" s="100" t="s">
        <v>86</v>
      </c>
      <c r="C24" s="96" t="s">
        <v>50</v>
      </c>
      <c r="D24" s="11">
        <v>1500000</v>
      </c>
      <c r="E24" s="88" t="s">
        <v>20</v>
      </c>
      <c r="F24" s="89">
        <f t="shared" si="0"/>
        <v>1500000</v>
      </c>
      <c r="G24" s="160"/>
      <c r="H24" s="160"/>
    </row>
    <row r="25" spans="1:8" x14ac:dyDescent="0.25">
      <c r="A25" s="94">
        <v>7</v>
      </c>
      <c r="B25" s="100" t="s">
        <v>87</v>
      </c>
      <c r="C25" s="96" t="s">
        <v>51</v>
      </c>
      <c r="D25" s="11">
        <v>500000</v>
      </c>
      <c r="E25" s="88" t="s">
        <v>20</v>
      </c>
      <c r="F25" s="89">
        <f t="shared" si="0"/>
        <v>500000</v>
      </c>
      <c r="G25" s="160"/>
      <c r="H25" s="160"/>
    </row>
    <row r="26" spans="1:8" x14ac:dyDescent="0.25">
      <c r="A26" s="94">
        <v>8</v>
      </c>
      <c r="B26" s="100" t="s">
        <v>88</v>
      </c>
      <c r="C26" s="96" t="s">
        <v>52</v>
      </c>
      <c r="D26" s="11">
        <v>1000000</v>
      </c>
      <c r="E26" s="88" t="s">
        <v>20</v>
      </c>
      <c r="F26" s="89">
        <f t="shared" si="0"/>
        <v>1000000</v>
      </c>
      <c r="G26" s="160"/>
      <c r="H26" s="160"/>
    </row>
    <row r="27" spans="1:8" x14ac:dyDescent="0.25">
      <c r="A27" s="94">
        <v>9</v>
      </c>
      <c r="B27" s="100" t="s">
        <v>89</v>
      </c>
      <c r="C27" s="96" t="s">
        <v>53</v>
      </c>
      <c r="D27" s="11">
        <v>1000000</v>
      </c>
      <c r="E27" s="88" t="s">
        <v>20</v>
      </c>
      <c r="F27" s="89">
        <f t="shared" si="0"/>
        <v>1000000</v>
      </c>
      <c r="G27" s="160"/>
      <c r="H27" s="160"/>
    </row>
    <row r="28" spans="1:8" ht="31.5" x14ac:dyDescent="0.25">
      <c r="A28" s="94">
        <v>10</v>
      </c>
      <c r="B28" s="100" t="s">
        <v>90</v>
      </c>
      <c r="C28" s="96" t="s">
        <v>54</v>
      </c>
      <c r="D28" s="11">
        <v>2225000</v>
      </c>
      <c r="E28" s="88" t="s">
        <v>20</v>
      </c>
      <c r="F28" s="89">
        <f t="shared" si="0"/>
        <v>2225000</v>
      </c>
      <c r="G28" s="160"/>
      <c r="H28" s="160"/>
    </row>
    <row r="29" spans="1:8" x14ac:dyDescent="0.25">
      <c r="A29" s="94">
        <v>11</v>
      </c>
      <c r="B29" s="100" t="s">
        <v>91</v>
      </c>
      <c r="C29" s="96" t="s">
        <v>55</v>
      </c>
      <c r="D29" s="11">
        <v>600000</v>
      </c>
      <c r="E29" s="88" t="s">
        <v>20</v>
      </c>
      <c r="F29" s="89">
        <f t="shared" si="0"/>
        <v>600000</v>
      </c>
      <c r="G29" s="160"/>
      <c r="H29" s="160"/>
    </row>
    <row r="30" spans="1:8" ht="31.5" x14ac:dyDescent="0.25">
      <c r="A30" s="94">
        <v>12</v>
      </c>
      <c r="B30" s="100" t="s">
        <v>92</v>
      </c>
      <c r="C30" s="96" t="s">
        <v>56</v>
      </c>
      <c r="D30" s="11">
        <v>2000000</v>
      </c>
      <c r="E30" s="88" t="s">
        <v>20</v>
      </c>
      <c r="F30" s="89">
        <f t="shared" si="0"/>
        <v>2000000</v>
      </c>
      <c r="G30" s="160"/>
      <c r="H30" s="160"/>
    </row>
    <row r="31" spans="1:8" ht="31.5" x14ac:dyDescent="0.25">
      <c r="A31" s="94">
        <v>13</v>
      </c>
      <c r="B31" s="100" t="s">
        <v>93</v>
      </c>
      <c r="C31" s="96" t="s">
        <v>57</v>
      </c>
      <c r="D31" s="11">
        <v>500000</v>
      </c>
      <c r="E31" s="88" t="s">
        <v>20</v>
      </c>
      <c r="F31" s="89">
        <f t="shared" si="0"/>
        <v>500000</v>
      </c>
      <c r="G31" s="160"/>
      <c r="H31" s="160"/>
    </row>
    <row r="32" spans="1:8" x14ac:dyDescent="0.25">
      <c r="A32" s="94">
        <v>14</v>
      </c>
      <c r="B32" s="100" t="s">
        <v>94</v>
      </c>
      <c r="C32" s="96" t="s">
        <v>58</v>
      </c>
      <c r="D32" s="11">
        <v>500000</v>
      </c>
      <c r="E32" s="88" t="s">
        <v>20</v>
      </c>
      <c r="F32" s="89">
        <f t="shared" si="0"/>
        <v>500000</v>
      </c>
      <c r="G32" s="160"/>
      <c r="H32" s="160"/>
    </row>
    <row r="33" spans="1:8" ht="31.5" x14ac:dyDescent="0.25">
      <c r="A33" s="94">
        <v>15</v>
      </c>
      <c r="B33" s="100" t="s">
        <v>95</v>
      </c>
      <c r="C33" s="96" t="s">
        <v>59</v>
      </c>
      <c r="D33" s="11">
        <v>400000</v>
      </c>
      <c r="E33" s="88" t="s">
        <v>20</v>
      </c>
      <c r="F33" s="89">
        <f t="shared" si="0"/>
        <v>400000</v>
      </c>
      <c r="G33" s="160"/>
      <c r="H33" s="160"/>
    </row>
    <row r="34" spans="1:8" x14ac:dyDescent="0.25">
      <c r="A34" s="94">
        <v>16</v>
      </c>
      <c r="B34" s="100" t="s">
        <v>96</v>
      </c>
      <c r="C34" s="96" t="s">
        <v>60</v>
      </c>
      <c r="D34" s="11">
        <v>750000</v>
      </c>
      <c r="E34" s="88" t="s">
        <v>20</v>
      </c>
      <c r="F34" s="89">
        <f t="shared" si="0"/>
        <v>750000</v>
      </c>
      <c r="G34" s="160"/>
      <c r="H34" s="160"/>
    </row>
    <row r="35" spans="1:8" ht="31.5" x14ac:dyDescent="0.25">
      <c r="A35" s="94">
        <v>17</v>
      </c>
      <c r="B35" s="100" t="s">
        <v>97</v>
      </c>
      <c r="C35" s="96" t="s">
        <v>61</v>
      </c>
      <c r="D35" s="11">
        <v>2000000</v>
      </c>
      <c r="E35" s="88" t="s">
        <v>20</v>
      </c>
      <c r="F35" s="89">
        <f t="shared" si="0"/>
        <v>2000000</v>
      </c>
      <c r="G35" s="160"/>
      <c r="H35" s="160"/>
    </row>
    <row r="36" spans="1:8" x14ac:dyDescent="0.25">
      <c r="A36" s="94">
        <v>18</v>
      </c>
      <c r="B36" s="100" t="s">
        <v>98</v>
      </c>
      <c r="C36" s="96" t="s">
        <v>62</v>
      </c>
      <c r="D36" s="11">
        <v>750000</v>
      </c>
      <c r="E36" s="88" t="s">
        <v>20</v>
      </c>
      <c r="F36" s="89">
        <f t="shared" si="0"/>
        <v>750000</v>
      </c>
      <c r="G36" s="160"/>
      <c r="H36" s="160"/>
    </row>
    <row r="37" spans="1:8" ht="31.5" x14ac:dyDescent="0.25">
      <c r="A37" s="94">
        <v>19</v>
      </c>
      <c r="B37" s="100" t="s">
        <v>99</v>
      </c>
      <c r="C37" s="96" t="s">
        <v>59</v>
      </c>
      <c r="D37" s="11">
        <v>500000</v>
      </c>
      <c r="E37" s="88" t="s">
        <v>20</v>
      </c>
      <c r="F37" s="89">
        <f t="shared" si="0"/>
        <v>500000</v>
      </c>
      <c r="G37" s="160"/>
      <c r="H37" s="160"/>
    </row>
    <row r="38" spans="1:8" x14ac:dyDescent="0.25">
      <c r="A38" s="94">
        <v>20</v>
      </c>
      <c r="B38" s="100" t="s">
        <v>100</v>
      </c>
      <c r="C38" s="96" t="s">
        <v>63</v>
      </c>
      <c r="D38" s="11">
        <v>500000</v>
      </c>
      <c r="E38" s="88" t="s">
        <v>20</v>
      </c>
      <c r="F38" s="89">
        <f t="shared" si="0"/>
        <v>500000</v>
      </c>
      <c r="G38" s="160"/>
      <c r="H38" s="160"/>
    </row>
    <row r="39" spans="1:8" x14ac:dyDescent="0.25">
      <c r="A39" s="94">
        <v>21</v>
      </c>
      <c r="B39" s="100" t="s">
        <v>101</v>
      </c>
      <c r="C39" s="96" t="s">
        <v>64</v>
      </c>
      <c r="D39" s="11">
        <v>2000000</v>
      </c>
      <c r="E39" s="88" t="s">
        <v>20</v>
      </c>
      <c r="F39" s="89">
        <f t="shared" si="0"/>
        <v>2000000</v>
      </c>
      <c r="G39" s="160"/>
      <c r="H39" s="160"/>
    </row>
    <row r="40" spans="1:8" ht="31.5" x14ac:dyDescent="0.25">
      <c r="A40" s="94">
        <v>22</v>
      </c>
      <c r="B40" s="100" t="s">
        <v>102</v>
      </c>
      <c r="C40" s="96" t="s">
        <v>65</v>
      </c>
      <c r="D40" s="11">
        <v>500000</v>
      </c>
      <c r="E40" s="88" t="s">
        <v>20</v>
      </c>
      <c r="F40" s="89">
        <f t="shared" si="0"/>
        <v>500000</v>
      </c>
      <c r="G40" s="160"/>
      <c r="H40" s="160"/>
    </row>
    <row r="41" spans="1:8" x14ac:dyDescent="0.25">
      <c r="A41" s="94">
        <v>23</v>
      </c>
      <c r="B41" s="100" t="s">
        <v>103</v>
      </c>
      <c r="C41" s="96" t="s">
        <v>66</v>
      </c>
      <c r="D41" s="11">
        <v>3000000</v>
      </c>
      <c r="E41" s="88" t="s">
        <v>20</v>
      </c>
      <c r="F41" s="89">
        <f t="shared" si="0"/>
        <v>3000000</v>
      </c>
      <c r="G41" s="160"/>
      <c r="H41" s="160"/>
    </row>
    <row r="42" spans="1:8" x14ac:dyDescent="0.25">
      <c r="A42" s="94">
        <v>24</v>
      </c>
      <c r="B42" s="100" t="s">
        <v>104</v>
      </c>
      <c r="C42" s="96" t="s">
        <v>67</v>
      </c>
      <c r="D42" s="11">
        <v>4000000</v>
      </c>
      <c r="E42" s="101">
        <v>900000</v>
      </c>
      <c r="F42" s="89">
        <f t="shared" si="0"/>
        <v>4000000</v>
      </c>
      <c r="G42" s="160"/>
      <c r="H42" s="160"/>
    </row>
    <row r="43" spans="1:8" x14ac:dyDescent="0.25">
      <c r="A43" s="94">
        <v>25</v>
      </c>
      <c r="B43" s="100" t="s">
        <v>105</v>
      </c>
      <c r="C43" s="96" t="s">
        <v>68</v>
      </c>
      <c r="D43" s="11">
        <v>2700000</v>
      </c>
      <c r="E43" s="88" t="s">
        <v>20</v>
      </c>
      <c r="F43" s="89">
        <f t="shared" si="0"/>
        <v>2700000</v>
      </c>
      <c r="G43" s="160"/>
      <c r="H43" s="160"/>
    </row>
    <row r="44" spans="1:8" ht="47.25" x14ac:dyDescent="0.25">
      <c r="A44" s="94">
        <v>26</v>
      </c>
      <c r="B44" s="100" t="s">
        <v>106</v>
      </c>
      <c r="C44" s="96" t="s">
        <v>69</v>
      </c>
      <c r="D44" s="11">
        <v>925000</v>
      </c>
      <c r="E44" s="101">
        <v>500000</v>
      </c>
      <c r="F44" s="89">
        <f t="shared" si="0"/>
        <v>925000</v>
      </c>
      <c r="G44" s="160"/>
      <c r="H44" s="160"/>
    </row>
    <row r="45" spans="1:8" ht="47.25" x14ac:dyDescent="0.25">
      <c r="A45" s="94">
        <v>27</v>
      </c>
      <c r="B45" s="100" t="s">
        <v>107</v>
      </c>
      <c r="C45" s="96" t="s">
        <v>70</v>
      </c>
      <c r="D45" s="11">
        <v>1500000</v>
      </c>
      <c r="E45" s="88" t="s">
        <v>20</v>
      </c>
      <c r="F45" s="89">
        <f t="shared" si="0"/>
        <v>1500000</v>
      </c>
      <c r="G45" s="160"/>
      <c r="H45" s="160"/>
    </row>
    <row r="46" spans="1:8" ht="31.5" x14ac:dyDescent="0.25">
      <c r="A46" s="94">
        <v>28</v>
      </c>
      <c r="B46" s="100" t="s">
        <v>108</v>
      </c>
      <c r="C46" s="96" t="s">
        <v>71</v>
      </c>
      <c r="D46" s="11">
        <v>750000</v>
      </c>
      <c r="E46" s="101">
        <v>431900</v>
      </c>
      <c r="F46" s="89">
        <f t="shared" si="0"/>
        <v>750000</v>
      </c>
      <c r="G46" s="160"/>
      <c r="H46" s="160"/>
    </row>
    <row r="47" spans="1:8" x14ac:dyDescent="0.25">
      <c r="A47" s="94">
        <v>29</v>
      </c>
      <c r="B47" s="100" t="s">
        <v>109</v>
      </c>
      <c r="C47" s="96" t="s">
        <v>72</v>
      </c>
      <c r="D47" s="11">
        <v>1000000</v>
      </c>
      <c r="E47" s="88" t="s">
        <v>20</v>
      </c>
      <c r="F47" s="89">
        <v>0</v>
      </c>
      <c r="G47" s="160"/>
      <c r="H47" s="160"/>
    </row>
    <row r="48" spans="1:8" ht="31.5" x14ac:dyDescent="0.25">
      <c r="A48" s="94">
        <v>30</v>
      </c>
      <c r="B48" s="100" t="s">
        <v>110</v>
      </c>
      <c r="C48" s="96" t="s">
        <v>73</v>
      </c>
      <c r="D48" s="11">
        <v>2000000</v>
      </c>
      <c r="E48" s="88" t="s">
        <v>20</v>
      </c>
      <c r="F48" s="89">
        <v>0</v>
      </c>
      <c r="G48" s="160"/>
      <c r="H48" s="160"/>
    </row>
    <row r="49" spans="1:8" ht="47.25" x14ac:dyDescent="0.25">
      <c r="A49" s="94">
        <v>31</v>
      </c>
      <c r="B49" s="100" t="s">
        <v>111</v>
      </c>
      <c r="C49" s="96" t="s">
        <v>74</v>
      </c>
      <c r="D49" s="11">
        <v>1900000</v>
      </c>
      <c r="E49" s="88" t="s">
        <v>20</v>
      </c>
      <c r="F49" s="89">
        <v>0</v>
      </c>
      <c r="G49" s="160"/>
      <c r="H49" s="160"/>
    </row>
    <row r="50" spans="1:8" ht="31.5" x14ac:dyDescent="0.25">
      <c r="A50" s="94">
        <v>32</v>
      </c>
      <c r="B50" s="100" t="s">
        <v>112</v>
      </c>
      <c r="C50" s="96" t="s">
        <v>75</v>
      </c>
      <c r="D50" s="11">
        <v>1000000</v>
      </c>
      <c r="E50" s="88" t="s">
        <v>20</v>
      </c>
      <c r="F50" s="89">
        <v>0</v>
      </c>
      <c r="G50" s="160"/>
      <c r="H50" s="160"/>
    </row>
    <row r="51" spans="1:8" ht="31.5" x14ac:dyDescent="0.25">
      <c r="A51" s="94">
        <v>33</v>
      </c>
      <c r="B51" s="100" t="s">
        <v>113</v>
      </c>
      <c r="C51" s="96" t="s">
        <v>76</v>
      </c>
      <c r="D51" s="11">
        <v>2000000</v>
      </c>
      <c r="E51" s="88" t="s">
        <v>20</v>
      </c>
      <c r="F51" s="89">
        <v>0</v>
      </c>
      <c r="G51" s="160"/>
      <c r="H51" s="160"/>
    </row>
    <row r="52" spans="1:8" x14ac:dyDescent="0.25">
      <c r="A52" s="94">
        <v>34</v>
      </c>
      <c r="B52" s="100" t="s">
        <v>114</v>
      </c>
      <c r="C52" s="96" t="s">
        <v>77</v>
      </c>
      <c r="D52" s="11">
        <v>5000000</v>
      </c>
      <c r="E52" s="88" t="s">
        <v>20</v>
      </c>
      <c r="F52" s="89">
        <v>0</v>
      </c>
      <c r="G52" s="160"/>
      <c r="H52" s="160"/>
    </row>
    <row r="53" spans="1:8" x14ac:dyDescent="0.25">
      <c r="A53" s="94">
        <v>35</v>
      </c>
      <c r="B53" s="100" t="s">
        <v>115</v>
      </c>
      <c r="C53" s="96" t="s">
        <v>78</v>
      </c>
      <c r="D53" s="11">
        <v>2000000</v>
      </c>
      <c r="E53" s="88" t="s">
        <v>20</v>
      </c>
      <c r="F53" s="89">
        <v>0</v>
      </c>
      <c r="G53" s="160"/>
      <c r="H53" s="160"/>
    </row>
    <row r="54" spans="1:8" ht="47.25" x14ac:dyDescent="0.25">
      <c r="A54" s="94">
        <v>36</v>
      </c>
      <c r="B54" s="100" t="s">
        <v>116</v>
      </c>
      <c r="C54" s="96" t="s">
        <v>79</v>
      </c>
      <c r="D54" s="11">
        <v>5000000</v>
      </c>
      <c r="E54" s="88" t="s">
        <v>20</v>
      </c>
      <c r="F54" s="89">
        <v>2000000</v>
      </c>
      <c r="G54" s="160"/>
      <c r="H54" s="160"/>
    </row>
    <row r="55" spans="1:8" x14ac:dyDescent="0.25">
      <c r="A55" s="94">
        <v>37</v>
      </c>
      <c r="B55" s="100" t="s">
        <v>117</v>
      </c>
      <c r="C55" s="96" t="s">
        <v>80</v>
      </c>
      <c r="D55" s="11">
        <v>40000000</v>
      </c>
      <c r="E55" s="101">
        <v>2700000</v>
      </c>
      <c r="F55" s="89">
        <v>40000000</v>
      </c>
      <c r="G55" s="160"/>
      <c r="H55" s="160"/>
    </row>
    <row r="56" spans="1:8" ht="16.5" customHeight="1" x14ac:dyDescent="0.25">
      <c r="A56" s="1208" t="s">
        <v>44</v>
      </c>
      <c r="B56" s="1209"/>
      <c r="C56" s="1210"/>
      <c r="D56" s="102">
        <v>100000000</v>
      </c>
      <c r="E56" s="103">
        <v>5031900</v>
      </c>
      <c r="F56" s="98">
        <f>SUM(F19:F55)</f>
        <v>82100000</v>
      </c>
      <c r="G56" s="1211"/>
      <c r="H56" s="1211"/>
    </row>
    <row r="57" spans="1:8" x14ac:dyDescent="0.25">
      <c r="A57" s="104">
        <v>4</v>
      </c>
      <c r="B57" s="105" t="s">
        <v>125</v>
      </c>
      <c r="C57" s="151"/>
      <c r="F57" s="84"/>
    </row>
    <row r="58" spans="1:8" x14ac:dyDescent="0.25">
      <c r="A58" s="94">
        <v>1</v>
      </c>
      <c r="B58" s="100" t="s">
        <v>127</v>
      </c>
      <c r="C58" s="96" t="s">
        <v>118</v>
      </c>
      <c r="D58" s="11">
        <v>3000000</v>
      </c>
      <c r="E58" s="88" t="s">
        <v>20</v>
      </c>
      <c r="F58" s="89">
        <f>D58</f>
        <v>3000000</v>
      </c>
      <c r="G58" s="160"/>
      <c r="H58" s="160"/>
    </row>
    <row r="59" spans="1:8" x14ac:dyDescent="0.25">
      <c r="A59" s="94">
        <v>2</v>
      </c>
      <c r="B59" s="100" t="s">
        <v>128</v>
      </c>
      <c r="C59" s="96" t="s">
        <v>119</v>
      </c>
      <c r="D59" s="11">
        <v>2000000</v>
      </c>
      <c r="E59" s="88" t="s">
        <v>20</v>
      </c>
      <c r="F59" s="89">
        <f t="shared" ref="F59:F64" si="1">D59</f>
        <v>2000000</v>
      </c>
      <c r="G59" s="160"/>
      <c r="H59" s="160"/>
    </row>
    <row r="60" spans="1:8" ht="47.25" x14ac:dyDescent="0.25">
      <c r="A60" s="94">
        <v>3</v>
      </c>
      <c r="B60" s="100" t="s">
        <v>129</v>
      </c>
      <c r="C60" s="96" t="s">
        <v>120</v>
      </c>
      <c r="D60" s="11">
        <v>2000000</v>
      </c>
      <c r="E60" s="88" t="s">
        <v>20</v>
      </c>
      <c r="F60" s="89">
        <f t="shared" si="1"/>
        <v>2000000</v>
      </c>
      <c r="G60" s="160"/>
      <c r="H60" s="160"/>
    </row>
    <row r="61" spans="1:8" x14ac:dyDescent="0.25">
      <c r="A61" s="94">
        <v>4</v>
      </c>
      <c r="B61" s="100" t="s">
        <v>130</v>
      </c>
      <c r="C61" s="96" t="s">
        <v>121</v>
      </c>
      <c r="D61" s="11">
        <v>23000000</v>
      </c>
      <c r="E61" s="88" t="s">
        <v>20</v>
      </c>
      <c r="F61" s="89">
        <f t="shared" si="1"/>
        <v>23000000</v>
      </c>
      <c r="G61" s="160"/>
      <c r="H61" s="160"/>
    </row>
    <row r="62" spans="1:8" ht="31.5" x14ac:dyDescent="0.25">
      <c r="A62" s="94">
        <v>5</v>
      </c>
      <c r="B62" s="100" t="s">
        <v>131</v>
      </c>
      <c r="C62" s="96" t="s">
        <v>122</v>
      </c>
      <c r="D62" s="11">
        <v>5000000</v>
      </c>
      <c r="E62" s="88" t="s">
        <v>20</v>
      </c>
      <c r="F62" s="89">
        <v>3000000</v>
      </c>
      <c r="G62" s="160"/>
      <c r="H62" s="160"/>
    </row>
    <row r="63" spans="1:8" x14ac:dyDescent="0.25">
      <c r="A63" s="94">
        <v>6</v>
      </c>
      <c r="B63" s="100" t="s">
        <v>132</v>
      </c>
      <c r="C63" s="96" t="s">
        <v>123</v>
      </c>
      <c r="D63" s="11">
        <v>3000000</v>
      </c>
      <c r="E63" s="88" t="s">
        <v>20</v>
      </c>
      <c r="F63" s="89">
        <f t="shared" si="1"/>
        <v>3000000</v>
      </c>
      <c r="G63" s="160"/>
      <c r="H63" s="160"/>
    </row>
    <row r="64" spans="1:8" ht="31.5" x14ac:dyDescent="0.25">
      <c r="A64" s="94">
        <v>7</v>
      </c>
      <c r="B64" s="100" t="s">
        <v>133</v>
      </c>
      <c r="C64" s="96" t="s">
        <v>124</v>
      </c>
      <c r="D64" s="11">
        <v>2000000</v>
      </c>
      <c r="E64" s="88" t="s">
        <v>20</v>
      </c>
      <c r="F64" s="89">
        <f t="shared" si="1"/>
        <v>2000000</v>
      </c>
      <c r="G64" s="160"/>
      <c r="H64" s="160"/>
    </row>
    <row r="65" spans="1:8" ht="15" customHeight="1" x14ac:dyDescent="0.25">
      <c r="A65" s="1208" t="s">
        <v>126</v>
      </c>
      <c r="B65" s="1209"/>
      <c r="C65" s="1210"/>
      <c r="D65" s="102">
        <v>40000000</v>
      </c>
      <c r="E65" s="88" t="s">
        <v>20</v>
      </c>
      <c r="F65" s="98">
        <f>SUM(F58:F64)</f>
        <v>38000000</v>
      </c>
      <c r="G65" s="1211"/>
      <c r="H65" s="1211"/>
    </row>
    <row r="66" spans="1:8" x14ac:dyDescent="0.25">
      <c r="A66" s="82">
        <v>5</v>
      </c>
      <c r="B66" s="106" t="s">
        <v>134</v>
      </c>
      <c r="C66" s="149"/>
      <c r="D66" s="85"/>
      <c r="E66" s="93"/>
      <c r="F66" s="84"/>
    </row>
    <row r="67" spans="1:8" x14ac:dyDescent="0.25">
      <c r="A67" s="94">
        <v>1</v>
      </c>
      <c r="B67" s="100" t="s">
        <v>146</v>
      </c>
      <c r="C67" s="96" t="s">
        <v>135</v>
      </c>
      <c r="D67" s="11">
        <v>500000</v>
      </c>
      <c r="E67" s="88" t="s">
        <v>20</v>
      </c>
      <c r="F67" s="89">
        <f>D67</f>
        <v>500000</v>
      </c>
      <c r="G67" s="160"/>
      <c r="H67" s="160"/>
    </row>
    <row r="68" spans="1:8" x14ac:dyDescent="0.25">
      <c r="A68" s="94">
        <v>2</v>
      </c>
      <c r="B68" s="100" t="s">
        <v>147</v>
      </c>
      <c r="C68" s="96" t="s">
        <v>136</v>
      </c>
      <c r="D68" s="11">
        <v>5000000</v>
      </c>
      <c r="E68" s="88" t="s">
        <v>20</v>
      </c>
      <c r="F68" s="89">
        <f t="shared" ref="F68:F75" si="2">D68</f>
        <v>5000000</v>
      </c>
      <c r="G68" s="160"/>
      <c r="H68" s="160"/>
    </row>
    <row r="69" spans="1:8" ht="31.5" x14ac:dyDescent="0.25">
      <c r="A69" s="94">
        <v>3</v>
      </c>
      <c r="B69" s="100" t="s">
        <v>148</v>
      </c>
      <c r="C69" s="96" t="s">
        <v>137</v>
      </c>
      <c r="D69" s="11">
        <v>500000</v>
      </c>
      <c r="E69" s="88" t="s">
        <v>20</v>
      </c>
      <c r="F69" s="89">
        <f t="shared" si="2"/>
        <v>500000</v>
      </c>
      <c r="G69" s="160"/>
      <c r="H69" s="160"/>
    </row>
    <row r="70" spans="1:8" ht="31.5" x14ac:dyDescent="0.25">
      <c r="A70" s="94">
        <v>4</v>
      </c>
      <c r="B70" s="100" t="s">
        <v>149</v>
      </c>
      <c r="C70" s="96" t="s">
        <v>138</v>
      </c>
      <c r="D70" s="11">
        <v>2000000</v>
      </c>
      <c r="E70" s="88" t="s">
        <v>20</v>
      </c>
      <c r="F70" s="89">
        <f t="shared" si="2"/>
        <v>2000000</v>
      </c>
      <c r="G70" s="160"/>
      <c r="H70" s="160"/>
    </row>
    <row r="71" spans="1:8" ht="31.5" x14ac:dyDescent="0.25">
      <c r="A71" s="94">
        <v>5</v>
      </c>
      <c r="B71" s="100" t="s">
        <v>150</v>
      </c>
      <c r="C71" s="96" t="s">
        <v>139</v>
      </c>
      <c r="D71" s="11">
        <v>2000000</v>
      </c>
      <c r="E71" s="88" t="s">
        <v>20</v>
      </c>
      <c r="F71" s="89">
        <f t="shared" si="2"/>
        <v>2000000</v>
      </c>
      <c r="G71" s="160"/>
      <c r="H71" s="160"/>
    </row>
    <row r="72" spans="1:8" ht="31.5" x14ac:dyDescent="0.25">
      <c r="A72" s="94">
        <v>6</v>
      </c>
      <c r="B72" s="100" t="s">
        <v>151</v>
      </c>
      <c r="C72" s="96" t="s">
        <v>140</v>
      </c>
      <c r="D72" s="11">
        <v>500000</v>
      </c>
      <c r="E72" s="88" t="s">
        <v>20</v>
      </c>
      <c r="F72" s="89">
        <f t="shared" si="2"/>
        <v>500000</v>
      </c>
      <c r="G72" s="160"/>
      <c r="H72" s="160"/>
    </row>
    <row r="73" spans="1:8" ht="47.25" x14ac:dyDescent="0.25">
      <c r="A73" s="94">
        <v>7</v>
      </c>
      <c r="B73" s="100" t="s">
        <v>152</v>
      </c>
      <c r="C73" s="96" t="s">
        <v>141</v>
      </c>
      <c r="D73" s="11">
        <v>2500000</v>
      </c>
      <c r="E73" s="101">
        <v>705000</v>
      </c>
      <c r="F73" s="89">
        <f t="shared" si="2"/>
        <v>2500000</v>
      </c>
      <c r="G73" s="160"/>
      <c r="H73" s="160"/>
    </row>
    <row r="74" spans="1:8" ht="31.5" x14ac:dyDescent="0.25">
      <c r="A74" s="94">
        <v>8</v>
      </c>
      <c r="B74" s="100" t="s">
        <v>153</v>
      </c>
      <c r="C74" s="96" t="s">
        <v>142</v>
      </c>
      <c r="D74" s="11">
        <v>500000</v>
      </c>
      <c r="E74" s="88" t="s">
        <v>20</v>
      </c>
      <c r="F74" s="89">
        <f t="shared" si="2"/>
        <v>500000</v>
      </c>
      <c r="G74" s="160"/>
      <c r="H74" s="160"/>
    </row>
    <row r="75" spans="1:8" x14ac:dyDescent="0.25">
      <c r="A75" s="94">
        <v>9</v>
      </c>
      <c r="B75" s="100" t="s">
        <v>154</v>
      </c>
      <c r="C75" s="96" t="s">
        <v>143</v>
      </c>
      <c r="D75" s="11">
        <v>1500000</v>
      </c>
      <c r="E75" s="88" t="s">
        <v>20</v>
      </c>
      <c r="F75" s="89">
        <f t="shared" si="2"/>
        <v>1500000</v>
      </c>
      <c r="G75" s="160"/>
      <c r="H75" s="160"/>
    </row>
    <row r="76" spans="1:8" x14ac:dyDescent="0.25">
      <c r="A76" s="94">
        <v>10</v>
      </c>
      <c r="B76" s="100" t="s">
        <v>155</v>
      </c>
      <c r="C76" s="96" t="s">
        <v>144</v>
      </c>
      <c r="D76" s="11">
        <v>16000000</v>
      </c>
      <c r="E76" s="88" t="s">
        <v>20</v>
      </c>
      <c r="F76" s="89">
        <v>10000000</v>
      </c>
      <c r="G76" s="160"/>
      <c r="H76" s="160"/>
    </row>
    <row r="77" spans="1:8" ht="17.25" customHeight="1" x14ac:dyDescent="0.25">
      <c r="A77" s="1214" t="s">
        <v>145</v>
      </c>
      <c r="B77" s="1215"/>
      <c r="C77" s="1216"/>
      <c r="D77" s="102">
        <v>31000000</v>
      </c>
      <c r="E77" s="103">
        <v>705000</v>
      </c>
      <c r="F77" s="107">
        <f>SUM(F67:F76)</f>
        <v>25000000</v>
      </c>
      <c r="G77" s="126"/>
      <c r="H77" s="126"/>
    </row>
    <row r="78" spans="1:8" x14ac:dyDescent="0.25">
      <c r="A78" s="108">
        <v>6</v>
      </c>
      <c r="B78" s="109" t="s">
        <v>156</v>
      </c>
      <c r="C78" s="152"/>
      <c r="D78" s="110"/>
      <c r="F78" s="84"/>
    </row>
    <row r="79" spans="1:8" ht="78.75" x14ac:dyDescent="0.25">
      <c r="A79" s="94">
        <v>1</v>
      </c>
      <c r="B79" s="100" t="s">
        <v>213</v>
      </c>
      <c r="C79" s="96" t="s">
        <v>186</v>
      </c>
      <c r="D79" s="11">
        <v>800000</v>
      </c>
      <c r="E79" s="88" t="s">
        <v>20</v>
      </c>
      <c r="F79" s="89">
        <f>D79</f>
        <v>800000</v>
      </c>
      <c r="G79" s="160"/>
      <c r="H79" s="160"/>
    </row>
    <row r="80" spans="1:8" ht="78.75" x14ac:dyDescent="0.25">
      <c r="A80" s="94">
        <v>2</v>
      </c>
      <c r="B80" s="100" t="s">
        <v>200</v>
      </c>
      <c r="C80" s="96" t="s">
        <v>187</v>
      </c>
      <c r="D80" s="11">
        <v>5000000</v>
      </c>
      <c r="E80" s="88" t="s">
        <v>20</v>
      </c>
      <c r="F80" s="89">
        <f t="shared" ref="F80:F92" si="3">D80</f>
        <v>5000000</v>
      </c>
      <c r="G80" s="160"/>
      <c r="H80" s="160"/>
    </row>
    <row r="81" spans="1:8" x14ac:dyDescent="0.25">
      <c r="A81" s="94">
        <v>3</v>
      </c>
      <c r="B81" s="100" t="s">
        <v>201</v>
      </c>
      <c r="C81" s="96" t="s">
        <v>188</v>
      </c>
      <c r="D81" s="11">
        <v>500000</v>
      </c>
      <c r="E81" s="88" t="s">
        <v>20</v>
      </c>
      <c r="F81" s="89">
        <f t="shared" si="3"/>
        <v>500000</v>
      </c>
      <c r="G81" s="160"/>
      <c r="H81" s="160"/>
    </row>
    <row r="82" spans="1:8" ht="110.25" x14ac:dyDescent="0.25">
      <c r="A82" s="94">
        <v>4</v>
      </c>
      <c r="B82" s="100" t="s">
        <v>202</v>
      </c>
      <c r="C82" s="96" t="s">
        <v>189</v>
      </c>
      <c r="D82" s="11">
        <v>1500000</v>
      </c>
      <c r="E82" s="88" t="s">
        <v>20</v>
      </c>
      <c r="F82" s="89">
        <f t="shared" si="3"/>
        <v>1500000</v>
      </c>
      <c r="G82" s="160"/>
      <c r="H82" s="160"/>
    </row>
    <row r="83" spans="1:8" ht="47.25" x14ac:dyDescent="0.25">
      <c r="A83" s="94">
        <v>5</v>
      </c>
      <c r="B83" s="100" t="s">
        <v>203</v>
      </c>
      <c r="C83" s="96" t="s">
        <v>190</v>
      </c>
      <c r="D83" s="11">
        <v>500000</v>
      </c>
      <c r="E83" s="88" t="s">
        <v>20</v>
      </c>
      <c r="F83" s="89">
        <f t="shared" si="3"/>
        <v>500000</v>
      </c>
      <c r="G83" s="160"/>
      <c r="H83" s="160"/>
    </row>
    <row r="84" spans="1:8" x14ac:dyDescent="0.25">
      <c r="A84" s="94">
        <v>6</v>
      </c>
      <c r="B84" s="100" t="s">
        <v>204</v>
      </c>
      <c r="C84" s="96" t="s">
        <v>191</v>
      </c>
      <c r="D84" s="11">
        <v>80000000</v>
      </c>
      <c r="E84" s="88" t="s">
        <v>20</v>
      </c>
      <c r="F84" s="89">
        <v>30000000</v>
      </c>
      <c r="G84" s="160"/>
      <c r="H84" s="160"/>
    </row>
    <row r="85" spans="1:8" x14ac:dyDescent="0.25">
      <c r="A85" s="94">
        <v>7</v>
      </c>
      <c r="B85" s="100" t="s">
        <v>205</v>
      </c>
      <c r="C85" s="96" t="s">
        <v>192</v>
      </c>
      <c r="D85" s="11">
        <v>6900000</v>
      </c>
      <c r="E85" s="88" t="s">
        <v>20</v>
      </c>
      <c r="F85" s="89">
        <v>0</v>
      </c>
      <c r="G85" s="160"/>
      <c r="H85" s="160"/>
    </row>
    <row r="86" spans="1:8" ht="31.5" x14ac:dyDescent="0.25">
      <c r="A86" s="94">
        <v>8</v>
      </c>
      <c r="B86" s="100" t="s">
        <v>206</v>
      </c>
      <c r="C86" s="96" t="s">
        <v>193</v>
      </c>
      <c r="D86" s="11">
        <v>5000000</v>
      </c>
      <c r="E86" s="88" t="s">
        <v>20</v>
      </c>
      <c r="F86" s="89">
        <f t="shared" si="3"/>
        <v>5000000</v>
      </c>
      <c r="G86" s="160"/>
      <c r="H86" s="160"/>
    </row>
    <row r="87" spans="1:8" ht="31.5" x14ac:dyDescent="0.25">
      <c r="A87" s="94">
        <v>9</v>
      </c>
      <c r="B87" s="100" t="s">
        <v>207</v>
      </c>
      <c r="C87" s="96" t="s">
        <v>194</v>
      </c>
      <c r="D87" s="11">
        <v>5000000</v>
      </c>
      <c r="E87" s="88" t="s">
        <v>20</v>
      </c>
      <c r="F87" s="89">
        <f t="shared" si="3"/>
        <v>5000000</v>
      </c>
      <c r="G87" s="160"/>
      <c r="H87" s="160"/>
    </row>
    <row r="88" spans="1:8" ht="31.5" x14ac:dyDescent="0.25">
      <c r="A88" s="94">
        <v>10</v>
      </c>
      <c r="B88" s="100" t="s">
        <v>208</v>
      </c>
      <c r="C88" s="96" t="s">
        <v>195</v>
      </c>
      <c r="D88" s="11">
        <v>5000000</v>
      </c>
      <c r="E88" s="88" t="s">
        <v>20</v>
      </c>
      <c r="F88" s="89">
        <f t="shared" si="3"/>
        <v>5000000</v>
      </c>
      <c r="G88" s="160"/>
      <c r="H88" s="160"/>
    </row>
    <row r="89" spans="1:8" ht="63" x14ac:dyDescent="0.25">
      <c r="A89" s="94">
        <v>11</v>
      </c>
      <c r="B89" s="100" t="s">
        <v>209</v>
      </c>
      <c r="C89" s="96" t="s">
        <v>196</v>
      </c>
      <c r="D89" s="11">
        <v>1500000</v>
      </c>
      <c r="E89" s="101">
        <v>750000</v>
      </c>
      <c r="F89" s="89">
        <f t="shared" si="3"/>
        <v>1500000</v>
      </c>
      <c r="G89" s="160"/>
      <c r="H89" s="160"/>
    </row>
    <row r="90" spans="1:8" ht="63" x14ac:dyDescent="0.25">
      <c r="A90" s="94">
        <v>12</v>
      </c>
      <c r="B90" s="100" t="s">
        <v>210</v>
      </c>
      <c r="C90" s="96" t="s">
        <v>197</v>
      </c>
      <c r="D90" s="11">
        <v>800000</v>
      </c>
      <c r="E90" s="88" t="s">
        <v>20</v>
      </c>
      <c r="F90" s="89">
        <f t="shared" si="3"/>
        <v>800000</v>
      </c>
      <c r="G90" s="160"/>
      <c r="H90" s="160"/>
    </row>
    <row r="91" spans="1:8" ht="31.5" x14ac:dyDescent="0.25">
      <c r="A91" s="94">
        <v>13</v>
      </c>
      <c r="B91" s="100" t="s">
        <v>211</v>
      </c>
      <c r="C91" s="96" t="s">
        <v>198</v>
      </c>
      <c r="D91" s="11">
        <v>1500000</v>
      </c>
      <c r="E91" s="88" t="s">
        <v>20</v>
      </c>
      <c r="F91" s="89">
        <f t="shared" si="3"/>
        <v>1500000</v>
      </c>
      <c r="G91" s="160"/>
      <c r="H91" s="160"/>
    </row>
    <row r="92" spans="1:8" ht="31.5" x14ac:dyDescent="0.25">
      <c r="A92" s="94">
        <v>14</v>
      </c>
      <c r="B92" s="100" t="s">
        <v>212</v>
      </c>
      <c r="C92" s="96" t="s">
        <v>199</v>
      </c>
      <c r="D92" s="11">
        <v>1000000</v>
      </c>
      <c r="E92" s="88" t="s">
        <v>20</v>
      </c>
      <c r="F92" s="89">
        <f t="shared" si="3"/>
        <v>1000000</v>
      </c>
      <c r="G92" s="160"/>
      <c r="H92" s="160"/>
    </row>
    <row r="93" spans="1:8" ht="15.75" customHeight="1" x14ac:dyDescent="0.25">
      <c r="A93" s="1217" t="s">
        <v>185</v>
      </c>
      <c r="B93" s="1218"/>
      <c r="C93" s="1219"/>
      <c r="D93" s="102">
        <v>115000000</v>
      </c>
      <c r="E93" s="103">
        <v>750000</v>
      </c>
      <c r="F93" s="98">
        <f>SUM(F79:F92)</f>
        <v>58100000</v>
      </c>
      <c r="G93" s="1205"/>
      <c r="H93" s="1205"/>
    </row>
    <row r="94" spans="1:8" x14ac:dyDescent="0.25">
      <c r="A94" s="111">
        <v>7</v>
      </c>
      <c r="B94" s="112" t="s">
        <v>214</v>
      </c>
      <c r="C94" s="152"/>
      <c r="D94" s="110"/>
      <c r="E94" s="110"/>
      <c r="F94" s="84"/>
      <c r="G94" s="110"/>
      <c r="H94" s="110"/>
    </row>
    <row r="95" spans="1:8" x14ac:dyDescent="0.25">
      <c r="A95" s="94">
        <v>1</v>
      </c>
      <c r="B95" s="100" t="s">
        <v>217</v>
      </c>
      <c r="C95" s="96" t="s">
        <v>215</v>
      </c>
      <c r="D95" s="11">
        <v>1200000</v>
      </c>
      <c r="E95" s="88" t="s">
        <v>20</v>
      </c>
      <c r="F95" s="89">
        <f>D95</f>
        <v>1200000</v>
      </c>
      <c r="G95" s="160"/>
      <c r="H95" s="160"/>
    </row>
    <row r="96" spans="1:8" x14ac:dyDescent="0.25">
      <c r="A96" s="94">
        <v>2</v>
      </c>
      <c r="B96" s="100" t="s">
        <v>218</v>
      </c>
      <c r="C96" s="96" t="s">
        <v>216</v>
      </c>
      <c r="D96" s="11">
        <v>800000</v>
      </c>
      <c r="E96" s="88" t="s">
        <v>20</v>
      </c>
      <c r="F96" s="89">
        <f>D96</f>
        <v>800000</v>
      </c>
      <c r="G96" s="160"/>
      <c r="H96" s="160"/>
    </row>
    <row r="97" spans="1:8" ht="15" customHeight="1" x14ac:dyDescent="0.25">
      <c r="A97" s="129"/>
      <c r="B97" s="129"/>
      <c r="C97" s="147" t="s">
        <v>219</v>
      </c>
      <c r="D97" s="113">
        <v>2000000</v>
      </c>
      <c r="E97" s="88" t="s">
        <v>20</v>
      </c>
      <c r="F97" s="98">
        <f>SUM(F95:F96)</f>
        <v>2000000</v>
      </c>
      <c r="G97" s="1205"/>
      <c r="H97" s="1205"/>
    </row>
    <row r="98" spans="1:8" x14ac:dyDescent="0.25">
      <c r="A98" s="114">
        <v>8</v>
      </c>
      <c r="B98" s="112" t="s">
        <v>220</v>
      </c>
      <c r="F98" s="84"/>
    </row>
    <row r="99" spans="1:8" ht="31.5" x14ac:dyDescent="0.25">
      <c r="A99" s="94">
        <v>1</v>
      </c>
      <c r="B99" s="100" t="s">
        <v>236</v>
      </c>
      <c r="C99" s="96" t="s">
        <v>221</v>
      </c>
      <c r="D99" s="11">
        <v>3000000</v>
      </c>
      <c r="E99" s="88" t="s">
        <v>20</v>
      </c>
      <c r="F99" s="89">
        <v>1000000</v>
      </c>
      <c r="G99" s="160"/>
      <c r="H99" s="160"/>
    </row>
    <row r="100" spans="1:8" ht="31.5" x14ac:dyDescent="0.25">
      <c r="A100" s="94">
        <v>2</v>
      </c>
      <c r="B100" s="100" t="s">
        <v>237</v>
      </c>
      <c r="C100" s="96" t="s">
        <v>222</v>
      </c>
      <c r="D100" s="115" t="s">
        <v>20</v>
      </c>
      <c r="E100" s="88" t="s">
        <v>20</v>
      </c>
      <c r="F100" s="89" t="str">
        <f t="shared" ref="F100:F111" si="4">D100</f>
        <v>-</v>
      </c>
      <c r="G100" s="160"/>
      <c r="H100" s="160"/>
    </row>
    <row r="101" spans="1:8" x14ac:dyDescent="0.25">
      <c r="A101" s="94">
        <v>3</v>
      </c>
      <c r="B101" s="100" t="s">
        <v>238</v>
      </c>
      <c r="C101" s="96" t="s">
        <v>223</v>
      </c>
      <c r="D101" s="11">
        <v>5000000</v>
      </c>
      <c r="E101" s="88" t="s">
        <v>20</v>
      </c>
      <c r="F101" s="89">
        <f t="shared" si="4"/>
        <v>5000000</v>
      </c>
      <c r="G101" s="160"/>
      <c r="H101" s="160"/>
    </row>
    <row r="102" spans="1:8" ht="31.5" x14ac:dyDescent="0.25">
      <c r="A102" s="94">
        <v>4</v>
      </c>
      <c r="B102" s="100" t="s">
        <v>239</v>
      </c>
      <c r="C102" s="96" t="s">
        <v>224</v>
      </c>
      <c r="D102" s="11">
        <v>3500000</v>
      </c>
      <c r="E102" s="88" t="s">
        <v>20</v>
      </c>
      <c r="F102" s="89">
        <v>1000000</v>
      </c>
      <c r="G102" s="160"/>
      <c r="H102" s="160"/>
    </row>
    <row r="103" spans="1:8" ht="63" x14ac:dyDescent="0.25">
      <c r="A103" s="94">
        <v>5</v>
      </c>
      <c r="B103" s="100" t="s">
        <v>240</v>
      </c>
      <c r="C103" s="96" t="s">
        <v>225</v>
      </c>
      <c r="D103" s="11">
        <v>5000000</v>
      </c>
      <c r="E103" s="88" t="s">
        <v>20</v>
      </c>
      <c r="F103" s="89">
        <f t="shared" si="4"/>
        <v>5000000</v>
      </c>
      <c r="G103" s="160"/>
      <c r="H103" s="160"/>
    </row>
    <row r="104" spans="1:8" x14ac:dyDescent="0.25">
      <c r="A104" s="94">
        <v>6</v>
      </c>
      <c r="B104" s="100" t="s">
        <v>241</v>
      </c>
      <c r="C104" s="96" t="s">
        <v>226</v>
      </c>
      <c r="D104" s="11">
        <v>12000000</v>
      </c>
      <c r="E104" s="101">
        <v>2142500</v>
      </c>
      <c r="F104" s="89">
        <v>5000000</v>
      </c>
      <c r="G104" s="160"/>
      <c r="H104" s="160"/>
    </row>
    <row r="105" spans="1:8" x14ac:dyDescent="0.25">
      <c r="A105" s="94">
        <v>7</v>
      </c>
      <c r="B105" s="100" t="s">
        <v>242</v>
      </c>
      <c r="C105" s="96" t="s">
        <v>227</v>
      </c>
      <c r="D105" s="11">
        <v>5000000</v>
      </c>
      <c r="E105" s="88" t="s">
        <v>20</v>
      </c>
      <c r="F105" s="89">
        <v>3000000</v>
      </c>
      <c r="G105" s="160"/>
      <c r="H105" s="160"/>
    </row>
    <row r="106" spans="1:8" ht="31.5" x14ac:dyDescent="0.25">
      <c r="A106" s="94">
        <v>8</v>
      </c>
      <c r="B106" s="100" t="s">
        <v>243</v>
      </c>
      <c r="C106" s="96" t="s">
        <v>228</v>
      </c>
      <c r="D106" s="115" t="s">
        <v>20</v>
      </c>
      <c r="E106" s="88" t="s">
        <v>20</v>
      </c>
      <c r="F106" s="89" t="str">
        <f t="shared" si="4"/>
        <v>-</v>
      </c>
      <c r="G106" s="160"/>
      <c r="H106" s="160"/>
    </row>
    <row r="107" spans="1:8" ht="31.5" x14ac:dyDescent="0.25">
      <c r="A107" s="94">
        <v>9</v>
      </c>
      <c r="B107" s="100" t="s">
        <v>244</v>
      </c>
      <c r="C107" s="96" t="s">
        <v>229</v>
      </c>
      <c r="D107" s="11">
        <v>6000000</v>
      </c>
      <c r="E107" s="101">
        <v>3000000</v>
      </c>
      <c r="F107" s="89">
        <v>3000000</v>
      </c>
      <c r="G107" s="160"/>
      <c r="H107" s="160"/>
    </row>
    <row r="108" spans="1:8" ht="31.5" x14ac:dyDescent="0.25">
      <c r="A108" s="94">
        <v>10</v>
      </c>
      <c r="B108" s="100" t="s">
        <v>245</v>
      </c>
      <c r="C108" s="96" t="s">
        <v>230</v>
      </c>
      <c r="D108" s="11">
        <v>2000000</v>
      </c>
      <c r="E108" s="88" t="s">
        <v>20</v>
      </c>
      <c r="F108" s="89">
        <f t="shared" si="4"/>
        <v>2000000</v>
      </c>
      <c r="G108" s="160"/>
      <c r="H108" s="160"/>
    </row>
    <row r="109" spans="1:8" ht="31.5" x14ac:dyDescent="0.25">
      <c r="A109" s="94">
        <v>11</v>
      </c>
      <c r="B109" s="100" t="s">
        <v>246</v>
      </c>
      <c r="C109" s="96" t="s">
        <v>231</v>
      </c>
      <c r="D109" s="11">
        <v>3000000</v>
      </c>
      <c r="E109" s="88" t="s">
        <v>20</v>
      </c>
      <c r="F109" s="89">
        <f t="shared" si="4"/>
        <v>3000000</v>
      </c>
      <c r="G109" s="160"/>
      <c r="H109" s="160"/>
    </row>
    <row r="110" spans="1:8" x14ac:dyDescent="0.25">
      <c r="A110" s="94">
        <v>12</v>
      </c>
      <c r="B110" s="100" t="s">
        <v>247</v>
      </c>
      <c r="C110" s="96" t="s">
        <v>232</v>
      </c>
      <c r="D110" s="11">
        <v>10000000</v>
      </c>
      <c r="E110" s="88" t="s">
        <v>20</v>
      </c>
      <c r="F110" s="89">
        <v>5000000</v>
      </c>
      <c r="G110" s="160"/>
      <c r="H110" s="160"/>
    </row>
    <row r="111" spans="1:8" x14ac:dyDescent="0.25">
      <c r="A111" s="94">
        <v>13</v>
      </c>
      <c r="B111" s="100" t="s">
        <v>248</v>
      </c>
      <c r="C111" s="96" t="s">
        <v>233</v>
      </c>
      <c r="D111" s="11">
        <v>500000</v>
      </c>
      <c r="E111" s="88" t="s">
        <v>20</v>
      </c>
      <c r="F111" s="89">
        <f t="shared" si="4"/>
        <v>500000</v>
      </c>
      <c r="G111" s="160"/>
      <c r="H111" s="160"/>
    </row>
    <row r="112" spans="1:8" x14ac:dyDescent="0.25">
      <c r="A112" s="94">
        <v>14</v>
      </c>
      <c r="B112" s="100" t="s">
        <v>249</v>
      </c>
      <c r="C112" s="96" t="s">
        <v>234</v>
      </c>
      <c r="D112" s="11">
        <v>25000000</v>
      </c>
      <c r="E112" s="88" t="s">
        <v>20</v>
      </c>
      <c r="F112" s="89">
        <v>20000000</v>
      </c>
      <c r="G112" s="160"/>
      <c r="H112" s="160"/>
    </row>
    <row r="113" spans="1:8" ht="15" customHeight="1" x14ac:dyDescent="0.25">
      <c r="A113" s="85"/>
      <c r="B113" s="129"/>
      <c r="C113" s="129" t="s">
        <v>235</v>
      </c>
      <c r="D113" s="102">
        <v>80000000</v>
      </c>
      <c r="E113" s="103">
        <v>5142500</v>
      </c>
      <c r="F113" s="98">
        <f>SUM(F99:F112)</f>
        <v>53500000</v>
      </c>
      <c r="G113" s="1205"/>
      <c r="H113" s="1205"/>
    </row>
    <row r="114" spans="1:8" x14ac:dyDescent="0.25">
      <c r="A114" s="108">
        <v>9</v>
      </c>
      <c r="B114" s="112" t="s">
        <v>250</v>
      </c>
      <c r="F114" s="84"/>
    </row>
    <row r="115" spans="1:8" ht="31.5" x14ac:dyDescent="0.25">
      <c r="A115" s="94">
        <v>1</v>
      </c>
      <c r="B115" s="100" t="s">
        <v>273</v>
      </c>
      <c r="C115" s="96" t="s">
        <v>261</v>
      </c>
      <c r="D115" s="11">
        <v>820000</v>
      </c>
      <c r="E115" s="88" t="s">
        <v>20</v>
      </c>
      <c r="F115" s="89">
        <f>D115</f>
        <v>820000</v>
      </c>
      <c r="G115" s="160"/>
      <c r="H115" s="160"/>
    </row>
    <row r="116" spans="1:8" ht="63" x14ac:dyDescent="0.25">
      <c r="A116" s="94">
        <v>2</v>
      </c>
      <c r="B116" s="100" t="s">
        <v>274</v>
      </c>
      <c r="C116" s="96" t="s">
        <v>262</v>
      </c>
      <c r="D116" s="11">
        <v>4180000</v>
      </c>
      <c r="E116" s="88" t="s">
        <v>20</v>
      </c>
      <c r="F116" s="89">
        <v>2180000</v>
      </c>
      <c r="G116" s="160"/>
      <c r="H116" s="160"/>
    </row>
    <row r="117" spans="1:8" ht="31.5" x14ac:dyDescent="0.25">
      <c r="A117" s="94">
        <v>3</v>
      </c>
      <c r="B117" s="100" t="s">
        <v>275</v>
      </c>
      <c r="C117" s="96" t="s">
        <v>263</v>
      </c>
      <c r="D117" s="11">
        <v>2000000</v>
      </c>
      <c r="E117" s="88" t="s">
        <v>20</v>
      </c>
      <c r="F117" s="89">
        <f>D117</f>
        <v>2000000</v>
      </c>
      <c r="G117" s="160"/>
      <c r="H117" s="160"/>
    </row>
    <row r="118" spans="1:8" ht="15" customHeight="1" x14ac:dyDescent="0.25">
      <c r="A118" s="1221" t="s">
        <v>260</v>
      </c>
      <c r="B118" s="1222"/>
      <c r="C118" s="1223"/>
      <c r="D118" s="102">
        <v>7000000</v>
      </c>
      <c r="E118" s="88" t="s">
        <v>20</v>
      </c>
      <c r="F118" s="98">
        <f>SUM(F115:F117)</f>
        <v>5000000</v>
      </c>
      <c r="G118" s="126"/>
      <c r="H118" s="126"/>
    </row>
    <row r="119" spans="1:8" x14ac:dyDescent="0.25">
      <c r="A119" s="108">
        <v>10</v>
      </c>
      <c r="B119" s="116" t="s">
        <v>264</v>
      </c>
      <c r="F119" s="84"/>
    </row>
    <row r="120" spans="1:8" x14ac:dyDescent="0.25">
      <c r="A120" s="117">
        <v>1</v>
      </c>
      <c r="B120" s="118" t="s">
        <v>276</v>
      </c>
      <c r="C120" s="119" t="s">
        <v>268</v>
      </c>
      <c r="D120" s="120">
        <v>1000000</v>
      </c>
      <c r="E120" s="88" t="s">
        <v>20</v>
      </c>
      <c r="F120" s="89">
        <f>D120</f>
        <v>1000000</v>
      </c>
      <c r="G120" s="160"/>
      <c r="H120" s="160"/>
    </row>
    <row r="121" spans="1:8" x14ac:dyDescent="0.25">
      <c r="A121" s="117">
        <v>2</v>
      </c>
      <c r="B121" s="118" t="s">
        <v>277</v>
      </c>
      <c r="C121" s="119" t="s">
        <v>269</v>
      </c>
      <c r="D121" s="120">
        <v>1000000</v>
      </c>
      <c r="E121" s="88" t="s">
        <v>20</v>
      </c>
      <c r="F121" s="89">
        <f>D121</f>
        <v>1000000</v>
      </c>
      <c r="G121" s="160"/>
      <c r="H121" s="160"/>
    </row>
    <row r="122" spans="1:8" x14ac:dyDescent="0.25">
      <c r="A122" s="117">
        <v>3</v>
      </c>
      <c r="B122" s="118" t="s">
        <v>278</v>
      </c>
      <c r="C122" s="119" t="s">
        <v>270</v>
      </c>
      <c r="D122" s="120">
        <v>500000</v>
      </c>
      <c r="E122" s="88" t="s">
        <v>20</v>
      </c>
      <c r="F122" s="89">
        <f>D122</f>
        <v>500000</v>
      </c>
      <c r="G122" s="160"/>
      <c r="H122" s="160"/>
    </row>
    <row r="123" spans="1:8" x14ac:dyDescent="0.25">
      <c r="A123" s="117">
        <v>4</v>
      </c>
      <c r="B123" s="118" t="s">
        <v>279</v>
      </c>
      <c r="C123" s="119" t="s">
        <v>271</v>
      </c>
      <c r="D123" s="120">
        <v>2500000</v>
      </c>
      <c r="E123" s="88" t="s">
        <v>20</v>
      </c>
      <c r="F123" s="89">
        <v>0</v>
      </c>
      <c r="G123" s="160"/>
      <c r="H123" s="160"/>
    </row>
    <row r="124" spans="1:8" ht="15" customHeight="1" x14ac:dyDescent="0.25">
      <c r="A124" s="1224" t="s">
        <v>272</v>
      </c>
      <c r="B124" s="1225"/>
      <c r="C124" s="1226"/>
      <c r="D124" s="102">
        <v>5000000</v>
      </c>
      <c r="E124" s="88" t="s">
        <v>20</v>
      </c>
      <c r="F124" s="98">
        <f>SUM(F120:F123)</f>
        <v>2500000</v>
      </c>
      <c r="G124" s="1205"/>
      <c r="H124" s="1205"/>
    </row>
    <row r="125" spans="1:8" x14ac:dyDescent="0.25">
      <c r="A125" s="121">
        <v>11</v>
      </c>
      <c r="B125" s="114" t="s">
        <v>280</v>
      </c>
      <c r="F125" s="84"/>
    </row>
    <row r="126" spans="1:8" x14ac:dyDescent="0.25">
      <c r="A126" s="117">
        <v>1</v>
      </c>
      <c r="B126" s="118" t="s">
        <v>300</v>
      </c>
      <c r="C126" s="119" t="s">
        <v>286</v>
      </c>
      <c r="D126" s="120">
        <v>1000000</v>
      </c>
      <c r="E126" s="88" t="s">
        <v>20</v>
      </c>
      <c r="F126" s="89">
        <v>0</v>
      </c>
      <c r="G126" s="160"/>
      <c r="H126" s="160"/>
    </row>
    <row r="127" spans="1:8" x14ac:dyDescent="0.25">
      <c r="A127" s="117">
        <v>2</v>
      </c>
      <c r="B127" s="118" t="s">
        <v>301</v>
      </c>
      <c r="C127" s="119" t="s">
        <v>287</v>
      </c>
      <c r="D127" s="120">
        <v>17000000</v>
      </c>
      <c r="E127" s="88" t="s">
        <v>20</v>
      </c>
      <c r="F127" s="89">
        <v>0</v>
      </c>
      <c r="G127" s="160"/>
      <c r="H127" s="160"/>
    </row>
    <row r="128" spans="1:8" x14ac:dyDescent="0.25">
      <c r="A128" s="117">
        <v>3</v>
      </c>
      <c r="B128" s="118" t="s">
        <v>302</v>
      </c>
      <c r="C128" s="119" t="s">
        <v>288</v>
      </c>
      <c r="D128" s="120">
        <v>1120000</v>
      </c>
      <c r="E128" s="88" t="s">
        <v>20</v>
      </c>
      <c r="F128" s="89">
        <f t="shared" ref="F128:F139" si="5">D128</f>
        <v>1120000</v>
      </c>
      <c r="G128" s="160"/>
      <c r="H128" s="160"/>
    </row>
    <row r="129" spans="1:8" x14ac:dyDescent="0.25">
      <c r="A129" s="117">
        <v>4</v>
      </c>
      <c r="B129" s="118" t="s">
        <v>303</v>
      </c>
      <c r="C129" s="119" t="s">
        <v>289</v>
      </c>
      <c r="D129" s="122">
        <v>0</v>
      </c>
      <c r="E129" s="88" t="s">
        <v>20</v>
      </c>
      <c r="F129" s="89">
        <f t="shared" si="5"/>
        <v>0</v>
      </c>
      <c r="G129" s="160"/>
      <c r="H129" s="160"/>
    </row>
    <row r="130" spans="1:8" x14ac:dyDescent="0.25">
      <c r="A130" s="117">
        <v>5</v>
      </c>
      <c r="B130" s="118" t="s">
        <v>304</v>
      </c>
      <c r="C130" s="119" t="s">
        <v>290</v>
      </c>
      <c r="D130" s="120">
        <v>300000</v>
      </c>
      <c r="E130" s="88" t="s">
        <v>20</v>
      </c>
      <c r="F130" s="89">
        <f t="shared" si="5"/>
        <v>300000</v>
      </c>
      <c r="G130" s="160"/>
      <c r="H130" s="160"/>
    </row>
    <row r="131" spans="1:8" x14ac:dyDescent="0.25">
      <c r="A131" s="117">
        <v>6</v>
      </c>
      <c r="B131" s="118" t="s">
        <v>305</v>
      </c>
      <c r="C131" s="119" t="s">
        <v>291</v>
      </c>
      <c r="D131" s="120">
        <v>200000</v>
      </c>
      <c r="E131" s="88" t="s">
        <v>20</v>
      </c>
      <c r="F131" s="89">
        <f t="shared" si="5"/>
        <v>200000</v>
      </c>
      <c r="G131" s="160"/>
      <c r="H131" s="160"/>
    </row>
    <row r="132" spans="1:8" x14ac:dyDescent="0.25">
      <c r="A132" s="117">
        <v>7</v>
      </c>
      <c r="B132" s="118" t="s">
        <v>306</v>
      </c>
      <c r="C132" s="119" t="s">
        <v>292</v>
      </c>
      <c r="D132" s="120">
        <v>600000</v>
      </c>
      <c r="E132" s="88" t="s">
        <v>20</v>
      </c>
      <c r="F132" s="89">
        <f t="shared" si="5"/>
        <v>600000</v>
      </c>
      <c r="G132" s="160"/>
      <c r="H132" s="160"/>
    </row>
    <row r="133" spans="1:8" x14ac:dyDescent="0.25">
      <c r="A133" s="117">
        <v>8</v>
      </c>
      <c r="B133" s="118" t="s">
        <v>307</v>
      </c>
      <c r="C133" s="119" t="s">
        <v>293</v>
      </c>
      <c r="D133" s="120">
        <v>480000</v>
      </c>
      <c r="E133" s="88" t="s">
        <v>20</v>
      </c>
      <c r="F133" s="89">
        <f t="shared" si="5"/>
        <v>480000</v>
      </c>
      <c r="G133" s="160"/>
      <c r="H133" s="160"/>
    </row>
    <row r="134" spans="1:8" x14ac:dyDescent="0.25">
      <c r="A134" s="117">
        <v>9</v>
      </c>
      <c r="B134" s="118" t="s">
        <v>308</v>
      </c>
      <c r="C134" s="119" t="s">
        <v>294</v>
      </c>
      <c r="D134" s="120">
        <v>100000</v>
      </c>
      <c r="E134" s="88" t="s">
        <v>20</v>
      </c>
      <c r="F134" s="89">
        <f t="shared" si="5"/>
        <v>100000</v>
      </c>
      <c r="G134" s="160"/>
      <c r="H134" s="160"/>
    </row>
    <row r="135" spans="1:8" x14ac:dyDescent="0.25">
      <c r="A135" s="117">
        <v>10</v>
      </c>
      <c r="B135" s="118" t="s">
        <v>309</v>
      </c>
      <c r="C135" s="119" t="s">
        <v>295</v>
      </c>
      <c r="D135" s="120">
        <v>2000000</v>
      </c>
      <c r="E135" s="123">
        <v>1150000</v>
      </c>
      <c r="F135" s="89">
        <f t="shared" si="5"/>
        <v>2000000</v>
      </c>
      <c r="G135" s="160"/>
      <c r="H135" s="160"/>
    </row>
    <row r="136" spans="1:8" x14ac:dyDescent="0.25">
      <c r="A136" s="117">
        <v>11</v>
      </c>
      <c r="B136" s="118" t="s">
        <v>310</v>
      </c>
      <c r="C136" s="119" t="s">
        <v>296</v>
      </c>
      <c r="D136" s="120">
        <v>1000000</v>
      </c>
      <c r="E136" s="123">
        <v>600000</v>
      </c>
      <c r="F136" s="89">
        <f t="shared" si="5"/>
        <v>1000000</v>
      </c>
      <c r="G136" s="160"/>
      <c r="H136" s="160"/>
    </row>
    <row r="137" spans="1:8" x14ac:dyDescent="0.25">
      <c r="A137" s="117">
        <v>12</v>
      </c>
      <c r="B137" s="118" t="s">
        <v>311</v>
      </c>
      <c r="C137" s="119" t="s">
        <v>297</v>
      </c>
      <c r="D137" s="115" t="s">
        <v>20</v>
      </c>
      <c r="E137" s="88" t="s">
        <v>20</v>
      </c>
      <c r="F137" s="89" t="str">
        <f t="shared" si="5"/>
        <v>-</v>
      </c>
      <c r="G137" s="160"/>
      <c r="H137" s="160"/>
    </row>
    <row r="138" spans="1:8" x14ac:dyDescent="0.25">
      <c r="A138" s="117">
        <v>13</v>
      </c>
      <c r="B138" s="118" t="s">
        <v>312</v>
      </c>
      <c r="C138" s="119" t="s">
        <v>298</v>
      </c>
      <c r="D138" s="120">
        <v>500000</v>
      </c>
      <c r="E138" s="88" t="s">
        <v>20</v>
      </c>
      <c r="F138" s="89">
        <f t="shared" si="5"/>
        <v>500000</v>
      </c>
      <c r="G138" s="160"/>
      <c r="H138" s="160"/>
    </row>
    <row r="139" spans="1:8" x14ac:dyDescent="0.25">
      <c r="A139" s="117">
        <v>14</v>
      </c>
      <c r="B139" s="118" t="s">
        <v>313</v>
      </c>
      <c r="C139" s="119" t="s">
        <v>299</v>
      </c>
      <c r="D139" s="120">
        <v>700000</v>
      </c>
      <c r="E139" s="88" t="s">
        <v>20</v>
      </c>
      <c r="F139" s="89">
        <f t="shared" si="5"/>
        <v>700000</v>
      </c>
      <c r="G139" s="160"/>
      <c r="H139" s="160"/>
    </row>
    <row r="140" spans="1:8" ht="15" customHeight="1" x14ac:dyDescent="0.25">
      <c r="A140" s="1227" t="s">
        <v>285</v>
      </c>
      <c r="B140" s="1228"/>
      <c r="C140" s="1229"/>
      <c r="D140" s="102">
        <v>25000000</v>
      </c>
      <c r="E140" s="103">
        <v>1750000</v>
      </c>
      <c r="F140" s="98">
        <f>SUM(F126:F139)</f>
        <v>7000000</v>
      </c>
      <c r="G140" s="1205"/>
      <c r="H140" s="1205"/>
    </row>
    <row r="141" spans="1:8" x14ac:dyDescent="0.25">
      <c r="A141" s="121">
        <v>12</v>
      </c>
      <c r="B141" s="112" t="s">
        <v>314</v>
      </c>
      <c r="F141" s="84"/>
    </row>
    <row r="142" spans="1:8" x14ac:dyDescent="0.25">
      <c r="A142" s="117">
        <v>1</v>
      </c>
      <c r="B142" s="118" t="s">
        <v>335</v>
      </c>
      <c r="C142" s="119" t="s">
        <v>315</v>
      </c>
      <c r="D142" s="120">
        <v>3000000</v>
      </c>
      <c r="E142" s="88" t="s">
        <v>20</v>
      </c>
      <c r="F142" s="89">
        <f>D142</f>
        <v>3000000</v>
      </c>
      <c r="G142" s="160"/>
      <c r="H142" s="160"/>
    </row>
    <row r="143" spans="1:8" x14ac:dyDescent="0.25">
      <c r="A143" s="117">
        <v>2</v>
      </c>
      <c r="B143" s="118" t="s">
        <v>336</v>
      </c>
      <c r="C143" s="119" t="s">
        <v>316</v>
      </c>
      <c r="D143" s="120">
        <v>11500000</v>
      </c>
      <c r="E143" s="88" t="s">
        <v>20</v>
      </c>
      <c r="F143" s="89">
        <f t="shared" ref="F143:F160" si="6">D143</f>
        <v>11500000</v>
      </c>
      <c r="G143" s="160"/>
      <c r="H143" s="160"/>
    </row>
    <row r="144" spans="1:8" x14ac:dyDescent="0.25">
      <c r="A144" s="117">
        <v>3</v>
      </c>
      <c r="B144" s="118" t="s">
        <v>337</v>
      </c>
      <c r="C144" s="119" t="s">
        <v>317</v>
      </c>
      <c r="D144" s="120">
        <v>3000000</v>
      </c>
      <c r="E144" s="88" t="s">
        <v>20</v>
      </c>
      <c r="F144" s="89">
        <f t="shared" si="6"/>
        <v>3000000</v>
      </c>
      <c r="G144" s="160"/>
      <c r="H144" s="160"/>
    </row>
    <row r="145" spans="1:8" ht="31.5" x14ac:dyDescent="0.25">
      <c r="A145" s="117">
        <v>4</v>
      </c>
      <c r="B145" s="118" t="s">
        <v>338</v>
      </c>
      <c r="C145" s="119" t="s">
        <v>318</v>
      </c>
      <c r="D145" s="120">
        <v>1500000</v>
      </c>
      <c r="E145" s="88" t="s">
        <v>20</v>
      </c>
      <c r="F145" s="89">
        <f t="shared" si="6"/>
        <v>1500000</v>
      </c>
      <c r="G145" s="160"/>
      <c r="H145" s="160"/>
    </row>
    <row r="146" spans="1:8" x14ac:dyDescent="0.25">
      <c r="A146" s="117">
        <v>5</v>
      </c>
      <c r="B146" s="118" t="s">
        <v>339</v>
      </c>
      <c r="C146" s="119" t="s">
        <v>319</v>
      </c>
      <c r="D146" s="120">
        <v>2500000</v>
      </c>
      <c r="E146" s="88" t="s">
        <v>20</v>
      </c>
      <c r="F146" s="89">
        <f t="shared" si="6"/>
        <v>2500000</v>
      </c>
      <c r="G146" s="160"/>
      <c r="H146" s="160"/>
    </row>
    <row r="147" spans="1:8" x14ac:dyDescent="0.25">
      <c r="A147" s="117">
        <v>6</v>
      </c>
      <c r="B147" s="118" t="s">
        <v>354</v>
      </c>
      <c r="C147" s="119" t="s">
        <v>320</v>
      </c>
      <c r="D147" s="120">
        <v>3000000</v>
      </c>
      <c r="E147" s="88" t="s">
        <v>20</v>
      </c>
      <c r="F147" s="89">
        <f t="shared" si="6"/>
        <v>3000000</v>
      </c>
      <c r="G147" s="160"/>
      <c r="H147" s="160"/>
    </row>
    <row r="148" spans="1:8" x14ac:dyDescent="0.25">
      <c r="A148" s="117">
        <v>7</v>
      </c>
      <c r="B148" s="118" t="s">
        <v>353</v>
      </c>
      <c r="C148" s="119" t="s">
        <v>321</v>
      </c>
      <c r="D148" s="120">
        <v>1500000</v>
      </c>
      <c r="E148" s="88" t="s">
        <v>20</v>
      </c>
      <c r="F148" s="89">
        <f t="shared" si="6"/>
        <v>1500000</v>
      </c>
      <c r="G148" s="160"/>
      <c r="H148" s="160"/>
    </row>
    <row r="149" spans="1:8" x14ac:dyDescent="0.25">
      <c r="A149" s="117">
        <v>8</v>
      </c>
      <c r="B149" s="118" t="s">
        <v>352</v>
      </c>
      <c r="C149" s="119" t="s">
        <v>322</v>
      </c>
      <c r="D149" s="120">
        <v>6000000</v>
      </c>
      <c r="E149" s="88" t="s">
        <v>20</v>
      </c>
      <c r="F149" s="89">
        <f t="shared" si="6"/>
        <v>6000000</v>
      </c>
      <c r="G149" s="160"/>
      <c r="H149" s="160"/>
    </row>
    <row r="150" spans="1:8" ht="47.25" x14ac:dyDescent="0.25">
      <c r="A150" s="117">
        <v>9</v>
      </c>
      <c r="B150" s="118" t="s">
        <v>351</v>
      </c>
      <c r="C150" s="119" t="s">
        <v>323</v>
      </c>
      <c r="D150" s="120">
        <v>2000000</v>
      </c>
      <c r="E150" s="88" t="s">
        <v>20</v>
      </c>
      <c r="F150" s="89">
        <v>2000000</v>
      </c>
      <c r="G150" s="160"/>
      <c r="H150" s="160"/>
    </row>
    <row r="151" spans="1:8" ht="47.25" x14ac:dyDescent="0.25">
      <c r="A151" s="117">
        <v>10</v>
      </c>
      <c r="B151" s="118" t="s">
        <v>350</v>
      </c>
      <c r="C151" s="119" t="s">
        <v>324</v>
      </c>
      <c r="D151" s="120">
        <v>3500000</v>
      </c>
      <c r="E151" s="88" t="s">
        <v>20</v>
      </c>
      <c r="F151" s="89">
        <f t="shared" si="6"/>
        <v>3500000</v>
      </c>
      <c r="G151" s="160"/>
      <c r="H151" s="160"/>
    </row>
    <row r="152" spans="1:8" x14ac:dyDescent="0.25">
      <c r="A152" s="117">
        <v>11</v>
      </c>
      <c r="B152" s="118" t="s">
        <v>349</v>
      </c>
      <c r="C152" s="119" t="s">
        <v>325</v>
      </c>
      <c r="D152" s="120">
        <v>6000000</v>
      </c>
      <c r="E152" s="88" t="s">
        <v>20</v>
      </c>
      <c r="F152" s="89">
        <v>1000000</v>
      </c>
      <c r="G152" s="160"/>
      <c r="H152" s="160"/>
    </row>
    <row r="153" spans="1:8" ht="31.5" x14ac:dyDescent="0.25">
      <c r="A153" s="117">
        <v>12</v>
      </c>
      <c r="B153" s="118" t="s">
        <v>348</v>
      </c>
      <c r="C153" s="119" t="s">
        <v>326</v>
      </c>
      <c r="D153" s="120">
        <v>4500000</v>
      </c>
      <c r="E153" s="88" t="s">
        <v>20</v>
      </c>
      <c r="F153" s="89">
        <f t="shared" si="6"/>
        <v>4500000</v>
      </c>
      <c r="G153" s="160"/>
      <c r="H153" s="160"/>
    </row>
    <row r="154" spans="1:8" x14ac:dyDescent="0.25">
      <c r="A154" s="117">
        <v>13</v>
      </c>
      <c r="B154" s="118" t="s">
        <v>347</v>
      </c>
      <c r="C154" s="119" t="s">
        <v>327</v>
      </c>
      <c r="D154" s="120">
        <v>5000000</v>
      </c>
      <c r="E154" s="88" t="s">
        <v>20</v>
      </c>
      <c r="F154" s="89">
        <f t="shared" si="6"/>
        <v>5000000</v>
      </c>
      <c r="G154" s="160"/>
      <c r="H154" s="160"/>
    </row>
    <row r="155" spans="1:8" x14ac:dyDescent="0.25">
      <c r="A155" s="117">
        <v>14</v>
      </c>
      <c r="B155" s="118" t="s">
        <v>346</v>
      </c>
      <c r="C155" s="119" t="s">
        <v>328</v>
      </c>
      <c r="D155" s="120">
        <v>15000000</v>
      </c>
      <c r="E155" s="88" t="s">
        <v>20</v>
      </c>
      <c r="F155" s="89">
        <f t="shared" si="6"/>
        <v>15000000</v>
      </c>
      <c r="G155" s="160"/>
      <c r="H155" s="160"/>
    </row>
    <row r="156" spans="1:8" x14ac:dyDescent="0.25">
      <c r="A156" s="117">
        <v>15</v>
      </c>
      <c r="B156" s="118" t="s">
        <v>345</v>
      </c>
      <c r="C156" s="119" t="s">
        <v>329</v>
      </c>
      <c r="D156" s="120">
        <v>40000000</v>
      </c>
      <c r="E156" s="88" t="s">
        <v>20</v>
      </c>
      <c r="F156" s="89">
        <f t="shared" si="6"/>
        <v>40000000</v>
      </c>
      <c r="G156" s="160"/>
      <c r="H156" s="160"/>
    </row>
    <row r="157" spans="1:8" x14ac:dyDescent="0.25">
      <c r="A157" s="117">
        <v>16</v>
      </c>
      <c r="B157" s="118" t="s">
        <v>344</v>
      </c>
      <c r="C157" s="119" t="s">
        <v>330</v>
      </c>
      <c r="D157" s="120">
        <v>10000000</v>
      </c>
      <c r="E157" s="88" t="s">
        <v>20</v>
      </c>
      <c r="F157" s="89">
        <f t="shared" si="6"/>
        <v>10000000</v>
      </c>
      <c r="G157" s="160"/>
      <c r="H157" s="160"/>
    </row>
    <row r="158" spans="1:8" x14ac:dyDescent="0.25">
      <c r="A158" s="117">
        <v>17</v>
      </c>
      <c r="B158" s="118" t="s">
        <v>343</v>
      </c>
      <c r="C158" s="119" t="s">
        <v>331</v>
      </c>
      <c r="D158" s="120">
        <v>5000000</v>
      </c>
      <c r="E158" s="88" t="s">
        <v>20</v>
      </c>
      <c r="F158" s="89">
        <f t="shared" si="6"/>
        <v>5000000</v>
      </c>
      <c r="G158" s="160"/>
      <c r="H158" s="160"/>
    </row>
    <row r="159" spans="1:8" x14ac:dyDescent="0.25">
      <c r="A159" s="117">
        <v>18</v>
      </c>
      <c r="B159" s="118" t="s">
        <v>342</v>
      </c>
      <c r="C159" s="119" t="s">
        <v>332</v>
      </c>
      <c r="D159" s="120">
        <v>20000000</v>
      </c>
      <c r="E159" s="88" t="s">
        <v>20</v>
      </c>
      <c r="F159" s="89">
        <f t="shared" si="6"/>
        <v>20000000</v>
      </c>
      <c r="G159" s="160"/>
      <c r="H159" s="160"/>
    </row>
    <row r="160" spans="1:8" x14ac:dyDescent="0.25">
      <c r="A160" s="117">
        <v>19</v>
      </c>
      <c r="B160" s="118" t="s">
        <v>341</v>
      </c>
      <c r="C160" s="119" t="s">
        <v>333</v>
      </c>
      <c r="D160" s="120">
        <v>5000000</v>
      </c>
      <c r="E160" s="88" t="s">
        <v>20</v>
      </c>
      <c r="F160" s="89">
        <f t="shared" si="6"/>
        <v>5000000</v>
      </c>
      <c r="G160" s="160"/>
      <c r="H160" s="160"/>
    </row>
    <row r="161" spans="1:8" x14ac:dyDescent="0.25">
      <c r="A161" s="117">
        <v>20</v>
      </c>
      <c r="B161" s="118" t="s">
        <v>340</v>
      </c>
      <c r="C161" s="119" t="s">
        <v>334</v>
      </c>
      <c r="D161" s="120">
        <v>2000000</v>
      </c>
      <c r="E161" s="88" t="s">
        <v>20</v>
      </c>
      <c r="F161" s="89">
        <v>0</v>
      </c>
      <c r="G161" s="160"/>
      <c r="H161" s="160"/>
    </row>
    <row r="162" spans="1:8" ht="15" customHeight="1" x14ac:dyDescent="0.25">
      <c r="A162" s="1201" t="s">
        <v>355</v>
      </c>
      <c r="B162" s="1201"/>
      <c r="C162" s="1201"/>
      <c r="D162" s="102">
        <v>150000000</v>
      </c>
      <c r="E162" s="88" t="s">
        <v>20</v>
      </c>
      <c r="F162" s="98">
        <f>SUM(F142:F161)</f>
        <v>143000000</v>
      </c>
      <c r="G162" s="1205"/>
      <c r="H162" s="1205"/>
    </row>
    <row r="163" spans="1:8" x14ac:dyDescent="0.25">
      <c r="A163" s="121">
        <v>13</v>
      </c>
      <c r="B163" s="112" t="s">
        <v>356</v>
      </c>
      <c r="F163" s="84"/>
    </row>
    <row r="164" spans="1:8" ht="31.5" x14ac:dyDescent="0.25">
      <c r="A164" s="117">
        <v>1</v>
      </c>
      <c r="B164" s="118" t="s">
        <v>366</v>
      </c>
      <c r="C164" s="119" t="s">
        <v>360</v>
      </c>
      <c r="D164" s="122">
        <v>0</v>
      </c>
      <c r="E164" s="88" t="s">
        <v>20</v>
      </c>
      <c r="F164" s="89">
        <f>D164</f>
        <v>0</v>
      </c>
      <c r="G164" s="160"/>
      <c r="H164" s="160"/>
    </row>
    <row r="165" spans="1:8" ht="31.5" x14ac:dyDescent="0.25">
      <c r="A165" s="117">
        <v>2</v>
      </c>
      <c r="B165" s="118" t="s">
        <v>367</v>
      </c>
      <c r="C165" s="119" t="s">
        <v>361</v>
      </c>
      <c r="D165" s="120">
        <v>500000</v>
      </c>
      <c r="E165" s="88" t="s">
        <v>20</v>
      </c>
      <c r="F165" s="89">
        <f>D165</f>
        <v>500000</v>
      </c>
      <c r="G165" s="160"/>
      <c r="H165" s="160"/>
    </row>
    <row r="166" spans="1:8" x14ac:dyDescent="0.25">
      <c r="A166" s="117">
        <v>3</v>
      </c>
      <c r="B166" s="118" t="s">
        <v>368</v>
      </c>
      <c r="C166" s="119" t="s">
        <v>362</v>
      </c>
      <c r="D166" s="120">
        <v>500000</v>
      </c>
      <c r="E166" s="88" t="s">
        <v>20</v>
      </c>
      <c r="F166" s="89">
        <f>D166</f>
        <v>500000</v>
      </c>
      <c r="G166" s="160"/>
      <c r="H166" s="160"/>
    </row>
    <row r="167" spans="1:8" x14ac:dyDescent="0.25">
      <c r="A167" s="117">
        <v>4</v>
      </c>
      <c r="B167" s="118" t="s">
        <v>369</v>
      </c>
      <c r="C167" s="119" t="s">
        <v>363</v>
      </c>
      <c r="D167" s="120">
        <v>2000000</v>
      </c>
      <c r="E167" s="88" t="s">
        <v>20</v>
      </c>
      <c r="F167" s="89">
        <v>0</v>
      </c>
      <c r="G167" s="160"/>
      <c r="H167" s="160"/>
    </row>
    <row r="168" spans="1:8" x14ac:dyDescent="0.25">
      <c r="A168" s="117">
        <v>5</v>
      </c>
      <c r="B168" s="118" t="s">
        <v>370</v>
      </c>
      <c r="C168" s="119" t="s">
        <v>364</v>
      </c>
      <c r="D168" s="120">
        <v>2000000</v>
      </c>
      <c r="E168" s="88" t="s">
        <v>20</v>
      </c>
      <c r="F168" s="89">
        <v>1000000</v>
      </c>
      <c r="G168" s="160"/>
      <c r="H168" s="160"/>
    </row>
    <row r="169" spans="1:8" ht="15" customHeight="1" x14ac:dyDescent="0.25">
      <c r="A169" s="1201" t="s">
        <v>359</v>
      </c>
      <c r="B169" s="1201"/>
      <c r="C169" s="1201"/>
      <c r="D169" s="102">
        <v>5000000</v>
      </c>
      <c r="E169" s="88" t="s">
        <v>20</v>
      </c>
      <c r="F169" s="98">
        <f>SUM(F164:F168)</f>
        <v>2000000</v>
      </c>
      <c r="G169" s="1205"/>
      <c r="H169" s="1205"/>
    </row>
    <row r="170" spans="1:8" x14ac:dyDescent="0.25">
      <c r="A170" s="125">
        <v>14</v>
      </c>
      <c r="B170" s="112" t="s">
        <v>371</v>
      </c>
      <c r="C170" s="154"/>
      <c r="D170" s="126"/>
      <c r="E170" s="126"/>
      <c r="F170" s="127"/>
      <c r="G170" s="126"/>
      <c r="H170" s="126"/>
    </row>
    <row r="171" spans="1:8" x14ac:dyDescent="0.25">
      <c r="A171" s="117">
        <v>1</v>
      </c>
      <c r="B171" s="118" t="s">
        <v>390</v>
      </c>
      <c r="C171" s="119" t="s">
        <v>372</v>
      </c>
      <c r="D171" s="120">
        <v>400000000</v>
      </c>
      <c r="E171" s="88" t="s">
        <v>20</v>
      </c>
      <c r="F171" s="89">
        <v>0</v>
      </c>
      <c r="G171" s="160"/>
      <c r="H171" s="160"/>
    </row>
    <row r="172" spans="1:8" x14ac:dyDescent="0.25">
      <c r="A172" s="117">
        <v>2</v>
      </c>
      <c r="B172" s="118" t="s">
        <v>391</v>
      </c>
      <c r="C172" s="119" t="s">
        <v>373</v>
      </c>
      <c r="D172" s="120">
        <v>20300000</v>
      </c>
      <c r="E172" s="88" t="s">
        <v>20</v>
      </c>
      <c r="F172" s="89">
        <f t="shared" ref="F172:F188" si="7">D172</f>
        <v>20300000</v>
      </c>
      <c r="G172" s="160"/>
      <c r="H172" s="160"/>
    </row>
    <row r="173" spans="1:8" x14ac:dyDescent="0.25">
      <c r="A173" s="117">
        <v>3</v>
      </c>
      <c r="B173" s="118" t="s">
        <v>392</v>
      </c>
      <c r="C173" s="119" t="s">
        <v>374</v>
      </c>
      <c r="D173" s="120">
        <v>10280000</v>
      </c>
      <c r="E173" s="88" t="s">
        <v>20</v>
      </c>
      <c r="F173" s="89">
        <f t="shared" si="7"/>
        <v>10280000</v>
      </c>
      <c r="G173" s="160"/>
      <c r="H173" s="160"/>
    </row>
    <row r="174" spans="1:8" x14ac:dyDescent="0.25">
      <c r="A174" s="117">
        <v>4</v>
      </c>
      <c r="B174" s="118" t="s">
        <v>393</v>
      </c>
      <c r="C174" s="119" t="s">
        <v>375</v>
      </c>
      <c r="D174" s="120">
        <v>820000</v>
      </c>
      <c r="E174" s="88" t="s">
        <v>20</v>
      </c>
      <c r="F174" s="89">
        <f t="shared" si="7"/>
        <v>820000</v>
      </c>
      <c r="G174" s="160"/>
      <c r="H174" s="160"/>
    </row>
    <row r="175" spans="1:8" x14ac:dyDescent="0.25">
      <c r="A175" s="117">
        <v>5</v>
      </c>
      <c r="B175" s="118" t="s">
        <v>394</v>
      </c>
      <c r="C175" s="119" t="s">
        <v>376</v>
      </c>
      <c r="D175" s="120">
        <v>600000</v>
      </c>
      <c r="E175" s="88" t="s">
        <v>20</v>
      </c>
      <c r="F175" s="89">
        <f t="shared" si="7"/>
        <v>600000</v>
      </c>
      <c r="G175" s="160"/>
      <c r="H175" s="160"/>
    </row>
    <row r="176" spans="1:8" x14ac:dyDescent="0.25">
      <c r="A176" s="117">
        <v>6</v>
      </c>
      <c r="B176" s="118" t="s">
        <v>395</v>
      </c>
      <c r="C176" s="119" t="s">
        <v>377</v>
      </c>
      <c r="D176" s="120">
        <v>1200000</v>
      </c>
      <c r="E176" s="88" t="s">
        <v>20</v>
      </c>
      <c r="F176" s="89">
        <f t="shared" si="7"/>
        <v>1200000</v>
      </c>
      <c r="G176" s="160"/>
      <c r="H176" s="160"/>
    </row>
    <row r="177" spans="1:8" x14ac:dyDescent="0.25">
      <c r="A177" s="117">
        <v>7</v>
      </c>
      <c r="B177" s="118" t="s">
        <v>396</v>
      </c>
      <c r="C177" s="119" t="s">
        <v>378</v>
      </c>
      <c r="D177" s="120">
        <v>400000</v>
      </c>
      <c r="E177" s="88" t="s">
        <v>20</v>
      </c>
      <c r="F177" s="89">
        <f t="shared" si="7"/>
        <v>400000</v>
      </c>
      <c r="G177" s="160"/>
      <c r="H177" s="160"/>
    </row>
    <row r="178" spans="1:8" x14ac:dyDescent="0.25">
      <c r="A178" s="117">
        <v>8</v>
      </c>
      <c r="B178" s="118" t="s">
        <v>397</v>
      </c>
      <c r="C178" s="119" t="s">
        <v>379</v>
      </c>
      <c r="D178" s="120">
        <v>600000</v>
      </c>
      <c r="E178" s="88" t="s">
        <v>20</v>
      </c>
      <c r="F178" s="89">
        <f t="shared" si="7"/>
        <v>600000</v>
      </c>
      <c r="G178" s="160"/>
      <c r="H178" s="160"/>
    </row>
    <row r="179" spans="1:8" x14ac:dyDescent="0.25">
      <c r="A179" s="117">
        <v>9</v>
      </c>
      <c r="B179" s="118" t="s">
        <v>398</v>
      </c>
      <c r="C179" s="119" t="s">
        <v>380</v>
      </c>
      <c r="D179" s="120">
        <v>500000</v>
      </c>
      <c r="E179" s="88" t="s">
        <v>20</v>
      </c>
      <c r="F179" s="89">
        <f t="shared" si="7"/>
        <v>500000</v>
      </c>
      <c r="G179" s="160"/>
      <c r="H179" s="160"/>
    </row>
    <row r="180" spans="1:8" x14ac:dyDescent="0.25">
      <c r="A180" s="117">
        <v>10</v>
      </c>
      <c r="B180" s="118" t="s">
        <v>399</v>
      </c>
      <c r="C180" s="119" t="s">
        <v>381</v>
      </c>
      <c r="D180" s="120">
        <v>600000000</v>
      </c>
      <c r="E180" s="123">
        <v>100000000</v>
      </c>
      <c r="F180" s="89">
        <f t="shared" si="7"/>
        <v>600000000</v>
      </c>
      <c r="G180" s="160"/>
      <c r="H180" s="160"/>
    </row>
    <row r="181" spans="1:8" x14ac:dyDescent="0.25">
      <c r="A181" s="117">
        <v>11</v>
      </c>
      <c r="B181" s="118" t="s">
        <v>400</v>
      </c>
      <c r="C181" s="119" t="s">
        <v>382</v>
      </c>
      <c r="D181" s="120">
        <v>856000000</v>
      </c>
      <c r="E181" s="88" t="s">
        <v>20</v>
      </c>
      <c r="F181" s="89">
        <f>256000000</f>
        <v>256000000</v>
      </c>
      <c r="G181" s="160"/>
      <c r="H181" s="160"/>
    </row>
    <row r="182" spans="1:8" x14ac:dyDescent="0.25">
      <c r="A182" s="117">
        <v>12</v>
      </c>
      <c r="B182" s="118" t="s">
        <v>401</v>
      </c>
      <c r="C182" s="119" t="s">
        <v>383</v>
      </c>
      <c r="D182" s="120">
        <v>15000000</v>
      </c>
      <c r="E182" s="88" t="s">
        <v>20</v>
      </c>
      <c r="F182" s="89">
        <f t="shared" si="7"/>
        <v>15000000</v>
      </c>
      <c r="G182" s="160"/>
      <c r="H182" s="160"/>
    </row>
    <row r="183" spans="1:8" x14ac:dyDescent="0.25">
      <c r="A183" s="117">
        <v>13</v>
      </c>
      <c r="B183" s="118" t="s">
        <v>402</v>
      </c>
      <c r="C183" s="119" t="s">
        <v>384</v>
      </c>
      <c r="D183" s="120">
        <v>3000000</v>
      </c>
      <c r="E183" s="88" t="s">
        <v>20</v>
      </c>
      <c r="F183" s="89">
        <f t="shared" si="7"/>
        <v>3000000</v>
      </c>
      <c r="G183" s="160"/>
      <c r="H183" s="160"/>
    </row>
    <row r="184" spans="1:8" x14ac:dyDescent="0.25">
      <c r="A184" s="117">
        <v>14</v>
      </c>
      <c r="B184" s="118" t="s">
        <v>403</v>
      </c>
      <c r="C184" s="119" t="s">
        <v>385</v>
      </c>
      <c r="D184" s="120">
        <v>1000000</v>
      </c>
      <c r="E184" s="88" t="s">
        <v>20</v>
      </c>
      <c r="F184" s="89">
        <f t="shared" si="7"/>
        <v>1000000</v>
      </c>
      <c r="G184" s="160"/>
      <c r="H184" s="160"/>
    </row>
    <row r="185" spans="1:8" x14ac:dyDescent="0.25">
      <c r="A185" s="117">
        <v>15</v>
      </c>
      <c r="B185" s="118" t="s">
        <v>404</v>
      </c>
      <c r="C185" s="119" t="s">
        <v>386</v>
      </c>
      <c r="D185" s="120">
        <v>3000000</v>
      </c>
      <c r="E185" s="88" t="s">
        <v>20</v>
      </c>
      <c r="F185" s="89">
        <f t="shared" si="7"/>
        <v>3000000</v>
      </c>
      <c r="G185" s="160"/>
      <c r="H185" s="160"/>
    </row>
    <row r="186" spans="1:8" x14ac:dyDescent="0.25">
      <c r="A186" s="117">
        <v>16</v>
      </c>
      <c r="B186" s="118" t="s">
        <v>405</v>
      </c>
      <c r="C186" s="119" t="s">
        <v>387</v>
      </c>
      <c r="D186" s="120">
        <v>1200000</v>
      </c>
      <c r="E186" s="88" t="s">
        <v>20</v>
      </c>
      <c r="F186" s="89">
        <f t="shared" si="7"/>
        <v>1200000</v>
      </c>
      <c r="G186" s="160"/>
      <c r="H186" s="160"/>
    </row>
    <row r="187" spans="1:8" x14ac:dyDescent="0.25">
      <c r="A187" s="117">
        <v>17</v>
      </c>
      <c r="B187" s="118" t="s">
        <v>406</v>
      </c>
      <c r="C187" s="119" t="s">
        <v>388</v>
      </c>
      <c r="D187" s="120">
        <v>200000</v>
      </c>
      <c r="E187" s="88" t="s">
        <v>20</v>
      </c>
      <c r="F187" s="89">
        <f t="shared" si="7"/>
        <v>200000</v>
      </c>
      <c r="G187" s="160"/>
      <c r="H187" s="160"/>
    </row>
    <row r="188" spans="1:8" x14ac:dyDescent="0.25">
      <c r="A188" s="117">
        <v>18</v>
      </c>
      <c r="B188" s="118" t="s">
        <v>407</v>
      </c>
      <c r="C188" s="119" t="s">
        <v>389</v>
      </c>
      <c r="D188" s="120">
        <v>21900000</v>
      </c>
      <c r="E188" s="88" t="s">
        <v>20</v>
      </c>
      <c r="F188" s="89">
        <f t="shared" si="7"/>
        <v>21900000</v>
      </c>
      <c r="G188" s="160"/>
      <c r="H188" s="160"/>
    </row>
    <row r="189" spans="1:8" ht="15" customHeight="1" x14ac:dyDescent="0.25">
      <c r="A189" s="1201" t="s">
        <v>408</v>
      </c>
      <c r="B189" s="1201"/>
      <c r="C189" s="1201"/>
      <c r="D189" s="102">
        <v>1936000000</v>
      </c>
      <c r="E189" s="103">
        <v>100000000</v>
      </c>
      <c r="F189" s="98">
        <f>SUM(F171:F188)</f>
        <v>936000000</v>
      </c>
      <c r="G189" s="1205"/>
      <c r="H189" s="1205"/>
    </row>
    <row r="190" spans="1:8" x14ac:dyDescent="0.25">
      <c r="A190" s="125">
        <v>15</v>
      </c>
      <c r="B190" s="112" t="s">
        <v>409</v>
      </c>
      <c r="C190" s="154"/>
      <c r="D190" s="126"/>
      <c r="E190" s="126"/>
      <c r="F190" s="127"/>
      <c r="G190" s="126"/>
      <c r="H190" s="126"/>
    </row>
    <row r="191" spans="1:8" x14ac:dyDescent="0.25">
      <c r="A191" s="94">
        <v>1</v>
      </c>
      <c r="B191" s="100" t="s">
        <v>425</v>
      </c>
      <c r="C191" s="96" t="s">
        <v>418</v>
      </c>
      <c r="D191" s="11">
        <v>165000000</v>
      </c>
      <c r="E191" s="88" t="s">
        <v>20</v>
      </c>
      <c r="F191" s="128">
        <f>D191</f>
        <v>165000000</v>
      </c>
      <c r="G191" s="160"/>
      <c r="H191" s="160"/>
    </row>
    <row r="192" spans="1:8" x14ac:dyDescent="0.25">
      <c r="A192" s="94">
        <v>2</v>
      </c>
      <c r="B192" s="100" t="s">
        <v>426</v>
      </c>
      <c r="C192" s="96" t="s">
        <v>419</v>
      </c>
      <c r="D192" s="11">
        <v>50000000</v>
      </c>
      <c r="E192" s="88" t="s">
        <v>20</v>
      </c>
      <c r="F192" s="128">
        <f t="shared" ref="F192:F197" si="8">D192</f>
        <v>50000000</v>
      </c>
      <c r="G192" s="160"/>
      <c r="H192" s="160"/>
    </row>
    <row r="193" spans="1:8" x14ac:dyDescent="0.25">
      <c r="A193" s="94">
        <v>3</v>
      </c>
      <c r="B193" s="100" t="s">
        <v>427</v>
      </c>
      <c r="C193" s="96" t="s">
        <v>420</v>
      </c>
      <c r="D193" s="11">
        <v>20000000</v>
      </c>
      <c r="E193" s="88" t="s">
        <v>20</v>
      </c>
      <c r="F193" s="128">
        <f t="shared" si="8"/>
        <v>20000000</v>
      </c>
      <c r="G193" s="160"/>
      <c r="H193" s="160"/>
    </row>
    <row r="194" spans="1:8" x14ac:dyDescent="0.25">
      <c r="A194" s="94">
        <v>4</v>
      </c>
      <c r="B194" s="100" t="s">
        <v>428</v>
      </c>
      <c r="C194" s="96" t="s">
        <v>421</v>
      </c>
      <c r="D194" s="11">
        <v>3000000</v>
      </c>
      <c r="E194" s="88" t="s">
        <v>20</v>
      </c>
      <c r="F194" s="128">
        <f t="shared" si="8"/>
        <v>3000000</v>
      </c>
      <c r="G194" s="160"/>
      <c r="H194" s="160"/>
    </row>
    <row r="195" spans="1:8" x14ac:dyDescent="0.25">
      <c r="A195" s="94">
        <v>5</v>
      </c>
      <c r="B195" s="100" t="s">
        <v>429</v>
      </c>
      <c r="C195" s="96" t="s">
        <v>422</v>
      </c>
      <c r="D195" s="11">
        <v>3000000</v>
      </c>
      <c r="E195" s="88" t="s">
        <v>20</v>
      </c>
      <c r="F195" s="128">
        <f t="shared" si="8"/>
        <v>3000000</v>
      </c>
      <c r="G195" s="160"/>
      <c r="H195" s="160"/>
    </row>
    <row r="196" spans="1:8" ht="31.5" x14ac:dyDescent="0.25">
      <c r="A196" s="94">
        <v>6</v>
      </c>
      <c r="B196" s="100" t="s">
        <v>430</v>
      </c>
      <c r="C196" s="96" t="s">
        <v>423</v>
      </c>
      <c r="D196" s="11">
        <v>2000000</v>
      </c>
      <c r="E196" s="88" t="s">
        <v>20</v>
      </c>
      <c r="F196" s="128">
        <f t="shared" si="8"/>
        <v>2000000</v>
      </c>
      <c r="G196" s="160"/>
      <c r="H196" s="160"/>
    </row>
    <row r="197" spans="1:8" x14ac:dyDescent="0.25">
      <c r="A197" s="94">
        <v>7</v>
      </c>
      <c r="B197" s="100" t="s">
        <v>431</v>
      </c>
      <c r="C197" s="96" t="s">
        <v>424</v>
      </c>
      <c r="D197" s="11">
        <v>4000000</v>
      </c>
      <c r="E197" s="88" t="s">
        <v>20</v>
      </c>
      <c r="F197" s="128">
        <f t="shared" si="8"/>
        <v>4000000</v>
      </c>
      <c r="G197" s="160"/>
      <c r="H197" s="160"/>
    </row>
    <row r="198" spans="1:8" ht="15" customHeight="1" x14ac:dyDescent="0.25">
      <c r="A198" s="1203" t="s">
        <v>432</v>
      </c>
      <c r="B198" s="1203"/>
      <c r="C198" s="1203"/>
      <c r="D198" s="113">
        <v>247000000</v>
      </c>
      <c r="E198" s="88" t="s">
        <v>20</v>
      </c>
      <c r="F198" s="98">
        <f>SUM(F191:F197)</f>
        <v>247000000</v>
      </c>
      <c r="G198" s="126"/>
      <c r="H198" s="126"/>
    </row>
    <row r="199" spans="1:8" x14ac:dyDescent="0.25">
      <c r="A199" s="108">
        <v>16</v>
      </c>
      <c r="B199" s="112" t="s">
        <v>433</v>
      </c>
      <c r="F199" s="84"/>
    </row>
    <row r="200" spans="1:8" x14ac:dyDescent="0.25">
      <c r="A200" s="117">
        <v>1</v>
      </c>
      <c r="B200" s="118" t="s">
        <v>456</v>
      </c>
      <c r="C200" s="119" t="s">
        <v>434</v>
      </c>
      <c r="D200" s="120">
        <v>4000000</v>
      </c>
      <c r="E200" s="88" t="s">
        <v>20</v>
      </c>
      <c r="F200" s="89">
        <v>0</v>
      </c>
      <c r="G200" s="160"/>
      <c r="H200" s="160"/>
    </row>
    <row r="201" spans="1:8" x14ac:dyDescent="0.25">
      <c r="A201" s="117">
        <v>2</v>
      </c>
      <c r="B201" s="118" t="s">
        <v>457</v>
      </c>
      <c r="C201" s="119" t="s">
        <v>334</v>
      </c>
      <c r="D201" s="120">
        <v>2000000</v>
      </c>
      <c r="E201" s="88" t="s">
        <v>20</v>
      </c>
      <c r="F201" s="89">
        <f>D201</f>
        <v>2000000</v>
      </c>
      <c r="G201" s="160"/>
      <c r="H201" s="160"/>
    </row>
    <row r="202" spans="1:8" x14ac:dyDescent="0.25">
      <c r="A202" s="117">
        <v>3</v>
      </c>
      <c r="B202" s="118" t="s">
        <v>458</v>
      </c>
      <c r="C202" s="119" t="s">
        <v>435</v>
      </c>
      <c r="D202" s="120">
        <v>2000000</v>
      </c>
      <c r="E202" s="88" t="s">
        <v>20</v>
      </c>
      <c r="F202" s="89">
        <f>D202</f>
        <v>2000000</v>
      </c>
      <c r="G202" s="160"/>
      <c r="H202" s="160"/>
    </row>
    <row r="203" spans="1:8" x14ac:dyDescent="0.25">
      <c r="A203" s="117">
        <v>4</v>
      </c>
      <c r="B203" s="118" t="s">
        <v>459</v>
      </c>
      <c r="C203" s="119" t="s">
        <v>436</v>
      </c>
      <c r="D203" s="120">
        <v>2000000</v>
      </c>
      <c r="E203" s="88" t="s">
        <v>20</v>
      </c>
      <c r="F203" s="89">
        <v>0</v>
      </c>
      <c r="G203" s="160"/>
      <c r="H203" s="160"/>
    </row>
    <row r="204" spans="1:8" ht="15" customHeight="1" x14ac:dyDescent="0.25">
      <c r="A204" s="1201" t="s">
        <v>437</v>
      </c>
      <c r="B204" s="1201"/>
      <c r="C204" s="1201"/>
      <c r="D204" s="102">
        <v>10000000</v>
      </c>
      <c r="E204" s="88" t="s">
        <v>20</v>
      </c>
      <c r="F204" s="98">
        <f>SUM(F200:F203)</f>
        <v>4000000</v>
      </c>
      <c r="G204" s="126"/>
      <c r="H204" s="126"/>
    </row>
    <row r="205" spans="1:8" x14ac:dyDescent="0.25">
      <c r="A205" s="121">
        <v>17</v>
      </c>
      <c r="B205" s="114" t="s">
        <v>438</v>
      </c>
      <c r="F205" s="84"/>
    </row>
    <row r="206" spans="1:8" x14ac:dyDescent="0.25">
      <c r="A206" s="94">
        <v>1</v>
      </c>
      <c r="B206" s="100" t="s">
        <v>460</v>
      </c>
      <c r="C206" s="96" t="s">
        <v>441</v>
      </c>
      <c r="D206" s="11">
        <v>1500000</v>
      </c>
      <c r="E206" s="101">
        <v>327777.77</v>
      </c>
      <c r="F206" s="89">
        <v>500000</v>
      </c>
      <c r="G206" s="160"/>
      <c r="H206" s="160"/>
    </row>
    <row r="207" spans="1:8" x14ac:dyDescent="0.25">
      <c r="A207" s="94">
        <v>2</v>
      </c>
      <c r="B207" s="100" t="s">
        <v>461</v>
      </c>
      <c r="C207" s="96" t="s">
        <v>442</v>
      </c>
      <c r="D207" s="11">
        <v>600000</v>
      </c>
      <c r="E207" s="101">
        <v>283333.33</v>
      </c>
      <c r="F207" s="89">
        <v>300000</v>
      </c>
      <c r="G207" s="160"/>
      <c r="H207" s="160"/>
    </row>
    <row r="208" spans="1:8" x14ac:dyDescent="0.25">
      <c r="A208" s="94">
        <v>3</v>
      </c>
      <c r="B208" s="100" t="s">
        <v>462</v>
      </c>
      <c r="C208" s="96" t="s">
        <v>443</v>
      </c>
      <c r="D208" s="11">
        <v>500000</v>
      </c>
      <c r="E208" s="101">
        <v>385555.56</v>
      </c>
      <c r="F208" s="89">
        <f>D208</f>
        <v>500000</v>
      </c>
      <c r="G208" s="160"/>
      <c r="H208" s="160"/>
    </row>
    <row r="209" spans="1:8" x14ac:dyDescent="0.25">
      <c r="A209" s="94">
        <v>4</v>
      </c>
      <c r="B209" s="100" t="s">
        <v>463</v>
      </c>
      <c r="C209" s="96" t="s">
        <v>444</v>
      </c>
      <c r="D209" s="11">
        <v>350000</v>
      </c>
      <c r="E209" s="88" t="s">
        <v>20</v>
      </c>
      <c r="F209" s="89">
        <f>D209</f>
        <v>350000</v>
      </c>
      <c r="G209" s="160"/>
      <c r="H209" s="160"/>
    </row>
    <row r="210" spans="1:8" x14ac:dyDescent="0.25">
      <c r="A210" s="94">
        <v>5</v>
      </c>
      <c r="B210" s="100" t="s">
        <v>464</v>
      </c>
      <c r="C210" s="96" t="s">
        <v>445</v>
      </c>
      <c r="D210" s="11">
        <v>250000</v>
      </c>
      <c r="E210" s="88" t="s">
        <v>20</v>
      </c>
      <c r="F210" s="89">
        <f>D210</f>
        <v>250000</v>
      </c>
      <c r="G210" s="160"/>
      <c r="H210" s="160"/>
    </row>
    <row r="211" spans="1:8" x14ac:dyDescent="0.25">
      <c r="A211" s="94">
        <v>6</v>
      </c>
      <c r="B211" s="100" t="s">
        <v>465</v>
      </c>
      <c r="C211" s="96" t="s">
        <v>446</v>
      </c>
      <c r="D211" s="11">
        <v>800000</v>
      </c>
      <c r="E211" s="88" t="s">
        <v>20</v>
      </c>
      <c r="F211" s="89">
        <v>300000</v>
      </c>
      <c r="G211" s="160"/>
      <c r="H211" s="160"/>
    </row>
    <row r="212" spans="1:8" ht="15" customHeight="1" x14ac:dyDescent="0.25">
      <c r="A212" s="1203" t="s">
        <v>440</v>
      </c>
      <c r="B212" s="1203"/>
      <c r="C212" s="1203"/>
      <c r="D212" s="113">
        <v>4000000</v>
      </c>
      <c r="E212" s="130">
        <v>996666.66</v>
      </c>
      <c r="F212" s="98">
        <f>SUM(F206:F211)</f>
        <v>2200000</v>
      </c>
      <c r="G212" s="1205"/>
      <c r="H212" s="1205"/>
    </row>
    <row r="213" spans="1:8" x14ac:dyDescent="0.25">
      <c r="A213" s="111">
        <v>18</v>
      </c>
      <c r="B213" s="114" t="s">
        <v>447</v>
      </c>
      <c r="C213" s="152"/>
      <c r="D213" s="110"/>
      <c r="E213" s="110"/>
      <c r="F213" s="84"/>
      <c r="G213" s="126"/>
      <c r="H213" s="126"/>
    </row>
    <row r="214" spans="1:8" ht="47.25" x14ac:dyDescent="0.25">
      <c r="A214" s="117">
        <v>1</v>
      </c>
      <c r="B214" s="118" t="s">
        <v>469</v>
      </c>
      <c r="C214" s="119" t="s">
        <v>466</v>
      </c>
      <c r="D214" s="120">
        <v>28000000</v>
      </c>
      <c r="E214" s="88" t="s">
        <v>20</v>
      </c>
      <c r="F214" s="89">
        <v>0</v>
      </c>
      <c r="G214" s="160"/>
      <c r="H214" s="160"/>
    </row>
    <row r="215" spans="1:8" x14ac:dyDescent="0.25">
      <c r="A215" s="117">
        <v>2</v>
      </c>
      <c r="B215" s="118" t="s">
        <v>470</v>
      </c>
      <c r="C215" s="119" t="s">
        <v>467</v>
      </c>
      <c r="D215" s="120">
        <v>9000000</v>
      </c>
      <c r="E215" s="88" t="s">
        <v>20</v>
      </c>
      <c r="F215" s="89">
        <f>D215</f>
        <v>9000000</v>
      </c>
      <c r="G215" s="160"/>
      <c r="H215" s="160"/>
    </row>
    <row r="216" spans="1:8" ht="47.25" x14ac:dyDescent="0.25">
      <c r="A216" s="117">
        <v>3</v>
      </c>
      <c r="B216" s="118" t="s">
        <v>471</v>
      </c>
      <c r="C216" s="119" t="s">
        <v>468</v>
      </c>
      <c r="D216" s="120">
        <v>3000000</v>
      </c>
      <c r="E216" s="88" t="s">
        <v>20</v>
      </c>
      <c r="F216" s="89">
        <f>D216</f>
        <v>3000000</v>
      </c>
      <c r="G216" s="160"/>
      <c r="H216" s="160"/>
    </row>
    <row r="217" spans="1:8" ht="15" customHeight="1" x14ac:dyDescent="0.25">
      <c r="A217" s="1201" t="s">
        <v>455</v>
      </c>
      <c r="B217" s="1201"/>
      <c r="C217" s="1201"/>
      <c r="D217" s="102">
        <v>40000000</v>
      </c>
      <c r="E217" s="88" t="s">
        <v>20</v>
      </c>
      <c r="F217" s="98">
        <f>SUM(F214:F216)</f>
        <v>12000000</v>
      </c>
      <c r="G217" s="126"/>
      <c r="H217" s="126"/>
    </row>
    <row r="218" spans="1:8" x14ac:dyDescent="0.25">
      <c r="A218" s="121">
        <v>19</v>
      </c>
      <c r="B218" s="112" t="s">
        <v>473</v>
      </c>
      <c r="C218" s="131"/>
      <c r="D218" s="132"/>
      <c r="E218" s="132"/>
      <c r="F218" s="89"/>
      <c r="G218" s="160"/>
      <c r="H218" s="160"/>
    </row>
    <row r="219" spans="1:8" x14ac:dyDescent="0.25">
      <c r="A219" s="117">
        <v>1</v>
      </c>
      <c r="B219" s="118" t="s">
        <v>475</v>
      </c>
      <c r="C219" s="119" t="s">
        <v>472</v>
      </c>
      <c r="D219" s="120">
        <v>60000000</v>
      </c>
      <c r="E219" s="123">
        <v>17860505.629999999</v>
      </c>
      <c r="F219" s="89">
        <f>D219</f>
        <v>60000000</v>
      </c>
      <c r="G219" s="160"/>
      <c r="H219" s="160"/>
    </row>
    <row r="220" spans="1:8" ht="15" customHeight="1" x14ac:dyDescent="0.25">
      <c r="A220" s="1201" t="s">
        <v>474</v>
      </c>
      <c r="B220" s="1201"/>
      <c r="C220" s="1201"/>
      <c r="D220" s="102">
        <v>60000000</v>
      </c>
      <c r="E220" s="103">
        <v>17860505.629999999</v>
      </c>
      <c r="F220" s="98">
        <f>F219</f>
        <v>60000000</v>
      </c>
      <c r="G220" s="126"/>
      <c r="H220" s="126"/>
    </row>
    <row r="221" spans="1:8" ht="15" customHeight="1" x14ac:dyDescent="0.25">
      <c r="A221" s="121">
        <v>20</v>
      </c>
      <c r="B221" s="114" t="s">
        <v>476</v>
      </c>
      <c r="C221" s="133"/>
      <c r="D221" s="134"/>
      <c r="E221" s="134"/>
      <c r="F221" s="89"/>
      <c r="G221" s="1220"/>
      <c r="H221" s="1220"/>
    </row>
    <row r="222" spans="1:8" ht="31.5" x14ac:dyDescent="0.25">
      <c r="A222" s="117">
        <v>1</v>
      </c>
      <c r="B222" s="118" t="s">
        <v>495</v>
      </c>
      <c r="C222" s="119" t="s">
        <v>480</v>
      </c>
      <c r="D222" s="120">
        <v>923000000</v>
      </c>
      <c r="E222" s="88" t="s">
        <v>20</v>
      </c>
      <c r="F222" s="128">
        <f>D222</f>
        <v>923000000</v>
      </c>
      <c r="G222" s="160"/>
      <c r="H222" s="160"/>
    </row>
    <row r="223" spans="1:8" ht="31.5" x14ac:dyDescent="0.25">
      <c r="A223" s="117">
        <v>2</v>
      </c>
      <c r="B223" s="118" t="s">
        <v>496</v>
      </c>
      <c r="C223" s="119" t="s">
        <v>481</v>
      </c>
      <c r="D223" s="120">
        <v>10000000</v>
      </c>
      <c r="E223" s="88" t="s">
        <v>20</v>
      </c>
      <c r="F223" s="89">
        <f t="shared" ref="F223:F233" si="9">D223</f>
        <v>10000000</v>
      </c>
      <c r="G223" s="160"/>
      <c r="H223" s="160"/>
    </row>
    <row r="224" spans="1:8" x14ac:dyDescent="0.25">
      <c r="A224" s="117">
        <v>3</v>
      </c>
      <c r="B224" s="118" t="s">
        <v>497</v>
      </c>
      <c r="C224" s="119" t="s">
        <v>482</v>
      </c>
      <c r="D224" s="120">
        <v>5000000</v>
      </c>
      <c r="E224" s="123">
        <v>3789856.14</v>
      </c>
      <c r="F224" s="89">
        <f t="shared" si="9"/>
        <v>5000000</v>
      </c>
      <c r="G224" s="160"/>
      <c r="H224" s="160"/>
    </row>
    <row r="225" spans="1:8" ht="94.5" x14ac:dyDescent="0.25">
      <c r="A225" s="117">
        <v>4</v>
      </c>
      <c r="B225" s="118" t="s">
        <v>498</v>
      </c>
      <c r="C225" s="119" t="s">
        <v>483</v>
      </c>
      <c r="D225" s="120">
        <v>2000000</v>
      </c>
      <c r="E225" s="88" t="s">
        <v>20</v>
      </c>
      <c r="F225" s="89">
        <f t="shared" si="9"/>
        <v>2000000</v>
      </c>
      <c r="G225" s="160"/>
      <c r="H225" s="160"/>
    </row>
    <row r="226" spans="1:8" x14ac:dyDescent="0.25">
      <c r="A226" s="117">
        <v>5</v>
      </c>
      <c r="B226" s="118" t="s">
        <v>499</v>
      </c>
      <c r="C226" s="119" t="s">
        <v>484</v>
      </c>
      <c r="D226" s="120">
        <v>60000000</v>
      </c>
      <c r="E226" s="123">
        <v>1854000</v>
      </c>
      <c r="F226" s="89">
        <v>20000000</v>
      </c>
      <c r="G226" s="160"/>
      <c r="H226" s="160"/>
    </row>
    <row r="227" spans="1:8" x14ac:dyDescent="0.25">
      <c r="A227" s="117">
        <v>6</v>
      </c>
      <c r="B227" s="118" t="s">
        <v>500</v>
      </c>
      <c r="C227" s="119" t="s">
        <v>485</v>
      </c>
      <c r="D227" s="120">
        <v>10000000</v>
      </c>
      <c r="E227" s="88" t="s">
        <v>20</v>
      </c>
      <c r="F227" s="89">
        <f t="shared" si="9"/>
        <v>10000000</v>
      </c>
      <c r="G227" s="160"/>
      <c r="H227" s="160"/>
    </row>
    <row r="228" spans="1:8" x14ac:dyDescent="0.25">
      <c r="A228" s="117">
        <v>7</v>
      </c>
      <c r="B228" s="118" t="s">
        <v>501</v>
      </c>
      <c r="C228" s="119" t="s">
        <v>486</v>
      </c>
      <c r="D228" s="120">
        <v>20000000</v>
      </c>
      <c r="E228" s="123">
        <v>996000</v>
      </c>
      <c r="F228" s="89">
        <f t="shared" si="9"/>
        <v>20000000</v>
      </c>
      <c r="G228" s="160"/>
      <c r="H228" s="160"/>
    </row>
    <row r="229" spans="1:8" ht="47.25" x14ac:dyDescent="0.25">
      <c r="A229" s="117">
        <v>8</v>
      </c>
      <c r="B229" s="118" t="s">
        <v>502</v>
      </c>
      <c r="C229" s="119" t="s">
        <v>487</v>
      </c>
      <c r="D229" s="120">
        <v>5000000</v>
      </c>
      <c r="E229" s="88" t="s">
        <v>20</v>
      </c>
      <c r="F229" s="89">
        <v>3000000</v>
      </c>
      <c r="G229" s="160"/>
      <c r="H229" s="160"/>
    </row>
    <row r="230" spans="1:8" x14ac:dyDescent="0.25">
      <c r="A230" s="117">
        <v>9</v>
      </c>
      <c r="B230" s="118" t="s">
        <v>503</v>
      </c>
      <c r="C230" s="119" t="s">
        <v>488</v>
      </c>
      <c r="D230" s="120">
        <v>5000000</v>
      </c>
      <c r="E230" s="88" t="s">
        <v>20</v>
      </c>
      <c r="F230" s="89">
        <f t="shared" si="9"/>
        <v>5000000</v>
      </c>
      <c r="G230" s="160"/>
      <c r="H230" s="160"/>
    </row>
    <row r="231" spans="1:8" x14ac:dyDescent="0.25">
      <c r="A231" s="117">
        <v>10</v>
      </c>
      <c r="B231" s="118" t="s">
        <v>504</v>
      </c>
      <c r="C231" s="119" t="s">
        <v>489</v>
      </c>
      <c r="D231" s="120">
        <v>150000000</v>
      </c>
      <c r="E231" s="123">
        <v>38650000</v>
      </c>
      <c r="F231" s="89">
        <v>86000000</v>
      </c>
      <c r="G231" s="160"/>
      <c r="H231" s="160"/>
    </row>
    <row r="232" spans="1:8" x14ac:dyDescent="0.25">
      <c r="A232" s="117">
        <v>11</v>
      </c>
      <c r="B232" s="118" t="s">
        <v>505</v>
      </c>
      <c r="C232" s="119" t="s">
        <v>490</v>
      </c>
      <c r="D232" s="120">
        <v>10000000</v>
      </c>
      <c r="E232" s="123">
        <v>2553400</v>
      </c>
      <c r="F232" s="89">
        <v>5000000</v>
      </c>
      <c r="G232" s="160"/>
      <c r="H232" s="160"/>
    </row>
    <row r="233" spans="1:8" x14ac:dyDescent="0.25">
      <c r="A233" s="117">
        <v>12</v>
      </c>
      <c r="B233" s="118" t="s">
        <v>506</v>
      </c>
      <c r="C233" s="119" t="s">
        <v>491</v>
      </c>
      <c r="D233" s="120">
        <v>6000000</v>
      </c>
      <c r="E233" s="123">
        <v>2534000</v>
      </c>
      <c r="F233" s="89">
        <f t="shared" si="9"/>
        <v>6000000</v>
      </c>
      <c r="G233" s="160"/>
      <c r="H233" s="160"/>
    </row>
    <row r="234" spans="1:8" x14ac:dyDescent="0.25">
      <c r="A234" s="117">
        <v>13</v>
      </c>
      <c r="B234" s="118" t="s">
        <v>507</v>
      </c>
      <c r="C234" s="119" t="s">
        <v>492</v>
      </c>
      <c r="D234" s="120">
        <v>5000000</v>
      </c>
      <c r="E234" s="88" t="s">
        <v>20</v>
      </c>
      <c r="F234" s="89">
        <v>0</v>
      </c>
      <c r="G234" s="160"/>
      <c r="H234" s="160"/>
    </row>
    <row r="235" spans="1:8" x14ac:dyDescent="0.25">
      <c r="A235" s="117">
        <v>14</v>
      </c>
      <c r="B235" s="118" t="s">
        <v>508</v>
      </c>
      <c r="C235" s="119" t="s">
        <v>493</v>
      </c>
      <c r="D235" s="120">
        <v>10000000</v>
      </c>
      <c r="E235" s="88" t="s">
        <v>20</v>
      </c>
      <c r="F235" s="89">
        <v>5000000</v>
      </c>
      <c r="G235" s="160"/>
      <c r="H235" s="160"/>
    </row>
    <row r="236" spans="1:8" x14ac:dyDescent="0.25">
      <c r="A236" s="117">
        <v>15</v>
      </c>
      <c r="B236" s="118" t="s">
        <v>509</v>
      </c>
      <c r="C236" s="119" t="s">
        <v>494</v>
      </c>
      <c r="D236" s="120">
        <v>2000000</v>
      </c>
      <c r="E236" s="88" t="s">
        <v>20</v>
      </c>
      <c r="F236" s="89">
        <v>0</v>
      </c>
      <c r="G236" s="160"/>
      <c r="H236" s="160"/>
    </row>
    <row r="237" spans="1:8" ht="15" customHeight="1" x14ac:dyDescent="0.25">
      <c r="A237" s="1201" t="s">
        <v>479</v>
      </c>
      <c r="B237" s="1201"/>
      <c r="C237" s="1201"/>
      <c r="D237" s="102">
        <v>1223000000</v>
      </c>
      <c r="E237" s="103">
        <v>50377256.140000001</v>
      </c>
      <c r="F237" s="135">
        <f>SUM(F222:F236)</f>
        <v>1100000000</v>
      </c>
      <c r="G237" s="126"/>
      <c r="H237" s="126"/>
    </row>
    <row r="238" spans="1:8" x14ac:dyDescent="0.25">
      <c r="A238" s="121">
        <v>21</v>
      </c>
      <c r="B238" s="114" t="s">
        <v>510</v>
      </c>
      <c r="F238" s="84"/>
    </row>
    <row r="239" spans="1:8" ht="47.25" x14ac:dyDescent="0.25">
      <c r="A239" s="117">
        <v>1</v>
      </c>
      <c r="B239" s="118" t="s">
        <v>519</v>
      </c>
      <c r="C239" s="119" t="s">
        <v>512</v>
      </c>
      <c r="D239" s="120">
        <v>1000000</v>
      </c>
      <c r="E239" s="88" t="s">
        <v>20</v>
      </c>
      <c r="F239" s="89">
        <f>D239</f>
        <v>1000000</v>
      </c>
      <c r="G239" s="160"/>
      <c r="H239" s="160"/>
    </row>
    <row r="240" spans="1:8" ht="31.5" x14ac:dyDescent="0.25">
      <c r="A240" s="117">
        <v>2</v>
      </c>
      <c r="B240" s="118" t="s">
        <v>520</v>
      </c>
      <c r="C240" s="119" t="s">
        <v>513</v>
      </c>
      <c r="D240" s="120">
        <v>500000</v>
      </c>
      <c r="E240" s="88" t="s">
        <v>20</v>
      </c>
      <c r="F240" s="89">
        <f t="shared" ref="F240:F245" si="10">D240</f>
        <v>500000</v>
      </c>
      <c r="G240" s="160"/>
      <c r="H240" s="160"/>
    </row>
    <row r="241" spans="1:8" x14ac:dyDescent="0.25">
      <c r="A241" s="117">
        <v>3</v>
      </c>
      <c r="B241" s="118" t="s">
        <v>521</v>
      </c>
      <c r="C241" s="119" t="s">
        <v>514</v>
      </c>
      <c r="D241" s="120">
        <v>1000000</v>
      </c>
      <c r="E241" s="88" t="s">
        <v>20</v>
      </c>
      <c r="F241" s="89">
        <f t="shared" si="10"/>
        <v>1000000</v>
      </c>
      <c r="G241" s="160"/>
      <c r="H241" s="160"/>
    </row>
    <row r="242" spans="1:8" ht="31.5" x14ac:dyDescent="0.25">
      <c r="A242" s="117">
        <v>4</v>
      </c>
      <c r="B242" s="118" t="s">
        <v>522</v>
      </c>
      <c r="C242" s="119" t="s">
        <v>515</v>
      </c>
      <c r="D242" s="120">
        <v>8000000</v>
      </c>
      <c r="E242" s="88" t="s">
        <v>20</v>
      </c>
      <c r="F242" s="89">
        <f t="shared" si="10"/>
        <v>8000000</v>
      </c>
      <c r="G242" s="160"/>
      <c r="H242" s="160"/>
    </row>
    <row r="243" spans="1:8" ht="31.5" x14ac:dyDescent="0.25">
      <c r="A243" s="117">
        <v>5</v>
      </c>
      <c r="B243" s="118" t="s">
        <v>523</v>
      </c>
      <c r="C243" s="119" t="s">
        <v>516</v>
      </c>
      <c r="D243" s="120">
        <v>1000000</v>
      </c>
      <c r="E243" s="88" t="s">
        <v>20</v>
      </c>
      <c r="F243" s="89">
        <f t="shared" si="10"/>
        <v>1000000</v>
      </c>
      <c r="G243" s="160"/>
      <c r="H243" s="160"/>
    </row>
    <row r="244" spans="1:8" ht="31.5" x14ac:dyDescent="0.25">
      <c r="A244" s="117">
        <v>6</v>
      </c>
      <c r="B244" s="118" t="s">
        <v>524</v>
      </c>
      <c r="C244" s="119" t="s">
        <v>517</v>
      </c>
      <c r="D244" s="120">
        <v>1500000</v>
      </c>
      <c r="E244" s="88" t="s">
        <v>20</v>
      </c>
      <c r="F244" s="89">
        <f t="shared" si="10"/>
        <v>1500000</v>
      </c>
      <c r="G244" s="160"/>
      <c r="H244" s="160"/>
    </row>
    <row r="245" spans="1:8" x14ac:dyDescent="0.25">
      <c r="A245" s="117">
        <v>7</v>
      </c>
      <c r="B245" s="118" t="s">
        <v>525</v>
      </c>
      <c r="C245" s="119" t="s">
        <v>518</v>
      </c>
      <c r="D245" s="120">
        <v>1000000</v>
      </c>
      <c r="E245" s="88" t="s">
        <v>20</v>
      </c>
      <c r="F245" s="89">
        <f t="shared" si="10"/>
        <v>1000000</v>
      </c>
      <c r="G245" s="160"/>
      <c r="H245" s="160"/>
    </row>
    <row r="246" spans="1:8" ht="15" customHeight="1" x14ac:dyDescent="0.25">
      <c r="A246" s="1201" t="s">
        <v>511</v>
      </c>
      <c r="B246" s="1201"/>
      <c r="C246" s="1201"/>
      <c r="D246" s="102">
        <v>14000000</v>
      </c>
      <c r="E246" s="88" t="s">
        <v>20</v>
      </c>
      <c r="F246" s="98">
        <f>SUM(F239:F245)</f>
        <v>14000000</v>
      </c>
      <c r="G246" s="126"/>
      <c r="H246" s="126"/>
    </row>
    <row r="247" spans="1:8" x14ac:dyDescent="0.25">
      <c r="A247" s="121">
        <v>22</v>
      </c>
      <c r="B247" s="114" t="s">
        <v>526</v>
      </c>
      <c r="F247" s="84"/>
    </row>
    <row r="248" spans="1:8" x14ac:dyDescent="0.25">
      <c r="A248" s="117">
        <v>1</v>
      </c>
      <c r="B248" s="118" t="s">
        <v>535</v>
      </c>
      <c r="C248" s="119" t="s">
        <v>530</v>
      </c>
      <c r="D248" s="120">
        <v>400000000</v>
      </c>
      <c r="E248" s="123">
        <v>65690860.039999999</v>
      </c>
      <c r="F248" s="89">
        <v>250000000</v>
      </c>
      <c r="G248" s="160"/>
      <c r="H248" s="160"/>
    </row>
    <row r="249" spans="1:8" x14ac:dyDescent="0.25">
      <c r="A249" s="117">
        <v>2</v>
      </c>
      <c r="B249" s="118" t="s">
        <v>536</v>
      </c>
      <c r="C249" s="119" t="s">
        <v>531</v>
      </c>
      <c r="D249" s="120">
        <v>500000000</v>
      </c>
      <c r="E249" s="123">
        <v>256811396.59</v>
      </c>
      <c r="F249" s="128">
        <f>D249</f>
        <v>500000000</v>
      </c>
      <c r="G249" s="160"/>
      <c r="H249" s="160"/>
    </row>
    <row r="250" spans="1:8" ht="15" customHeight="1" x14ac:dyDescent="0.25">
      <c r="A250" s="117">
        <v>3</v>
      </c>
      <c r="B250" s="118" t="s">
        <v>537</v>
      </c>
      <c r="C250" s="119" t="s">
        <v>532</v>
      </c>
      <c r="D250" s="120">
        <v>10000000</v>
      </c>
      <c r="E250" s="88" t="s">
        <v>20</v>
      </c>
      <c r="F250" s="89">
        <f>D250</f>
        <v>10000000</v>
      </c>
      <c r="G250" s="160"/>
      <c r="H250" s="160"/>
    </row>
    <row r="251" spans="1:8" ht="31.5" x14ac:dyDescent="0.25">
      <c r="A251" s="117">
        <v>4</v>
      </c>
      <c r="B251" s="118" t="s">
        <v>538</v>
      </c>
      <c r="C251" s="119" t="s">
        <v>533</v>
      </c>
      <c r="D251" s="120">
        <v>80000000</v>
      </c>
      <c r="E251" s="123">
        <v>12684662</v>
      </c>
      <c r="F251" s="89">
        <v>30000000</v>
      </c>
      <c r="G251" s="160"/>
      <c r="H251" s="160"/>
    </row>
    <row r="252" spans="1:8" x14ac:dyDescent="0.25">
      <c r="A252" s="117">
        <v>5</v>
      </c>
      <c r="B252" s="118" t="s">
        <v>539</v>
      </c>
      <c r="C252" s="119" t="s">
        <v>534</v>
      </c>
      <c r="D252" s="120">
        <v>10000000</v>
      </c>
      <c r="E252" s="88" t="s">
        <v>20</v>
      </c>
      <c r="F252" s="89">
        <v>0</v>
      </c>
      <c r="G252" s="160"/>
      <c r="H252" s="160"/>
    </row>
    <row r="253" spans="1:8" ht="15" customHeight="1" x14ac:dyDescent="0.25">
      <c r="A253" s="1201" t="s">
        <v>529</v>
      </c>
      <c r="B253" s="1201"/>
      <c r="C253" s="1201"/>
      <c r="D253" s="102">
        <v>1000000000</v>
      </c>
      <c r="E253" s="103">
        <v>335186918.63</v>
      </c>
      <c r="F253" s="98">
        <f>SUM(F248:F252)</f>
        <v>790000000</v>
      </c>
      <c r="G253" s="126"/>
      <c r="H253" s="126"/>
    </row>
    <row r="254" spans="1:8" x14ac:dyDescent="0.25">
      <c r="A254" s="121">
        <v>23</v>
      </c>
      <c r="B254" s="114" t="s">
        <v>540</v>
      </c>
      <c r="F254" s="84"/>
    </row>
    <row r="255" spans="1:8" x14ac:dyDescent="0.25">
      <c r="A255" s="117">
        <v>1</v>
      </c>
      <c r="B255" s="118" t="s">
        <v>562</v>
      </c>
      <c r="C255" s="119" t="s">
        <v>557</v>
      </c>
      <c r="D255" s="120">
        <v>100000000</v>
      </c>
      <c r="E255" s="88" t="s">
        <v>20</v>
      </c>
      <c r="F255" s="89">
        <v>70000000</v>
      </c>
      <c r="G255" s="160"/>
      <c r="H255" s="160"/>
    </row>
    <row r="256" spans="1:8" x14ac:dyDescent="0.25">
      <c r="A256" s="117">
        <v>2</v>
      </c>
      <c r="B256" s="118" t="s">
        <v>563</v>
      </c>
      <c r="C256" s="119" t="s">
        <v>558</v>
      </c>
      <c r="D256" s="120">
        <v>40000000</v>
      </c>
      <c r="E256" s="88" t="s">
        <v>20</v>
      </c>
      <c r="F256" s="89">
        <v>20000000</v>
      </c>
      <c r="G256" s="160"/>
      <c r="H256" s="160"/>
    </row>
    <row r="257" spans="1:8" x14ac:dyDescent="0.25">
      <c r="A257" s="117">
        <v>3</v>
      </c>
      <c r="B257" s="118" t="s">
        <v>564</v>
      </c>
      <c r="C257" s="119" t="s">
        <v>559</v>
      </c>
      <c r="D257" s="120">
        <v>30000000</v>
      </c>
      <c r="E257" s="88" t="s">
        <v>20</v>
      </c>
      <c r="F257" s="89">
        <v>0</v>
      </c>
      <c r="G257" s="160"/>
      <c r="H257" s="160"/>
    </row>
    <row r="258" spans="1:8" ht="31.5" x14ac:dyDescent="0.25">
      <c r="A258" s="117">
        <v>4</v>
      </c>
      <c r="B258" s="118" t="s">
        <v>565</v>
      </c>
      <c r="C258" s="119" t="s">
        <v>560</v>
      </c>
      <c r="D258" s="120">
        <v>10000000</v>
      </c>
      <c r="E258" s="123">
        <v>1500000</v>
      </c>
      <c r="F258" s="89">
        <v>5000000</v>
      </c>
      <c r="G258" s="160"/>
      <c r="H258" s="160"/>
    </row>
    <row r="259" spans="1:8" ht="31.5" x14ac:dyDescent="0.25">
      <c r="A259" s="117">
        <v>5</v>
      </c>
      <c r="B259" s="118" t="s">
        <v>566</v>
      </c>
      <c r="C259" s="119" t="s">
        <v>561</v>
      </c>
      <c r="D259" s="120">
        <v>120000000</v>
      </c>
      <c r="E259" s="123">
        <v>13713491.33</v>
      </c>
      <c r="F259" s="89">
        <v>70000000</v>
      </c>
      <c r="G259" s="160"/>
      <c r="H259" s="160"/>
    </row>
    <row r="260" spans="1:8" ht="15" customHeight="1" x14ac:dyDescent="0.25">
      <c r="A260" s="1201" t="s">
        <v>556</v>
      </c>
      <c r="B260" s="1201"/>
      <c r="C260" s="1201"/>
      <c r="D260" s="102">
        <v>300000000</v>
      </c>
      <c r="E260" s="103">
        <v>15213491.33</v>
      </c>
      <c r="F260" s="98">
        <f>SUM(F255:F259)</f>
        <v>165000000</v>
      </c>
      <c r="G260" s="1205"/>
      <c r="H260" s="1205"/>
    </row>
    <row r="261" spans="1:8" x14ac:dyDescent="0.25">
      <c r="A261" s="136">
        <v>24</v>
      </c>
      <c r="B261" s="114" t="s">
        <v>567</v>
      </c>
      <c r="C261" s="154"/>
      <c r="D261" s="126"/>
      <c r="E261" s="126"/>
      <c r="F261" s="127"/>
      <c r="G261" s="126"/>
      <c r="H261" s="126"/>
    </row>
    <row r="262" spans="1:8" ht="31.5" x14ac:dyDescent="0.25">
      <c r="A262" s="117">
        <v>1</v>
      </c>
      <c r="B262" s="118" t="s">
        <v>629</v>
      </c>
      <c r="C262" s="119" t="s">
        <v>573</v>
      </c>
      <c r="D262" s="120">
        <v>110000000</v>
      </c>
      <c r="E262" s="88" t="s">
        <v>20</v>
      </c>
      <c r="F262" s="89">
        <f>D262</f>
        <v>110000000</v>
      </c>
      <c r="G262" s="160"/>
      <c r="H262" s="160"/>
    </row>
    <row r="263" spans="1:8" x14ac:dyDescent="0.25">
      <c r="A263" s="117">
        <v>2</v>
      </c>
      <c r="B263" s="118" t="s">
        <v>630</v>
      </c>
      <c r="C263" s="119" t="s">
        <v>373</v>
      </c>
      <c r="D263" s="120">
        <v>20000000</v>
      </c>
      <c r="E263" s="88" t="s">
        <v>20</v>
      </c>
      <c r="F263" s="89">
        <v>10000000</v>
      </c>
      <c r="G263" s="160"/>
      <c r="H263" s="160"/>
    </row>
    <row r="264" spans="1:8" ht="31.5" x14ac:dyDescent="0.25">
      <c r="A264" s="117">
        <v>3</v>
      </c>
      <c r="B264" s="118" t="s">
        <v>631</v>
      </c>
      <c r="C264" s="119" t="s">
        <v>574</v>
      </c>
      <c r="D264" s="120">
        <v>170000000</v>
      </c>
      <c r="E264" s="123">
        <v>40524775.450000003</v>
      </c>
      <c r="F264" s="89">
        <f>D264</f>
        <v>170000000</v>
      </c>
      <c r="G264" s="160"/>
      <c r="H264" s="160"/>
    </row>
    <row r="265" spans="1:8" ht="15" customHeight="1" x14ac:dyDescent="0.25">
      <c r="A265" s="1201" t="s">
        <v>572</v>
      </c>
      <c r="B265" s="1201"/>
      <c r="C265" s="1201"/>
      <c r="D265" s="102">
        <v>300000000</v>
      </c>
      <c r="E265" s="103">
        <v>40524775.450000003</v>
      </c>
      <c r="F265" s="98">
        <f>SUM(F262:F264)</f>
        <v>290000000</v>
      </c>
      <c r="G265" s="126"/>
      <c r="H265" s="126"/>
    </row>
    <row r="266" spans="1:8" x14ac:dyDescent="0.25">
      <c r="A266" s="121">
        <v>25</v>
      </c>
      <c r="B266" s="114" t="s">
        <v>584</v>
      </c>
      <c r="F266" s="84"/>
    </row>
    <row r="267" spans="1:8" x14ac:dyDescent="0.25">
      <c r="A267" s="117">
        <v>1</v>
      </c>
      <c r="B267" s="99" t="s">
        <v>628</v>
      </c>
      <c r="C267" s="119" t="s">
        <v>586</v>
      </c>
      <c r="D267" s="120">
        <v>1000000</v>
      </c>
      <c r="E267" s="88" t="s">
        <v>20</v>
      </c>
      <c r="F267" s="89">
        <f>D267</f>
        <v>1000000</v>
      </c>
      <c r="G267" s="160"/>
      <c r="H267" s="160"/>
    </row>
    <row r="268" spans="1:8" x14ac:dyDescent="0.25">
      <c r="A268" s="117">
        <v>2</v>
      </c>
      <c r="B268" s="118" t="s">
        <v>609</v>
      </c>
      <c r="C268" s="119" t="s">
        <v>587</v>
      </c>
      <c r="D268" s="120">
        <v>2000000</v>
      </c>
      <c r="E268" s="88" t="s">
        <v>20</v>
      </c>
      <c r="F268" s="89">
        <f t="shared" ref="F268:F289" si="11">D268</f>
        <v>2000000</v>
      </c>
      <c r="G268" s="160"/>
      <c r="H268" s="160"/>
    </row>
    <row r="269" spans="1:8" ht="31.5" x14ac:dyDescent="0.25">
      <c r="A269" s="117">
        <v>3</v>
      </c>
      <c r="B269" s="118" t="s">
        <v>610</v>
      </c>
      <c r="C269" s="119" t="s">
        <v>588</v>
      </c>
      <c r="D269" s="120">
        <v>1500000</v>
      </c>
      <c r="E269" s="88" t="s">
        <v>20</v>
      </c>
      <c r="F269" s="89">
        <v>0</v>
      </c>
      <c r="G269" s="160"/>
      <c r="H269" s="160"/>
    </row>
    <row r="270" spans="1:8" x14ac:dyDescent="0.25">
      <c r="A270" s="117">
        <v>4</v>
      </c>
      <c r="B270" s="118" t="s">
        <v>611</v>
      </c>
      <c r="C270" s="119" t="s">
        <v>589</v>
      </c>
      <c r="D270" s="120">
        <v>1000000</v>
      </c>
      <c r="E270" s="123">
        <v>907500</v>
      </c>
      <c r="F270" s="89">
        <f t="shared" si="11"/>
        <v>1000000</v>
      </c>
      <c r="G270" s="160"/>
      <c r="H270" s="160"/>
    </row>
    <row r="271" spans="1:8" ht="31.5" x14ac:dyDescent="0.25">
      <c r="A271" s="117">
        <v>5</v>
      </c>
      <c r="B271" s="118" t="s">
        <v>612</v>
      </c>
      <c r="C271" s="119" t="s">
        <v>590</v>
      </c>
      <c r="D271" s="120">
        <v>304000</v>
      </c>
      <c r="E271" s="88" t="s">
        <v>20</v>
      </c>
      <c r="F271" s="89">
        <f t="shared" si="11"/>
        <v>304000</v>
      </c>
      <c r="G271" s="160"/>
      <c r="H271" s="160"/>
    </row>
    <row r="272" spans="1:8" ht="31.5" x14ac:dyDescent="0.25">
      <c r="A272" s="117">
        <v>6</v>
      </c>
      <c r="B272" s="118" t="s">
        <v>613</v>
      </c>
      <c r="C272" s="119" t="s">
        <v>591</v>
      </c>
      <c r="D272" s="120">
        <v>450000</v>
      </c>
      <c r="E272" s="88" t="s">
        <v>20</v>
      </c>
      <c r="F272" s="89">
        <f t="shared" si="11"/>
        <v>450000</v>
      </c>
      <c r="G272" s="160"/>
      <c r="H272" s="160"/>
    </row>
    <row r="273" spans="1:8" x14ac:dyDescent="0.25">
      <c r="A273" s="117">
        <v>7</v>
      </c>
      <c r="B273" s="118" t="s">
        <v>614</v>
      </c>
      <c r="C273" s="119" t="s">
        <v>592</v>
      </c>
      <c r="D273" s="120">
        <v>500000</v>
      </c>
      <c r="E273" s="88" t="s">
        <v>20</v>
      </c>
      <c r="F273" s="89">
        <f t="shared" si="11"/>
        <v>500000</v>
      </c>
      <c r="G273" s="160"/>
      <c r="H273" s="160"/>
    </row>
    <row r="274" spans="1:8" x14ac:dyDescent="0.25">
      <c r="A274" s="117">
        <v>8</v>
      </c>
      <c r="B274" s="118" t="s">
        <v>615</v>
      </c>
      <c r="C274" s="119" t="s">
        <v>593</v>
      </c>
      <c r="D274" s="120">
        <v>480000</v>
      </c>
      <c r="E274" s="123">
        <v>396000</v>
      </c>
      <c r="F274" s="89">
        <f t="shared" si="11"/>
        <v>480000</v>
      </c>
      <c r="G274" s="160"/>
      <c r="H274" s="160"/>
    </row>
    <row r="275" spans="1:8" ht="31.5" x14ac:dyDescent="0.25">
      <c r="A275" s="117">
        <v>9</v>
      </c>
      <c r="B275" s="118" t="s">
        <v>616</v>
      </c>
      <c r="C275" s="119" t="s">
        <v>594</v>
      </c>
      <c r="D275" s="122">
        <v>700</v>
      </c>
      <c r="E275" s="88" t="s">
        <v>20</v>
      </c>
      <c r="F275" s="89">
        <f t="shared" si="11"/>
        <v>700</v>
      </c>
      <c r="G275" s="160"/>
      <c r="H275" s="160"/>
    </row>
    <row r="276" spans="1:8" ht="31.5" x14ac:dyDescent="0.25">
      <c r="A276" s="117">
        <v>10</v>
      </c>
      <c r="B276" s="118" t="s">
        <v>617</v>
      </c>
      <c r="C276" s="119" t="s">
        <v>595</v>
      </c>
      <c r="D276" s="120">
        <v>480000</v>
      </c>
      <c r="E276" s="123">
        <v>396000</v>
      </c>
      <c r="F276" s="89">
        <f t="shared" si="11"/>
        <v>480000</v>
      </c>
      <c r="G276" s="160"/>
      <c r="H276" s="160"/>
    </row>
    <row r="277" spans="1:8" ht="31.5" x14ac:dyDescent="0.25">
      <c r="A277" s="117">
        <v>11</v>
      </c>
      <c r="B277" s="118" t="s">
        <v>618</v>
      </c>
      <c r="C277" s="119" t="s">
        <v>596</v>
      </c>
      <c r="D277" s="120">
        <v>350000</v>
      </c>
      <c r="E277" s="88" t="s">
        <v>20</v>
      </c>
      <c r="F277" s="89">
        <f t="shared" si="11"/>
        <v>350000</v>
      </c>
      <c r="G277" s="160"/>
      <c r="H277" s="160"/>
    </row>
    <row r="278" spans="1:8" ht="18" customHeight="1" x14ac:dyDescent="0.25">
      <c r="A278" s="117">
        <v>12</v>
      </c>
      <c r="B278" s="118" t="s">
        <v>619</v>
      </c>
      <c r="C278" s="119" t="s">
        <v>597</v>
      </c>
      <c r="D278" s="122">
        <v>0</v>
      </c>
      <c r="E278" s="88" t="s">
        <v>20</v>
      </c>
      <c r="F278" s="89">
        <f t="shared" si="11"/>
        <v>0</v>
      </c>
      <c r="G278" s="160"/>
      <c r="H278" s="160"/>
    </row>
    <row r="279" spans="1:8" ht="31.5" x14ac:dyDescent="0.25">
      <c r="A279" s="117">
        <v>13</v>
      </c>
      <c r="B279" s="118" t="s">
        <v>620</v>
      </c>
      <c r="C279" s="119" t="s">
        <v>598</v>
      </c>
      <c r="D279" s="120">
        <v>750000</v>
      </c>
      <c r="E279" s="88" t="s">
        <v>20</v>
      </c>
      <c r="F279" s="89">
        <f t="shared" si="11"/>
        <v>750000</v>
      </c>
      <c r="G279" s="160"/>
      <c r="H279" s="160"/>
    </row>
    <row r="280" spans="1:8" x14ac:dyDescent="0.25">
      <c r="A280" s="117">
        <v>14</v>
      </c>
      <c r="B280" s="118" t="s">
        <v>621</v>
      </c>
      <c r="C280" s="119" t="s">
        <v>599</v>
      </c>
      <c r="D280" s="120">
        <v>600000</v>
      </c>
      <c r="E280" s="88" t="s">
        <v>20</v>
      </c>
      <c r="F280" s="89">
        <f t="shared" si="11"/>
        <v>600000</v>
      </c>
      <c r="G280" s="160"/>
      <c r="H280" s="160"/>
    </row>
    <row r="281" spans="1:8" ht="31.5" x14ac:dyDescent="0.25">
      <c r="A281" s="117">
        <v>15</v>
      </c>
      <c r="B281" s="118" t="s">
        <v>622</v>
      </c>
      <c r="C281" s="119" t="s">
        <v>600</v>
      </c>
      <c r="D281" s="120">
        <v>2050000</v>
      </c>
      <c r="E281" s="88" t="s">
        <v>20</v>
      </c>
      <c r="F281" s="89">
        <f t="shared" si="11"/>
        <v>2050000</v>
      </c>
      <c r="G281" s="160"/>
      <c r="H281" s="160"/>
    </row>
    <row r="282" spans="1:8" x14ac:dyDescent="0.25">
      <c r="A282" s="117">
        <v>16</v>
      </c>
      <c r="B282" s="118" t="s">
        <v>623</v>
      </c>
      <c r="C282" s="119" t="s">
        <v>601</v>
      </c>
      <c r="D282" s="120">
        <v>585000</v>
      </c>
      <c r="E282" s="88" t="s">
        <v>20</v>
      </c>
      <c r="F282" s="89">
        <f t="shared" si="11"/>
        <v>585000</v>
      </c>
      <c r="G282" s="160"/>
      <c r="H282" s="160"/>
    </row>
    <row r="283" spans="1:8" x14ac:dyDescent="0.25">
      <c r="A283" s="117">
        <v>17</v>
      </c>
      <c r="B283" s="118" t="s">
        <v>624</v>
      </c>
      <c r="C283" s="119" t="s">
        <v>602</v>
      </c>
      <c r="D283" s="120">
        <v>630000</v>
      </c>
      <c r="E283" s="123">
        <v>522500</v>
      </c>
      <c r="F283" s="89">
        <f t="shared" si="11"/>
        <v>630000</v>
      </c>
      <c r="G283" s="160"/>
      <c r="H283" s="160"/>
    </row>
    <row r="284" spans="1:8" x14ac:dyDescent="0.25">
      <c r="A284" s="117">
        <v>18</v>
      </c>
      <c r="B284" s="118" t="s">
        <v>625</v>
      </c>
      <c r="C284" s="119" t="s">
        <v>603</v>
      </c>
      <c r="D284" s="120">
        <v>800000</v>
      </c>
      <c r="E284" s="88" t="s">
        <v>20</v>
      </c>
      <c r="F284" s="89">
        <f t="shared" si="11"/>
        <v>800000</v>
      </c>
      <c r="G284" s="160"/>
      <c r="H284" s="160"/>
    </row>
    <row r="285" spans="1:8" x14ac:dyDescent="0.25">
      <c r="A285" s="117">
        <v>19</v>
      </c>
      <c r="B285" s="118" t="s">
        <v>626</v>
      </c>
      <c r="C285" s="119" t="s">
        <v>604</v>
      </c>
      <c r="D285" s="120">
        <v>1000000</v>
      </c>
      <c r="E285" s="88" t="s">
        <v>20</v>
      </c>
      <c r="F285" s="89">
        <v>0</v>
      </c>
      <c r="G285" s="160"/>
      <c r="H285" s="160"/>
    </row>
    <row r="286" spans="1:8" x14ac:dyDescent="0.25">
      <c r="A286" s="117">
        <v>20</v>
      </c>
      <c r="B286" s="118" t="s">
        <v>627</v>
      </c>
      <c r="C286" s="119" t="s">
        <v>605</v>
      </c>
      <c r="D286" s="120">
        <v>4000000</v>
      </c>
      <c r="E286" s="88" t="s">
        <v>20</v>
      </c>
      <c r="F286" s="89">
        <v>0</v>
      </c>
      <c r="G286" s="160"/>
      <c r="H286" s="160"/>
    </row>
    <row r="287" spans="1:8" ht="63" x14ac:dyDescent="0.25">
      <c r="A287" s="117">
        <v>21</v>
      </c>
      <c r="B287" s="118" t="s">
        <v>632</v>
      </c>
      <c r="C287" s="119" t="s">
        <v>606</v>
      </c>
      <c r="D287" s="120">
        <v>1000000</v>
      </c>
      <c r="E287" s="88" t="s">
        <v>20</v>
      </c>
      <c r="F287" s="89">
        <v>0</v>
      </c>
      <c r="G287" s="160"/>
      <c r="H287" s="160"/>
    </row>
    <row r="288" spans="1:8" x14ac:dyDescent="0.25">
      <c r="A288" s="117">
        <v>22</v>
      </c>
      <c r="B288" s="118" t="s">
        <v>633</v>
      </c>
      <c r="C288" s="119" t="s">
        <v>607</v>
      </c>
      <c r="D288" s="120">
        <v>320300</v>
      </c>
      <c r="E288" s="88" t="s">
        <v>20</v>
      </c>
      <c r="F288" s="89">
        <f t="shared" si="11"/>
        <v>320300</v>
      </c>
      <c r="G288" s="160"/>
      <c r="H288" s="160"/>
    </row>
    <row r="289" spans="1:8" x14ac:dyDescent="0.25">
      <c r="A289" s="117">
        <v>23</v>
      </c>
      <c r="B289" s="118" t="s">
        <v>634</v>
      </c>
      <c r="C289" s="119" t="s">
        <v>608</v>
      </c>
      <c r="D289" s="120">
        <v>200000</v>
      </c>
      <c r="E289" s="88" t="s">
        <v>20</v>
      </c>
      <c r="F289" s="89">
        <f t="shared" si="11"/>
        <v>200000</v>
      </c>
      <c r="G289" s="160"/>
      <c r="H289" s="160"/>
    </row>
    <row r="290" spans="1:8" ht="15" customHeight="1" x14ac:dyDescent="0.25">
      <c r="A290" s="1201" t="s">
        <v>585</v>
      </c>
      <c r="B290" s="1201"/>
      <c r="C290" s="1201"/>
      <c r="D290" s="102">
        <v>20000000</v>
      </c>
      <c r="E290" s="103">
        <v>2222000</v>
      </c>
      <c r="F290" s="98">
        <f>SUM(F267:F289)</f>
        <v>12500000</v>
      </c>
      <c r="G290" s="1205"/>
      <c r="H290" s="1205"/>
    </row>
    <row r="291" spans="1:8" x14ac:dyDescent="0.25">
      <c r="A291" s="121">
        <v>26</v>
      </c>
      <c r="B291" s="114" t="s">
        <v>635</v>
      </c>
      <c r="F291" s="84"/>
    </row>
    <row r="292" spans="1:8" x14ac:dyDescent="0.25">
      <c r="A292" s="117">
        <v>1</v>
      </c>
      <c r="B292" s="118" t="s">
        <v>652</v>
      </c>
      <c r="C292" s="119" t="s">
        <v>641</v>
      </c>
      <c r="D292" s="120">
        <v>130000000</v>
      </c>
      <c r="E292" s="88" t="s">
        <v>20</v>
      </c>
      <c r="F292" s="89">
        <v>100000000</v>
      </c>
      <c r="G292" s="160"/>
      <c r="H292" s="160"/>
    </row>
    <row r="293" spans="1:8" x14ac:dyDescent="0.25">
      <c r="A293" s="117">
        <v>2</v>
      </c>
      <c r="B293" s="118" t="s">
        <v>653</v>
      </c>
      <c r="C293" s="119" t="s">
        <v>642</v>
      </c>
      <c r="D293" s="120">
        <v>8000000</v>
      </c>
      <c r="E293" s="88" t="s">
        <v>20</v>
      </c>
      <c r="F293" s="89">
        <v>0</v>
      </c>
      <c r="G293" s="160"/>
      <c r="H293" s="160"/>
    </row>
    <row r="294" spans="1:8" ht="31.5" x14ac:dyDescent="0.25">
      <c r="A294" s="117">
        <v>3</v>
      </c>
      <c r="B294" s="118" t="s">
        <v>654</v>
      </c>
      <c r="C294" s="119" t="s">
        <v>643</v>
      </c>
      <c r="D294" s="120">
        <v>20000000</v>
      </c>
      <c r="E294" s="88" t="s">
        <v>20</v>
      </c>
      <c r="F294" s="89">
        <v>7000000</v>
      </c>
      <c r="G294" s="160"/>
      <c r="H294" s="160"/>
    </row>
    <row r="295" spans="1:8" x14ac:dyDescent="0.25">
      <c r="A295" s="117">
        <v>4</v>
      </c>
      <c r="B295" s="118" t="s">
        <v>655</v>
      </c>
      <c r="C295" s="119" t="s">
        <v>644</v>
      </c>
      <c r="D295" s="120">
        <v>2000000</v>
      </c>
      <c r="E295" s="88" t="s">
        <v>20</v>
      </c>
      <c r="F295" s="89">
        <f t="shared" ref="F295:F300" si="12">D295</f>
        <v>2000000</v>
      </c>
      <c r="G295" s="160"/>
      <c r="H295" s="160"/>
    </row>
    <row r="296" spans="1:8" x14ac:dyDescent="0.25">
      <c r="A296" s="117">
        <v>5</v>
      </c>
      <c r="B296" s="118" t="s">
        <v>656</v>
      </c>
      <c r="C296" s="119" t="s">
        <v>645</v>
      </c>
      <c r="D296" s="120">
        <v>20000000</v>
      </c>
      <c r="E296" s="88" t="s">
        <v>20</v>
      </c>
      <c r="F296" s="89">
        <v>10000000</v>
      </c>
      <c r="G296" s="160"/>
      <c r="H296" s="160"/>
    </row>
    <row r="297" spans="1:8" x14ac:dyDescent="0.25">
      <c r="A297" s="117">
        <v>6</v>
      </c>
      <c r="B297" s="118" t="s">
        <v>657</v>
      </c>
      <c r="C297" s="119" t="s">
        <v>646</v>
      </c>
      <c r="D297" s="120">
        <v>10000000</v>
      </c>
      <c r="E297" s="88" t="s">
        <v>20</v>
      </c>
      <c r="F297" s="89">
        <f t="shared" si="12"/>
        <v>10000000</v>
      </c>
      <c r="G297" s="160"/>
      <c r="H297" s="160"/>
    </row>
    <row r="298" spans="1:8" x14ac:dyDescent="0.25">
      <c r="A298" s="117">
        <v>7</v>
      </c>
      <c r="B298" s="118" t="s">
        <v>658</v>
      </c>
      <c r="C298" s="119" t="s">
        <v>647</v>
      </c>
      <c r="D298" s="120">
        <v>500000000</v>
      </c>
      <c r="E298" s="88" t="s">
        <v>20</v>
      </c>
      <c r="F298" s="89">
        <f t="shared" si="12"/>
        <v>500000000</v>
      </c>
      <c r="G298" s="160"/>
      <c r="H298" s="160"/>
    </row>
    <row r="299" spans="1:8" x14ac:dyDescent="0.25">
      <c r="A299" s="117">
        <v>8</v>
      </c>
      <c r="B299" s="118" t="s">
        <v>659</v>
      </c>
      <c r="C299" s="119" t="s">
        <v>648</v>
      </c>
      <c r="D299" s="120">
        <v>500000000</v>
      </c>
      <c r="E299" s="88" t="s">
        <v>20</v>
      </c>
      <c r="F299" s="89">
        <f t="shared" si="12"/>
        <v>500000000</v>
      </c>
      <c r="G299" s="160"/>
      <c r="H299" s="160"/>
    </row>
    <row r="300" spans="1:8" x14ac:dyDescent="0.25">
      <c r="A300" s="117">
        <v>9</v>
      </c>
      <c r="B300" s="118" t="s">
        <v>660</v>
      </c>
      <c r="C300" s="119" t="s">
        <v>649</v>
      </c>
      <c r="D300" s="120">
        <v>10000000</v>
      </c>
      <c r="E300" s="88" t="s">
        <v>20</v>
      </c>
      <c r="F300" s="89">
        <f t="shared" si="12"/>
        <v>10000000</v>
      </c>
      <c r="G300" s="160"/>
      <c r="H300" s="160"/>
    </row>
    <row r="301" spans="1:8" ht="15" customHeight="1" x14ac:dyDescent="0.25">
      <c r="A301" s="1201" t="s">
        <v>640</v>
      </c>
      <c r="B301" s="1201"/>
      <c r="C301" s="1201"/>
      <c r="D301" s="102">
        <v>1200000000</v>
      </c>
      <c r="E301" s="88" t="s">
        <v>20</v>
      </c>
      <c r="F301" s="98">
        <f>SUM(F292:F300)</f>
        <v>1139000000</v>
      </c>
      <c r="G301" s="1205"/>
      <c r="H301" s="1205"/>
    </row>
    <row r="302" spans="1:8" x14ac:dyDescent="0.25">
      <c r="A302" s="121">
        <v>27</v>
      </c>
      <c r="B302" s="114" t="s">
        <v>650</v>
      </c>
      <c r="F302" s="84"/>
    </row>
    <row r="303" spans="1:8" x14ac:dyDescent="0.25">
      <c r="A303" s="117">
        <v>1</v>
      </c>
      <c r="B303" s="118" t="s">
        <v>663</v>
      </c>
      <c r="C303" s="119" t="s">
        <v>662</v>
      </c>
      <c r="D303" s="120">
        <v>25000000</v>
      </c>
      <c r="E303" s="88" t="s">
        <v>20</v>
      </c>
      <c r="F303" s="89">
        <v>0</v>
      </c>
      <c r="G303" s="160"/>
      <c r="H303" s="160"/>
    </row>
    <row r="304" spans="1:8" ht="15" customHeight="1" x14ac:dyDescent="0.25">
      <c r="A304" s="1201" t="s">
        <v>661</v>
      </c>
      <c r="B304" s="1201"/>
      <c r="C304" s="1201"/>
      <c r="D304" s="102">
        <v>25000000</v>
      </c>
      <c r="E304" s="88" t="s">
        <v>20</v>
      </c>
      <c r="F304" s="98">
        <f>F303</f>
        <v>0</v>
      </c>
      <c r="G304" s="1205"/>
      <c r="H304" s="1205"/>
    </row>
    <row r="305" spans="1:8" x14ac:dyDescent="0.25">
      <c r="A305" s="137">
        <v>28</v>
      </c>
      <c r="B305" s="112" t="s">
        <v>668</v>
      </c>
      <c r="F305" s="84"/>
    </row>
    <row r="306" spans="1:8" ht="31.5" x14ac:dyDescent="0.25">
      <c r="A306" s="117">
        <v>1</v>
      </c>
      <c r="B306" s="118" t="s">
        <v>673</v>
      </c>
      <c r="C306" s="119" t="s">
        <v>669</v>
      </c>
      <c r="D306" s="115" t="s">
        <v>20</v>
      </c>
      <c r="E306" s="88" t="s">
        <v>20</v>
      </c>
      <c r="F306" s="89">
        <v>0</v>
      </c>
      <c r="G306" s="160"/>
      <c r="H306" s="160"/>
    </row>
    <row r="307" spans="1:8" ht="15" customHeight="1" x14ac:dyDescent="0.25">
      <c r="A307" s="117">
        <v>2</v>
      </c>
      <c r="B307" s="118" t="s">
        <v>674</v>
      </c>
      <c r="C307" s="119" t="s">
        <v>670</v>
      </c>
      <c r="D307" s="120">
        <v>10000000</v>
      </c>
      <c r="E307" s="88" t="s">
        <v>20</v>
      </c>
      <c r="F307" s="89">
        <v>5000000</v>
      </c>
      <c r="G307" s="160"/>
      <c r="H307" s="160"/>
    </row>
    <row r="308" spans="1:8" ht="31.5" x14ac:dyDescent="0.25">
      <c r="A308" s="117">
        <v>3</v>
      </c>
      <c r="B308" s="118" t="s">
        <v>675</v>
      </c>
      <c r="C308" s="119" t="s">
        <v>671</v>
      </c>
      <c r="D308" s="115" t="s">
        <v>20</v>
      </c>
      <c r="E308" s="88" t="s">
        <v>20</v>
      </c>
      <c r="F308" s="89">
        <v>0</v>
      </c>
      <c r="G308" s="160"/>
      <c r="H308" s="160"/>
    </row>
    <row r="309" spans="1:8" ht="15" customHeight="1" x14ac:dyDescent="0.25">
      <c r="A309" s="1201" t="s">
        <v>672</v>
      </c>
      <c r="B309" s="1201"/>
      <c r="C309" s="1201"/>
      <c r="D309" s="102">
        <v>10000000</v>
      </c>
      <c r="E309" s="88" t="s">
        <v>20</v>
      </c>
      <c r="F309" s="98">
        <f>SUM(F306:F308)</f>
        <v>5000000</v>
      </c>
      <c r="G309" s="1205"/>
      <c r="H309" s="1205"/>
    </row>
    <row r="310" spans="1:8" x14ac:dyDescent="0.25">
      <c r="A310" s="121">
        <v>30</v>
      </c>
      <c r="B310" s="112" t="s">
        <v>676</v>
      </c>
      <c r="F310" s="84"/>
    </row>
    <row r="311" spans="1:8" x14ac:dyDescent="0.25">
      <c r="A311" s="117">
        <v>1</v>
      </c>
      <c r="B311" s="118" t="s">
        <v>694</v>
      </c>
      <c r="C311" s="119" t="s">
        <v>677</v>
      </c>
      <c r="D311" s="120">
        <v>1000000</v>
      </c>
      <c r="E311" s="88" t="s">
        <v>20</v>
      </c>
      <c r="F311" s="89">
        <f>D311</f>
        <v>1000000</v>
      </c>
      <c r="G311" s="160"/>
      <c r="H311" s="160"/>
    </row>
    <row r="312" spans="1:8" x14ac:dyDescent="0.25">
      <c r="A312" s="117">
        <v>2</v>
      </c>
      <c r="B312" s="118" t="s">
        <v>695</v>
      </c>
      <c r="C312" s="119" t="s">
        <v>678</v>
      </c>
      <c r="D312" s="120">
        <v>3500000</v>
      </c>
      <c r="E312" s="88" t="s">
        <v>20</v>
      </c>
      <c r="F312" s="89">
        <f t="shared" ref="F312:F321" si="13">D312</f>
        <v>3500000</v>
      </c>
      <c r="G312" s="160"/>
      <c r="H312" s="160"/>
    </row>
    <row r="313" spans="1:8" x14ac:dyDescent="0.25">
      <c r="A313" s="117">
        <v>3</v>
      </c>
      <c r="B313" s="118" t="s">
        <v>696</v>
      </c>
      <c r="C313" s="119" t="s">
        <v>679</v>
      </c>
      <c r="D313" s="120">
        <v>1500000</v>
      </c>
      <c r="E313" s="88" t="s">
        <v>20</v>
      </c>
      <c r="F313" s="89">
        <f t="shared" si="13"/>
        <v>1500000</v>
      </c>
      <c r="G313" s="160"/>
      <c r="H313" s="160"/>
    </row>
    <row r="314" spans="1:8" x14ac:dyDescent="0.25">
      <c r="A314" s="117">
        <v>4</v>
      </c>
      <c r="B314" s="118" t="s">
        <v>697</v>
      </c>
      <c r="C314" s="119" t="s">
        <v>680</v>
      </c>
      <c r="D314" s="115" t="s">
        <v>20</v>
      </c>
      <c r="E314" s="88" t="s">
        <v>20</v>
      </c>
      <c r="F314" s="89" t="str">
        <f t="shared" si="13"/>
        <v>-</v>
      </c>
      <c r="G314" s="160"/>
      <c r="H314" s="160"/>
    </row>
    <row r="315" spans="1:8" x14ac:dyDescent="0.25">
      <c r="A315" s="117">
        <v>5</v>
      </c>
      <c r="B315" s="118" t="s">
        <v>698</v>
      </c>
      <c r="C315" s="119" t="s">
        <v>681</v>
      </c>
      <c r="D315" s="120">
        <v>2500000</v>
      </c>
      <c r="E315" s="88" t="s">
        <v>20</v>
      </c>
      <c r="F315" s="89">
        <f t="shared" si="13"/>
        <v>2500000</v>
      </c>
      <c r="G315" s="160"/>
      <c r="H315" s="160"/>
    </row>
    <row r="316" spans="1:8" x14ac:dyDescent="0.25">
      <c r="A316" s="117">
        <v>6</v>
      </c>
      <c r="B316" s="118" t="s">
        <v>699</v>
      </c>
      <c r="C316" s="119" t="s">
        <v>682</v>
      </c>
      <c r="D316" s="120">
        <v>3000000</v>
      </c>
      <c r="E316" s="88" t="s">
        <v>20</v>
      </c>
      <c r="F316" s="89">
        <f t="shared" si="13"/>
        <v>3000000</v>
      </c>
      <c r="G316" s="160"/>
      <c r="H316" s="160"/>
    </row>
    <row r="317" spans="1:8" x14ac:dyDescent="0.25">
      <c r="A317" s="117">
        <v>7</v>
      </c>
      <c r="B317" s="118" t="s">
        <v>700</v>
      </c>
      <c r="C317" s="119" t="s">
        <v>683</v>
      </c>
      <c r="D317" s="120">
        <v>1000000000</v>
      </c>
      <c r="E317" s="123">
        <v>40000000</v>
      </c>
      <c r="F317" s="128">
        <v>800000000</v>
      </c>
      <c r="G317" s="160"/>
      <c r="H317" s="160"/>
    </row>
    <row r="318" spans="1:8" x14ac:dyDescent="0.25">
      <c r="A318" s="117">
        <v>8</v>
      </c>
      <c r="B318" s="118" t="s">
        <v>701</v>
      </c>
      <c r="C318" s="119" t="s">
        <v>684</v>
      </c>
      <c r="D318" s="115" t="s">
        <v>20</v>
      </c>
      <c r="E318" s="88" t="s">
        <v>20</v>
      </c>
      <c r="F318" s="89" t="str">
        <f t="shared" si="13"/>
        <v>-</v>
      </c>
      <c r="G318" s="160"/>
      <c r="H318" s="160"/>
    </row>
    <row r="319" spans="1:8" x14ac:dyDescent="0.25">
      <c r="A319" s="117">
        <v>9</v>
      </c>
      <c r="B319" s="118" t="s">
        <v>702</v>
      </c>
      <c r="C319" s="119" t="s">
        <v>685</v>
      </c>
      <c r="D319" s="120">
        <v>1800000</v>
      </c>
      <c r="E319" s="88" t="s">
        <v>20</v>
      </c>
      <c r="F319" s="89">
        <f t="shared" si="13"/>
        <v>1800000</v>
      </c>
      <c r="G319" s="160"/>
      <c r="H319" s="160"/>
    </row>
    <row r="320" spans="1:8" x14ac:dyDescent="0.25">
      <c r="A320" s="117">
        <v>10</v>
      </c>
      <c r="B320" s="118" t="s">
        <v>703</v>
      </c>
      <c r="C320" s="119" t="s">
        <v>686</v>
      </c>
      <c r="D320" s="120">
        <v>3000000</v>
      </c>
      <c r="E320" s="88" t="s">
        <v>20</v>
      </c>
      <c r="F320" s="89">
        <f t="shared" si="13"/>
        <v>3000000</v>
      </c>
      <c r="G320" s="160"/>
      <c r="H320" s="160"/>
    </row>
    <row r="321" spans="1:8" x14ac:dyDescent="0.25">
      <c r="A321" s="117">
        <v>11</v>
      </c>
      <c r="B321" s="118" t="s">
        <v>704</v>
      </c>
      <c r="C321" s="119" t="s">
        <v>687</v>
      </c>
      <c r="D321" s="120">
        <v>600000</v>
      </c>
      <c r="E321" s="88" t="s">
        <v>20</v>
      </c>
      <c r="F321" s="89">
        <f t="shared" si="13"/>
        <v>600000</v>
      </c>
      <c r="G321" s="160"/>
      <c r="H321" s="160"/>
    </row>
    <row r="322" spans="1:8" x14ac:dyDescent="0.25">
      <c r="A322" s="117">
        <v>12</v>
      </c>
      <c r="B322" s="118" t="s">
        <v>705</v>
      </c>
      <c r="C322" s="119" t="s">
        <v>688</v>
      </c>
      <c r="D322" s="120">
        <v>250000</v>
      </c>
      <c r="E322" s="88" t="s">
        <v>20</v>
      </c>
      <c r="F322" s="89">
        <v>0</v>
      </c>
      <c r="G322" s="160"/>
      <c r="H322" s="160"/>
    </row>
    <row r="323" spans="1:8" ht="31.5" x14ac:dyDescent="0.25">
      <c r="A323" s="117">
        <v>13</v>
      </c>
      <c r="B323" s="118" t="s">
        <v>706</v>
      </c>
      <c r="C323" s="119" t="s">
        <v>689</v>
      </c>
      <c r="D323" s="120">
        <v>2000000</v>
      </c>
      <c r="E323" s="88" t="s">
        <v>20</v>
      </c>
      <c r="F323" s="89">
        <v>0</v>
      </c>
      <c r="G323" s="160"/>
      <c r="H323" s="160"/>
    </row>
    <row r="324" spans="1:8" x14ac:dyDescent="0.25">
      <c r="A324" s="117">
        <v>14</v>
      </c>
      <c r="B324" s="118" t="s">
        <v>707</v>
      </c>
      <c r="C324" s="119" t="s">
        <v>690</v>
      </c>
      <c r="D324" s="120">
        <v>280000</v>
      </c>
      <c r="E324" s="88" t="s">
        <v>20</v>
      </c>
      <c r="F324" s="89">
        <v>0</v>
      </c>
      <c r="G324" s="160"/>
      <c r="H324" s="160"/>
    </row>
    <row r="325" spans="1:8" x14ac:dyDescent="0.25">
      <c r="A325" s="117">
        <v>15</v>
      </c>
      <c r="B325" s="118" t="s">
        <v>708</v>
      </c>
      <c r="C325" s="119" t="s">
        <v>691</v>
      </c>
      <c r="D325" s="120">
        <v>330000</v>
      </c>
      <c r="E325" s="88" t="s">
        <v>20</v>
      </c>
      <c r="F325" s="89">
        <v>0</v>
      </c>
      <c r="G325" s="160"/>
      <c r="H325" s="160"/>
    </row>
    <row r="326" spans="1:8" x14ac:dyDescent="0.25">
      <c r="A326" s="117">
        <v>16</v>
      </c>
      <c r="B326" s="118" t="s">
        <v>709</v>
      </c>
      <c r="C326" s="119" t="s">
        <v>692</v>
      </c>
      <c r="D326" s="120">
        <v>240000</v>
      </c>
      <c r="E326" s="88" t="s">
        <v>20</v>
      </c>
      <c r="F326" s="89">
        <v>0</v>
      </c>
      <c r="G326" s="160"/>
      <c r="H326" s="160"/>
    </row>
    <row r="327" spans="1:8" ht="15" customHeight="1" x14ac:dyDescent="0.25">
      <c r="A327" s="1201" t="s">
        <v>693</v>
      </c>
      <c r="B327" s="1201"/>
      <c r="C327" s="1201"/>
      <c r="D327" s="102">
        <v>1020000000</v>
      </c>
      <c r="E327" s="103">
        <v>40000000</v>
      </c>
      <c r="F327" s="98">
        <f>SUM(F311:F326)</f>
        <v>816900000</v>
      </c>
      <c r="G327" s="126"/>
      <c r="H327" s="126"/>
    </row>
    <row r="328" spans="1:8" x14ac:dyDescent="0.25">
      <c r="A328" s="121">
        <v>31</v>
      </c>
      <c r="B328" s="114" t="s">
        <v>710</v>
      </c>
      <c r="F328" s="84"/>
    </row>
    <row r="329" spans="1:8" ht="31.5" x14ac:dyDescent="0.25">
      <c r="A329" s="117">
        <v>1</v>
      </c>
      <c r="B329" s="118" t="s">
        <v>754</v>
      </c>
      <c r="C329" s="119" t="s">
        <v>716</v>
      </c>
      <c r="D329" s="120">
        <v>2000000</v>
      </c>
      <c r="E329" s="88" t="s">
        <v>20</v>
      </c>
      <c r="F329" s="89">
        <f t="shared" ref="F329:F358" si="14">D329</f>
        <v>2000000</v>
      </c>
      <c r="G329" s="160"/>
      <c r="H329" s="160"/>
    </row>
    <row r="330" spans="1:8" x14ac:dyDescent="0.25">
      <c r="A330" s="117">
        <v>2</v>
      </c>
      <c r="B330" s="118" t="s">
        <v>755</v>
      </c>
      <c r="C330" s="119" t="s">
        <v>717</v>
      </c>
      <c r="D330" s="120">
        <v>1500000</v>
      </c>
      <c r="E330" s="88" t="s">
        <v>20</v>
      </c>
      <c r="F330" s="89">
        <f t="shared" si="14"/>
        <v>1500000</v>
      </c>
      <c r="G330" s="160"/>
      <c r="H330" s="160"/>
    </row>
    <row r="331" spans="1:8" x14ac:dyDescent="0.25">
      <c r="A331" s="117">
        <v>3</v>
      </c>
      <c r="B331" s="118" t="s">
        <v>756</v>
      </c>
      <c r="C331" s="119" t="s">
        <v>718</v>
      </c>
      <c r="D331" s="120">
        <v>1000000</v>
      </c>
      <c r="E331" s="88" t="s">
        <v>20</v>
      </c>
      <c r="F331" s="89">
        <f t="shared" si="14"/>
        <v>1000000</v>
      </c>
      <c r="G331" s="160"/>
      <c r="H331" s="160"/>
    </row>
    <row r="332" spans="1:8" ht="24.75" customHeight="1" x14ac:dyDescent="0.25">
      <c r="A332" s="117">
        <v>4</v>
      </c>
      <c r="B332" s="118" t="s">
        <v>757</v>
      </c>
      <c r="C332" s="119" t="s">
        <v>719</v>
      </c>
      <c r="D332" s="120">
        <v>2500000</v>
      </c>
      <c r="E332" s="88" t="s">
        <v>20</v>
      </c>
      <c r="F332" s="89">
        <f t="shared" si="14"/>
        <v>2500000</v>
      </c>
      <c r="G332" s="160"/>
      <c r="H332" s="160"/>
    </row>
    <row r="333" spans="1:8" x14ac:dyDescent="0.25">
      <c r="A333" s="117">
        <v>5</v>
      </c>
      <c r="B333" s="118" t="s">
        <v>758</v>
      </c>
      <c r="C333" s="119" t="s">
        <v>720</v>
      </c>
      <c r="D333" s="120">
        <v>500000</v>
      </c>
      <c r="E333" s="88" t="s">
        <v>20</v>
      </c>
      <c r="F333" s="89">
        <f t="shared" si="14"/>
        <v>500000</v>
      </c>
      <c r="G333" s="160"/>
      <c r="H333" s="160"/>
    </row>
    <row r="334" spans="1:8" ht="31.5" hidden="1" x14ac:dyDescent="0.25">
      <c r="A334" s="117">
        <v>6</v>
      </c>
      <c r="B334" s="118" t="s">
        <v>759</v>
      </c>
      <c r="C334" s="119" t="s">
        <v>721</v>
      </c>
      <c r="D334" s="115" t="s">
        <v>20</v>
      </c>
      <c r="E334" s="88" t="s">
        <v>20</v>
      </c>
      <c r="F334" s="89" t="str">
        <f t="shared" si="14"/>
        <v>-</v>
      </c>
      <c r="G334" s="160"/>
      <c r="H334" s="160"/>
    </row>
    <row r="335" spans="1:8" hidden="1" x14ac:dyDescent="0.25">
      <c r="A335" s="117">
        <v>7</v>
      </c>
      <c r="B335" s="118" t="s">
        <v>760</v>
      </c>
      <c r="C335" s="119" t="s">
        <v>722</v>
      </c>
      <c r="D335" s="115" t="s">
        <v>20</v>
      </c>
      <c r="E335" s="88" t="s">
        <v>20</v>
      </c>
      <c r="F335" s="89" t="str">
        <f t="shared" si="14"/>
        <v>-</v>
      </c>
      <c r="G335" s="160"/>
      <c r="H335" s="160"/>
    </row>
    <row r="336" spans="1:8" hidden="1" x14ac:dyDescent="0.25">
      <c r="A336" s="117">
        <v>8</v>
      </c>
      <c r="B336" s="118" t="s">
        <v>761</v>
      </c>
      <c r="C336" s="119" t="s">
        <v>723</v>
      </c>
      <c r="D336" s="115" t="s">
        <v>20</v>
      </c>
      <c r="E336" s="88" t="s">
        <v>20</v>
      </c>
      <c r="F336" s="89" t="str">
        <f t="shared" si="14"/>
        <v>-</v>
      </c>
      <c r="G336" s="160"/>
      <c r="H336" s="160"/>
    </row>
    <row r="337" spans="1:8" hidden="1" x14ac:dyDescent="0.25">
      <c r="A337" s="117">
        <v>9</v>
      </c>
      <c r="B337" s="118" t="s">
        <v>762</v>
      </c>
      <c r="C337" s="119" t="s">
        <v>723</v>
      </c>
      <c r="D337" s="115" t="s">
        <v>20</v>
      </c>
      <c r="E337" s="88" t="s">
        <v>20</v>
      </c>
      <c r="F337" s="89" t="str">
        <f t="shared" si="14"/>
        <v>-</v>
      </c>
      <c r="G337" s="160"/>
      <c r="H337" s="160"/>
    </row>
    <row r="338" spans="1:8" hidden="1" x14ac:dyDescent="0.25">
      <c r="A338" s="117">
        <v>10</v>
      </c>
      <c r="B338" s="118" t="s">
        <v>762</v>
      </c>
      <c r="C338" s="119" t="s">
        <v>724</v>
      </c>
      <c r="D338" s="115" t="s">
        <v>20</v>
      </c>
      <c r="E338" s="88" t="s">
        <v>20</v>
      </c>
      <c r="F338" s="89" t="str">
        <f t="shared" si="14"/>
        <v>-</v>
      </c>
      <c r="G338" s="160"/>
      <c r="H338" s="160"/>
    </row>
    <row r="339" spans="1:8" hidden="1" x14ac:dyDescent="0.25">
      <c r="A339" s="117">
        <v>11</v>
      </c>
      <c r="B339" s="118" t="s">
        <v>763</v>
      </c>
      <c r="C339" s="119" t="s">
        <v>725</v>
      </c>
      <c r="D339" s="115" t="s">
        <v>20</v>
      </c>
      <c r="E339" s="88" t="s">
        <v>20</v>
      </c>
      <c r="F339" s="89" t="str">
        <f t="shared" si="14"/>
        <v>-</v>
      </c>
      <c r="G339" s="160"/>
      <c r="H339" s="160"/>
    </row>
    <row r="340" spans="1:8" hidden="1" x14ac:dyDescent="0.25">
      <c r="A340" s="117">
        <v>12</v>
      </c>
      <c r="B340" s="118" t="s">
        <v>763</v>
      </c>
      <c r="C340" s="119" t="s">
        <v>722</v>
      </c>
      <c r="D340" s="115" t="s">
        <v>20</v>
      </c>
      <c r="E340" s="88" t="s">
        <v>20</v>
      </c>
      <c r="F340" s="89" t="str">
        <f t="shared" si="14"/>
        <v>-</v>
      </c>
      <c r="G340" s="160"/>
      <c r="H340" s="160"/>
    </row>
    <row r="341" spans="1:8" ht="31.5" x14ac:dyDescent="0.25">
      <c r="A341" s="117">
        <v>13</v>
      </c>
      <c r="B341" s="118" t="s">
        <v>764</v>
      </c>
      <c r="C341" s="119" t="s">
        <v>726</v>
      </c>
      <c r="D341" s="120">
        <v>2500000</v>
      </c>
      <c r="E341" s="88" t="s">
        <v>20</v>
      </c>
      <c r="F341" s="89">
        <f t="shared" si="14"/>
        <v>2500000</v>
      </c>
      <c r="G341" s="160"/>
      <c r="H341" s="160"/>
    </row>
    <row r="342" spans="1:8" ht="31.5" x14ac:dyDescent="0.25">
      <c r="A342" s="117">
        <v>14</v>
      </c>
      <c r="B342" s="118" t="s">
        <v>765</v>
      </c>
      <c r="C342" s="119" t="s">
        <v>727</v>
      </c>
      <c r="D342" s="120">
        <v>1000000</v>
      </c>
      <c r="E342" s="88" t="s">
        <v>20</v>
      </c>
      <c r="F342" s="89">
        <f t="shared" si="14"/>
        <v>1000000</v>
      </c>
      <c r="G342" s="160"/>
      <c r="H342" s="160"/>
    </row>
    <row r="343" spans="1:8" ht="31.5" x14ac:dyDescent="0.25">
      <c r="A343" s="117">
        <v>15</v>
      </c>
      <c r="B343" s="118" t="s">
        <v>766</v>
      </c>
      <c r="C343" s="119" t="s">
        <v>728</v>
      </c>
      <c r="D343" s="120">
        <v>500000</v>
      </c>
      <c r="E343" s="88" t="s">
        <v>20</v>
      </c>
      <c r="F343" s="89">
        <f t="shared" si="14"/>
        <v>500000</v>
      </c>
      <c r="G343" s="160"/>
      <c r="H343" s="160"/>
    </row>
    <row r="344" spans="1:8" ht="31.5" x14ac:dyDescent="0.25">
      <c r="A344" s="117">
        <v>16</v>
      </c>
      <c r="B344" s="118" t="s">
        <v>767</v>
      </c>
      <c r="C344" s="119" t="s">
        <v>729</v>
      </c>
      <c r="D344" s="120">
        <v>800000</v>
      </c>
      <c r="E344" s="88" t="s">
        <v>20</v>
      </c>
      <c r="F344" s="89">
        <f t="shared" si="14"/>
        <v>800000</v>
      </c>
      <c r="G344" s="160"/>
      <c r="H344" s="160"/>
    </row>
    <row r="345" spans="1:8" ht="31.5" hidden="1" x14ac:dyDescent="0.25">
      <c r="A345" s="117">
        <v>17</v>
      </c>
      <c r="B345" s="118" t="s">
        <v>768</v>
      </c>
      <c r="C345" s="119" t="s">
        <v>730</v>
      </c>
      <c r="D345" s="115" t="s">
        <v>20</v>
      </c>
      <c r="E345" s="88" t="s">
        <v>20</v>
      </c>
      <c r="F345" s="89" t="str">
        <f t="shared" si="14"/>
        <v>-</v>
      </c>
      <c r="G345" s="160"/>
      <c r="H345" s="160"/>
    </row>
    <row r="346" spans="1:8" ht="31.5" x14ac:dyDescent="0.25">
      <c r="A346" s="117">
        <v>18</v>
      </c>
      <c r="B346" s="118" t="s">
        <v>769</v>
      </c>
      <c r="C346" s="119" t="s">
        <v>731</v>
      </c>
      <c r="D346" s="120">
        <v>1500000</v>
      </c>
      <c r="E346" s="88" t="s">
        <v>20</v>
      </c>
      <c r="F346" s="89">
        <f t="shared" si="14"/>
        <v>1500000</v>
      </c>
      <c r="G346" s="160"/>
      <c r="H346" s="160"/>
    </row>
    <row r="347" spans="1:8" x14ac:dyDescent="0.25">
      <c r="A347" s="117">
        <v>19</v>
      </c>
      <c r="B347" s="118" t="s">
        <v>770</v>
      </c>
      <c r="C347" s="119" t="s">
        <v>732</v>
      </c>
      <c r="D347" s="120">
        <v>2000000000</v>
      </c>
      <c r="E347" s="123">
        <v>2500000</v>
      </c>
      <c r="F347" s="89">
        <f t="shared" si="14"/>
        <v>2000000000</v>
      </c>
      <c r="G347" s="160"/>
      <c r="H347" s="160"/>
    </row>
    <row r="348" spans="1:8" ht="31.5" x14ac:dyDescent="0.25">
      <c r="A348" s="117">
        <v>20</v>
      </c>
      <c r="B348" s="118" t="s">
        <v>753</v>
      </c>
      <c r="C348" s="119" t="s">
        <v>733</v>
      </c>
      <c r="D348" s="120">
        <v>1000000</v>
      </c>
      <c r="E348" s="88" t="s">
        <v>20</v>
      </c>
      <c r="F348" s="89">
        <f t="shared" si="14"/>
        <v>1000000</v>
      </c>
      <c r="G348" s="160"/>
      <c r="H348" s="160"/>
    </row>
    <row r="349" spans="1:8" x14ac:dyDescent="0.25">
      <c r="A349" s="117">
        <v>21</v>
      </c>
      <c r="B349" s="118" t="s">
        <v>752</v>
      </c>
      <c r="C349" s="119" t="s">
        <v>734</v>
      </c>
      <c r="D349" s="120">
        <v>1500000</v>
      </c>
      <c r="E349" s="88" t="s">
        <v>20</v>
      </c>
      <c r="F349" s="89">
        <f t="shared" si="14"/>
        <v>1500000</v>
      </c>
      <c r="G349" s="160"/>
      <c r="H349" s="160"/>
    </row>
    <row r="350" spans="1:8" ht="31.5" x14ac:dyDescent="0.25">
      <c r="A350" s="117">
        <v>22</v>
      </c>
      <c r="B350" s="118" t="s">
        <v>751</v>
      </c>
      <c r="C350" s="119" t="s">
        <v>735</v>
      </c>
      <c r="D350" s="115" t="s">
        <v>20</v>
      </c>
      <c r="E350" s="88" t="s">
        <v>20</v>
      </c>
      <c r="F350" s="89" t="str">
        <f t="shared" si="14"/>
        <v>-</v>
      </c>
      <c r="G350" s="160"/>
      <c r="H350" s="160"/>
    </row>
    <row r="351" spans="1:8" x14ac:dyDescent="0.25">
      <c r="A351" s="117">
        <v>23</v>
      </c>
      <c r="B351" s="118" t="s">
        <v>750</v>
      </c>
      <c r="C351" s="119" t="s">
        <v>736</v>
      </c>
      <c r="D351" s="120">
        <v>1000000</v>
      </c>
      <c r="E351" s="88" t="s">
        <v>20</v>
      </c>
      <c r="F351" s="89">
        <f t="shared" si="14"/>
        <v>1000000</v>
      </c>
      <c r="G351" s="160"/>
      <c r="H351" s="160"/>
    </row>
    <row r="352" spans="1:8" x14ac:dyDescent="0.25">
      <c r="A352" s="117">
        <v>24</v>
      </c>
      <c r="B352" s="118" t="s">
        <v>749</v>
      </c>
      <c r="C352" s="119" t="s">
        <v>737</v>
      </c>
      <c r="D352" s="115" t="s">
        <v>20</v>
      </c>
      <c r="E352" s="88" t="s">
        <v>20</v>
      </c>
      <c r="F352" s="89" t="str">
        <f t="shared" si="14"/>
        <v>-</v>
      </c>
      <c r="G352" s="160"/>
      <c r="H352" s="160"/>
    </row>
    <row r="353" spans="1:8" ht="31.5" x14ac:dyDescent="0.25">
      <c r="A353" s="117">
        <v>25</v>
      </c>
      <c r="B353" s="118" t="s">
        <v>748</v>
      </c>
      <c r="C353" s="119" t="s">
        <v>738</v>
      </c>
      <c r="D353" s="115" t="s">
        <v>20</v>
      </c>
      <c r="E353" s="88" t="s">
        <v>20</v>
      </c>
      <c r="F353" s="89" t="str">
        <f t="shared" si="14"/>
        <v>-</v>
      </c>
      <c r="G353" s="160"/>
      <c r="H353" s="160"/>
    </row>
    <row r="354" spans="1:8" x14ac:dyDescent="0.25">
      <c r="A354" s="117">
        <v>26</v>
      </c>
      <c r="B354" s="118" t="s">
        <v>747</v>
      </c>
      <c r="C354" s="119" t="s">
        <v>739</v>
      </c>
      <c r="D354" s="120">
        <v>2000000</v>
      </c>
      <c r="E354" s="88" t="s">
        <v>20</v>
      </c>
      <c r="F354" s="89">
        <f t="shared" si="14"/>
        <v>2000000</v>
      </c>
      <c r="G354" s="160"/>
      <c r="H354" s="160"/>
    </row>
    <row r="355" spans="1:8" x14ac:dyDescent="0.25">
      <c r="A355" s="117">
        <v>27</v>
      </c>
      <c r="B355" s="118" t="s">
        <v>746</v>
      </c>
      <c r="C355" s="119" t="s">
        <v>740</v>
      </c>
      <c r="D355" s="120">
        <v>2000000</v>
      </c>
      <c r="E355" s="88" t="s">
        <v>20</v>
      </c>
      <c r="F355" s="89">
        <f t="shared" si="14"/>
        <v>2000000</v>
      </c>
      <c r="G355" s="160"/>
      <c r="H355" s="160"/>
    </row>
    <row r="356" spans="1:8" x14ac:dyDescent="0.25">
      <c r="A356" s="117">
        <v>28</v>
      </c>
      <c r="B356" s="118" t="s">
        <v>745</v>
      </c>
      <c r="C356" s="119" t="s">
        <v>741</v>
      </c>
      <c r="D356" s="120">
        <v>700000</v>
      </c>
      <c r="E356" s="88" t="s">
        <v>20</v>
      </c>
      <c r="F356" s="89">
        <f t="shared" si="14"/>
        <v>700000</v>
      </c>
      <c r="G356" s="160"/>
      <c r="H356" s="160"/>
    </row>
    <row r="357" spans="1:8" hidden="1" x14ac:dyDescent="0.25">
      <c r="A357" s="117">
        <v>29</v>
      </c>
      <c r="B357" s="118" t="s">
        <v>744</v>
      </c>
      <c r="C357" s="119" t="s">
        <v>742</v>
      </c>
      <c r="D357" s="115" t="s">
        <v>20</v>
      </c>
      <c r="E357" s="88" t="s">
        <v>20</v>
      </c>
      <c r="F357" s="89" t="str">
        <f t="shared" si="14"/>
        <v>-</v>
      </c>
      <c r="G357" s="160"/>
      <c r="H357" s="160"/>
    </row>
    <row r="358" spans="1:8" hidden="1" x14ac:dyDescent="0.25">
      <c r="A358" s="117">
        <v>30</v>
      </c>
      <c r="B358" s="118" t="s">
        <v>744</v>
      </c>
      <c r="C358" s="119" t="s">
        <v>743</v>
      </c>
      <c r="D358" s="115" t="s">
        <v>20</v>
      </c>
      <c r="E358" s="88" t="s">
        <v>20</v>
      </c>
      <c r="F358" s="89" t="str">
        <f t="shared" si="14"/>
        <v>-</v>
      </c>
      <c r="G358" s="160"/>
      <c r="H358" s="160"/>
    </row>
    <row r="359" spans="1:8" ht="15" customHeight="1" x14ac:dyDescent="0.25">
      <c r="A359" s="1201" t="s">
        <v>715</v>
      </c>
      <c r="B359" s="1201"/>
      <c r="C359" s="1201"/>
      <c r="D359" s="102">
        <v>2022000000</v>
      </c>
      <c r="E359" s="103">
        <v>2500000</v>
      </c>
      <c r="F359" s="98">
        <f>SUM(F329:F358)</f>
        <v>2022000000</v>
      </c>
      <c r="G359" s="1205"/>
      <c r="H359" s="1205"/>
    </row>
    <row r="360" spans="1:8" x14ac:dyDescent="0.25">
      <c r="A360" s="121">
        <v>32</v>
      </c>
      <c r="B360" s="114" t="s">
        <v>771</v>
      </c>
      <c r="F360" s="84"/>
    </row>
    <row r="361" spans="1:8" x14ac:dyDescent="0.25">
      <c r="A361" s="117">
        <v>1</v>
      </c>
      <c r="B361" s="118" t="s">
        <v>807</v>
      </c>
      <c r="C361" s="119" t="s">
        <v>777</v>
      </c>
      <c r="D361" s="120">
        <v>5000000</v>
      </c>
      <c r="E361" s="88" t="s">
        <v>20</v>
      </c>
      <c r="F361" s="89">
        <f>D361</f>
        <v>5000000</v>
      </c>
      <c r="G361" s="160"/>
      <c r="H361" s="160"/>
    </row>
    <row r="362" spans="1:8" x14ac:dyDescent="0.25">
      <c r="A362" s="117">
        <v>2</v>
      </c>
      <c r="B362" s="118" t="s">
        <v>806</v>
      </c>
      <c r="C362" s="119" t="s">
        <v>778</v>
      </c>
      <c r="D362" s="120">
        <v>50000000</v>
      </c>
      <c r="E362" s="123">
        <v>4041000</v>
      </c>
      <c r="F362" s="89">
        <v>20000000</v>
      </c>
      <c r="G362" s="160"/>
      <c r="H362" s="160"/>
    </row>
    <row r="363" spans="1:8" x14ac:dyDescent="0.25">
      <c r="A363" s="117">
        <v>3</v>
      </c>
      <c r="B363" s="118" t="s">
        <v>805</v>
      </c>
      <c r="C363" s="119" t="s">
        <v>779</v>
      </c>
      <c r="D363" s="120">
        <v>920000000</v>
      </c>
      <c r="E363" s="123">
        <v>46180990.960000001</v>
      </c>
      <c r="F363" s="89">
        <v>800000000</v>
      </c>
      <c r="G363" s="160"/>
      <c r="H363" s="160"/>
    </row>
    <row r="364" spans="1:8" x14ac:dyDescent="0.25">
      <c r="A364" s="117">
        <v>4</v>
      </c>
      <c r="B364" s="118" t="s">
        <v>804</v>
      </c>
      <c r="C364" s="119" t="s">
        <v>780</v>
      </c>
      <c r="D364" s="120">
        <v>3000000</v>
      </c>
      <c r="E364" s="88" t="s">
        <v>20</v>
      </c>
      <c r="F364" s="89">
        <f t="shared" ref="F364:F372" si="15">D364</f>
        <v>3000000</v>
      </c>
      <c r="G364" s="160"/>
      <c r="H364" s="160"/>
    </row>
    <row r="365" spans="1:8" ht="31.5" x14ac:dyDescent="0.25">
      <c r="A365" s="117">
        <v>5</v>
      </c>
      <c r="B365" s="118" t="s">
        <v>803</v>
      </c>
      <c r="C365" s="119" t="s">
        <v>781</v>
      </c>
      <c r="D365" s="120">
        <v>12000000</v>
      </c>
      <c r="E365" s="123">
        <v>921300</v>
      </c>
      <c r="F365" s="89">
        <v>2000000</v>
      </c>
      <c r="G365" s="160"/>
      <c r="H365" s="160"/>
    </row>
    <row r="366" spans="1:8" x14ac:dyDescent="0.25">
      <c r="A366" s="117">
        <v>6</v>
      </c>
      <c r="B366" s="118" t="s">
        <v>802</v>
      </c>
      <c r="C366" s="119" t="s">
        <v>782</v>
      </c>
      <c r="D366" s="120">
        <v>7000000</v>
      </c>
      <c r="E366" s="88" t="s">
        <v>20</v>
      </c>
      <c r="F366" s="89">
        <v>2000000</v>
      </c>
      <c r="G366" s="160"/>
      <c r="H366" s="160"/>
    </row>
    <row r="367" spans="1:8" x14ac:dyDescent="0.25">
      <c r="A367" s="117">
        <v>7</v>
      </c>
      <c r="B367" s="118" t="s">
        <v>800</v>
      </c>
      <c r="C367" s="119" t="s">
        <v>783</v>
      </c>
      <c r="D367" s="120">
        <v>7000000</v>
      </c>
      <c r="E367" s="88" t="s">
        <v>20</v>
      </c>
      <c r="F367" s="89">
        <v>2000000</v>
      </c>
      <c r="G367" s="160"/>
      <c r="H367" s="160"/>
    </row>
    <row r="368" spans="1:8" x14ac:dyDescent="0.25">
      <c r="A368" s="117">
        <v>8</v>
      </c>
      <c r="B368" s="118" t="s">
        <v>799</v>
      </c>
      <c r="C368" s="119" t="s">
        <v>530</v>
      </c>
      <c r="D368" s="120">
        <v>15000000</v>
      </c>
      <c r="E368" s="123">
        <v>1624457.32</v>
      </c>
      <c r="F368" s="89">
        <v>5000000</v>
      </c>
      <c r="G368" s="160"/>
      <c r="H368" s="160"/>
    </row>
    <row r="369" spans="1:8" x14ac:dyDescent="0.25">
      <c r="A369" s="117">
        <v>9</v>
      </c>
      <c r="B369" s="118" t="s">
        <v>801</v>
      </c>
      <c r="C369" s="119" t="s">
        <v>784</v>
      </c>
      <c r="D369" s="120">
        <v>12000000</v>
      </c>
      <c r="E369" s="88" t="s">
        <v>20</v>
      </c>
      <c r="F369" s="89">
        <f t="shared" si="15"/>
        <v>12000000</v>
      </c>
      <c r="G369" s="160"/>
      <c r="H369" s="160"/>
    </row>
    <row r="370" spans="1:8" x14ac:dyDescent="0.25">
      <c r="A370" s="117">
        <v>10</v>
      </c>
      <c r="B370" s="118" t="s">
        <v>798</v>
      </c>
      <c r="C370" s="119" t="s">
        <v>785</v>
      </c>
      <c r="D370" s="120">
        <v>2500000</v>
      </c>
      <c r="E370" s="88" t="s">
        <v>20</v>
      </c>
      <c r="F370" s="89">
        <v>0</v>
      </c>
      <c r="G370" s="160"/>
      <c r="H370" s="160"/>
    </row>
    <row r="371" spans="1:8" x14ac:dyDescent="0.25">
      <c r="A371" s="117">
        <v>11</v>
      </c>
      <c r="B371" s="118" t="s">
        <v>797</v>
      </c>
      <c r="C371" s="119" t="s">
        <v>786</v>
      </c>
      <c r="D371" s="120">
        <v>1000000</v>
      </c>
      <c r="E371" s="88" t="s">
        <v>20</v>
      </c>
      <c r="F371" s="89">
        <f t="shared" si="15"/>
        <v>1000000</v>
      </c>
      <c r="G371" s="160"/>
      <c r="H371" s="160"/>
    </row>
    <row r="372" spans="1:8" x14ac:dyDescent="0.25">
      <c r="A372" s="117">
        <v>12</v>
      </c>
      <c r="B372" s="118" t="s">
        <v>795</v>
      </c>
      <c r="C372" s="119" t="s">
        <v>787</v>
      </c>
      <c r="D372" s="120">
        <v>3000000</v>
      </c>
      <c r="E372" s="88" t="s">
        <v>20</v>
      </c>
      <c r="F372" s="89">
        <f t="shared" si="15"/>
        <v>3000000</v>
      </c>
      <c r="G372" s="160"/>
      <c r="H372" s="160"/>
    </row>
    <row r="373" spans="1:8" x14ac:dyDescent="0.25">
      <c r="A373" s="117">
        <v>13</v>
      </c>
      <c r="B373" s="118" t="s">
        <v>796</v>
      </c>
      <c r="C373" s="119" t="s">
        <v>788</v>
      </c>
      <c r="D373" s="120">
        <v>2000000</v>
      </c>
      <c r="E373" s="88" t="s">
        <v>20</v>
      </c>
      <c r="F373" s="89">
        <v>0</v>
      </c>
      <c r="G373" s="160"/>
      <c r="H373" s="160"/>
    </row>
    <row r="374" spans="1:8" x14ac:dyDescent="0.25">
      <c r="A374" s="117">
        <v>14</v>
      </c>
      <c r="B374" s="118" t="s">
        <v>794</v>
      </c>
      <c r="C374" s="119" t="s">
        <v>789</v>
      </c>
      <c r="D374" s="120">
        <v>500000</v>
      </c>
      <c r="E374" s="88" t="s">
        <v>20</v>
      </c>
      <c r="F374" s="89">
        <v>0</v>
      </c>
      <c r="G374" s="160"/>
      <c r="H374" s="160"/>
    </row>
    <row r="375" spans="1:8" x14ac:dyDescent="0.25">
      <c r="A375" s="117">
        <v>15</v>
      </c>
      <c r="B375" s="118" t="s">
        <v>793</v>
      </c>
      <c r="C375" s="119" t="s">
        <v>790</v>
      </c>
      <c r="D375" s="120">
        <v>10000000</v>
      </c>
      <c r="E375" s="88" t="s">
        <v>20</v>
      </c>
      <c r="F375" s="89">
        <v>5000000</v>
      </c>
      <c r="G375" s="160"/>
      <c r="H375" s="160"/>
    </row>
    <row r="376" spans="1:8" x14ac:dyDescent="0.25">
      <c r="A376" s="117">
        <v>16</v>
      </c>
      <c r="B376" s="118" t="s">
        <v>792</v>
      </c>
      <c r="C376" s="119" t="s">
        <v>791</v>
      </c>
      <c r="D376" s="120">
        <v>10000000</v>
      </c>
      <c r="E376" s="88" t="s">
        <v>20</v>
      </c>
      <c r="F376" s="89">
        <v>5000000</v>
      </c>
      <c r="G376" s="160"/>
      <c r="H376" s="160"/>
    </row>
    <row r="377" spans="1:8" ht="15" customHeight="1" x14ac:dyDescent="0.25">
      <c r="A377" s="1201" t="s">
        <v>776</v>
      </c>
      <c r="B377" s="1201"/>
      <c r="C377" s="1201"/>
      <c r="D377" s="102">
        <v>1060000000</v>
      </c>
      <c r="E377" s="103">
        <v>52767748.280000001</v>
      </c>
      <c r="F377" s="98">
        <f>SUM(F361:F376)</f>
        <v>865000000</v>
      </c>
      <c r="G377" s="126"/>
      <c r="H377" s="126"/>
    </row>
    <row r="378" spans="1:8" x14ac:dyDescent="0.25">
      <c r="A378" s="121">
        <v>33</v>
      </c>
      <c r="B378" s="114" t="s">
        <v>808</v>
      </c>
      <c r="F378" s="84"/>
    </row>
    <row r="379" spans="1:8" x14ac:dyDescent="0.25">
      <c r="A379" s="117">
        <v>1</v>
      </c>
      <c r="B379" s="118" t="s">
        <v>872</v>
      </c>
      <c r="C379" s="119" t="s">
        <v>828</v>
      </c>
      <c r="D379" s="120">
        <v>2000000</v>
      </c>
      <c r="E379" s="88" t="s">
        <v>20</v>
      </c>
      <c r="F379" s="89">
        <v>500000</v>
      </c>
      <c r="G379" s="160"/>
      <c r="H379" s="160"/>
    </row>
    <row r="380" spans="1:8" ht="31.5" x14ac:dyDescent="0.25">
      <c r="A380" s="117">
        <v>2</v>
      </c>
      <c r="B380" s="118" t="s">
        <v>873</v>
      </c>
      <c r="C380" s="119" t="s">
        <v>829</v>
      </c>
      <c r="D380" s="120">
        <v>1000000</v>
      </c>
      <c r="E380" s="88" t="s">
        <v>20</v>
      </c>
      <c r="F380" s="89">
        <f t="shared" ref="F380:F402" si="16">D380</f>
        <v>1000000</v>
      </c>
      <c r="G380" s="160"/>
      <c r="H380" s="160"/>
    </row>
    <row r="381" spans="1:8" x14ac:dyDescent="0.25">
      <c r="A381" s="117">
        <v>3</v>
      </c>
      <c r="B381" s="118" t="s">
        <v>874</v>
      </c>
      <c r="C381" s="119" t="s">
        <v>830</v>
      </c>
      <c r="D381" s="120">
        <v>500000</v>
      </c>
      <c r="E381" s="88" t="s">
        <v>20</v>
      </c>
      <c r="F381" s="89">
        <f t="shared" si="16"/>
        <v>500000</v>
      </c>
      <c r="G381" s="160"/>
      <c r="H381" s="160"/>
    </row>
    <row r="382" spans="1:8" ht="31.5" x14ac:dyDescent="0.25">
      <c r="A382" s="117">
        <v>4</v>
      </c>
      <c r="B382" s="118" t="s">
        <v>875</v>
      </c>
      <c r="C382" s="119" t="s">
        <v>831</v>
      </c>
      <c r="D382" s="120">
        <v>10000000</v>
      </c>
      <c r="E382" s="88" t="s">
        <v>20</v>
      </c>
      <c r="F382" s="89">
        <v>0</v>
      </c>
      <c r="G382" s="160"/>
      <c r="H382" s="160"/>
    </row>
    <row r="383" spans="1:8" x14ac:dyDescent="0.25">
      <c r="A383" s="117">
        <v>5</v>
      </c>
      <c r="B383" s="118" t="s">
        <v>871</v>
      </c>
      <c r="C383" s="119" t="s">
        <v>832</v>
      </c>
      <c r="D383" s="120">
        <v>2000000</v>
      </c>
      <c r="E383" s="88" t="s">
        <v>20</v>
      </c>
      <c r="F383" s="89">
        <f t="shared" si="16"/>
        <v>2000000</v>
      </c>
      <c r="G383" s="160"/>
      <c r="H383" s="160"/>
    </row>
    <row r="384" spans="1:8" x14ac:dyDescent="0.25">
      <c r="A384" s="117">
        <v>6</v>
      </c>
      <c r="B384" s="118" t="s">
        <v>870</v>
      </c>
      <c r="C384" s="119" t="s">
        <v>833</v>
      </c>
      <c r="D384" s="120">
        <v>2000000</v>
      </c>
      <c r="E384" s="88" t="s">
        <v>20</v>
      </c>
      <c r="F384" s="89">
        <v>0</v>
      </c>
      <c r="G384" s="160"/>
      <c r="H384" s="160"/>
    </row>
    <row r="385" spans="1:8" x14ac:dyDescent="0.25">
      <c r="A385" s="117">
        <v>7</v>
      </c>
      <c r="B385" s="118" t="s">
        <v>869</v>
      </c>
      <c r="C385" s="119" t="s">
        <v>834</v>
      </c>
      <c r="D385" s="120">
        <v>1000000</v>
      </c>
      <c r="E385" s="88" t="s">
        <v>20</v>
      </c>
      <c r="F385" s="89">
        <f t="shared" si="16"/>
        <v>1000000</v>
      </c>
      <c r="G385" s="160"/>
      <c r="H385" s="160"/>
    </row>
    <row r="386" spans="1:8" x14ac:dyDescent="0.25">
      <c r="A386" s="117">
        <v>8</v>
      </c>
      <c r="B386" s="118" t="s">
        <v>868</v>
      </c>
      <c r="C386" s="119" t="s">
        <v>835</v>
      </c>
      <c r="D386" s="120">
        <v>5000000</v>
      </c>
      <c r="E386" s="88" t="s">
        <v>20</v>
      </c>
      <c r="F386" s="89">
        <f t="shared" si="16"/>
        <v>5000000</v>
      </c>
      <c r="G386" s="160"/>
      <c r="H386" s="160"/>
    </row>
    <row r="387" spans="1:8" x14ac:dyDescent="0.25">
      <c r="A387" s="117">
        <v>9</v>
      </c>
      <c r="B387" s="118" t="s">
        <v>867</v>
      </c>
      <c r="C387" s="119" t="s">
        <v>836</v>
      </c>
      <c r="D387" s="115" t="s">
        <v>20</v>
      </c>
      <c r="E387" s="88" t="s">
        <v>20</v>
      </c>
      <c r="F387" s="89" t="str">
        <f t="shared" si="16"/>
        <v>-</v>
      </c>
      <c r="G387" s="160"/>
      <c r="H387" s="160"/>
    </row>
    <row r="388" spans="1:8" x14ac:dyDescent="0.25">
      <c r="A388" s="117">
        <v>10</v>
      </c>
      <c r="B388" s="118" t="s">
        <v>866</v>
      </c>
      <c r="C388" s="119" t="s">
        <v>837</v>
      </c>
      <c r="D388" s="120">
        <v>300000</v>
      </c>
      <c r="E388" s="123">
        <v>228571.43</v>
      </c>
      <c r="F388" s="89">
        <v>0</v>
      </c>
      <c r="G388" s="160"/>
      <c r="H388" s="160"/>
    </row>
    <row r="389" spans="1:8" x14ac:dyDescent="0.25">
      <c r="A389" s="117">
        <v>11</v>
      </c>
      <c r="B389" s="118" t="s">
        <v>865</v>
      </c>
      <c r="C389" s="119" t="s">
        <v>838</v>
      </c>
      <c r="D389" s="115" t="s">
        <v>20</v>
      </c>
      <c r="E389" s="88" t="s">
        <v>20</v>
      </c>
      <c r="F389" s="89" t="str">
        <f t="shared" si="16"/>
        <v>-</v>
      </c>
      <c r="G389" s="160"/>
      <c r="H389" s="160"/>
    </row>
    <row r="390" spans="1:8" x14ac:dyDescent="0.25">
      <c r="A390" s="117">
        <v>12</v>
      </c>
      <c r="B390" s="118" t="s">
        <v>864</v>
      </c>
      <c r="C390" s="119" t="s">
        <v>839</v>
      </c>
      <c r="D390" s="115" t="s">
        <v>20</v>
      </c>
      <c r="E390" s="88" t="s">
        <v>20</v>
      </c>
      <c r="F390" s="89" t="str">
        <f t="shared" si="16"/>
        <v>-</v>
      </c>
      <c r="G390" s="160"/>
      <c r="H390" s="160"/>
    </row>
    <row r="391" spans="1:8" x14ac:dyDescent="0.25">
      <c r="A391" s="117">
        <v>13</v>
      </c>
      <c r="B391" s="118" t="s">
        <v>863</v>
      </c>
      <c r="C391" s="119" t="s">
        <v>840</v>
      </c>
      <c r="D391" s="120">
        <v>400000</v>
      </c>
      <c r="E391" s="88" t="s">
        <v>20</v>
      </c>
      <c r="F391" s="89">
        <v>0</v>
      </c>
      <c r="G391" s="160"/>
      <c r="H391" s="160"/>
    </row>
    <row r="392" spans="1:8" x14ac:dyDescent="0.25">
      <c r="A392" s="117">
        <v>14</v>
      </c>
      <c r="B392" s="118" t="s">
        <v>862</v>
      </c>
      <c r="C392" s="119" t="s">
        <v>841</v>
      </c>
      <c r="D392" s="115" t="s">
        <v>20</v>
      </c>
      <c r="E392" s="88" t="s">
        <v>20</v>
      </c>
      <c r="F392" s="89" t="str">
        <f t="shared" si="16"/>
        <v>-</v>
      </c>
      <c r="G392" s="160"/>
      <c r="H392" s="160"/>
    </row>
    <row r="393" spans="1:8" x14ac:dyDescent="0.25">
      <c r="A393" s="117">
        <v>15</v>
      </c>
      <c r="B393" s="118" t="s">
        <v>861</v>
      </c>
      <c r="C393" s="119" t="s">
        <v>842</v>
      </c>
      <c r="D393" s="120">
        <v>300000</v>
      </c>
      <c r="E393" s="88" t="s">
        <v>20</v>
      </c>
      <c r="F393" s="89">
        <v>0</v>
      </c>
      <c r="G393" s="160"/>
      <c r="H393" s="160"/>
    </row>
    <row r="394" spans="1:8" x14ac:dyDescent="0.25">
      <c r="A394" s="117">
        <v>16</v>
      </c>
      <c r="B394" s="118" t="s">
        <v>860</v>
      </c>
      <c r="C394" s="119" t="s">
        <v>843</v>
      </c>
      <c r="D394" s="120">
        <v>200000</v>
      </c>
      <c r="E394" s="123">
        <v>160000</v>
      </c>
      <c r="F394" s="89">
        <v>0</v>
      </c>
      <c r="G394" s="160"/>
      <c r="H394" s="160"/>
    </row>
    <row r="395" spans="1:8" x14ac:dyDescent="0.25">
      <c r="A395" s="117">
        <v>17</v>
      </c>
      <c r="B395" s="118" t="s">
        <v>859</v>
      </c>
      <c r="C395" s="119" t="s">
        <v>844</v>
      </c>
      <c r="D395" s="120">
        <v>300000</v>
      </c>
      <c r="E395" s="123">
        <v>228571.43</v>
      </c>
      <c r="F395" s="89">
        <v>0</v>
      </c>
      <c r="G395" s="160"/>
      <c r="H395" s="160"/>
    </row>
    <row r="396" spans="1:8" x14ac:dyDescent="0.25">
      <c r="A396" s="117">
        <v>18</v>
      </c>
      <c r="B396" s="118" t="s">
        <v>858</v>
      </c>
      <c r="C396" s="119" t="s">
        <v>845</v>
      </c>
      <c r="D396" s="115" t="s">
        <v>20</v>
      </c>
      <c r="E396" s="88" t="s">
        <v>20</v>
      </c>
      <c r="F396" s="89" t="str">
        <f t="shared" si="16"/>
        <v>-</v>
      </c>
      <c r="G396" s="160"/>
      <c r="H396" s="160"/>
    </row>
    <row r="397" spans="1:8" x14ac:dyDescent="0.25">
      <c r="A397" s="117">
        <v>19</v>
      </c>
      <c r="B397" s="118" t="s">
        <v>857</v>
      </c>
      <c r="C397" s="119" t="s">
        <v>846</v>
      </c>
      <c r="D397" s="120">
        <v>25000000</v>
      </c>
      <c r="E397" s="123">
        <v>2750000</v>
      </c>
      <c r="F397" s="89">
        <v>5000000</v>
      </c>
      <c r="G397" s="160"/>
      <c r="H397" s="160"/>
    </row>
    <row r="398" spans="1:8" x14ac:dyDescent="0.25">
      <c r="A398" s="117">
        <v>20</v>
      </c>
      <c r="B398" s="118" t="s">
        <v>856</v>
      </c>
      <c r="C398" s="119" t="s">
        <v>847</v>
      </c>
      <c r="D398" s="120">
        <v>500000</v>
      </c>
      <c r="E398" s="88" t="s">
        <v>20</v>
      </c>
      <c r="F398" s="89">
        <f t="shared" si="16"/>
        <v>500000</v>
      </c>
      <c r="G398" s="160"/>
      <c r="H398" s="160"/>
    </row>
    <row r="399" spans="1:8" x14ac:dyDescent="0.25">
      <c r="A399" s="117">
        <v>21</v>
      </c>
      <c r="B399" s="118" t="s">
        <v>855</v>
      </c>
      <c r="C399" s="119" t="s">
        <v>848</v>
      </c>
      <c r="D399" s="120">
        <v>3000000</v>
      </c>
      <c r="E399" s="123">
        <v>1770000</v>
      </c>
      <c r="F399" s="89">
        <f t="shared" si="16"/>
        <v>3000000</v>
      </c>
      <c r="G399" s="160"/>
      <c r="H399" s="160"/>
    </row>
    <row r="400" spans="1:8" x14ac:dyDescent="0.25">
      <c r="A400" s="117">
        <v>22</v>
      </c>
      <c r="B400" s="118" t="s">
        <v>854</v>
      </c>
      <c r="C400" s="119" t="s">
        <v>849</v>
      </c>
      <c r="D400" s="120">
        <v>1000000</v>
      </c>
      <c r="E400" s="88" t="s">
        <v>20</v>
      </c>
      <c r="F400" s="89">
        <f t="shared" si="16"/>
        <v>1000000</v>
      </c>
      <c r="G400" s="160"/>
      <c r="H400" s="160"/>
    </row>
    <row r="401" spans="1:8" x14ac:dyDescent="0.25">
      <c r="A401" s="117">
        <v>23</v>
      </c>
      <c r="B401" s="118" t="s">
        <v>853</v>
      </c>
      <c r="C401" s="119" t="s">
        <v>850</v>
      </c>
      <c r="D401" s="120">
        <v>3500000</v>
      </c>
      <c r="E401" s="88" t="s">
        <v>20</v>
      </c>
      <c r="F401" s="89">
        <f t="shared" si="16"/>
        <v>3500000</v>
      </c>
      <c r="G401" s="160"/>
      <c r="H401" s="160"/>
    </row>
    <row r="402" spans="1:8" x14ac:dyDescent="0.25">
      <c r="A402" s="117">
        <v>24</v>
      </c>
      <c r="B402" s="118" t="s">
        <v>852</v>
      </c>
      <c r="C402" s="119" t="s">
        <v>851</v>
      </c>
      <c r="D402" s="120">
        <v>2000000</v>
      </c>
      <c r="E402" s="88" t="s">
        <v>20</v>
      </c>
      <c r="F402" s="89">
        <f t="shared" si="16"/>
        <v>2000000</v>
      </c>
      <c r="G402" s="160"/>
      <c r="H402" s="160"/>
    </row>
    <row r="403" spans="1:8" ht="15" customHeight="1" x14ac:dyDescent="0.25">
      <c r="A403" s="1201" t="s">
        <v>827</v>
      </c>
      <c r="B403" s="1201"/>
      <c r="C403" s="1201"/>
      <c r="D403" s="102">
        <v>60000000</v>
      </c>
      <c r="E403" s="103">
        <v>5137142.8600000003</v>
      </c>
      <c r="F403" s="98">
        <f>SUM(F379:F402)</f>
        <v>25000000</v>
      </c>
      <c r="G403" s="1205"/>
      <c r="H403" s="1205"/>
    </row>
    <row r="404" spans="1:8" x14ac:dyDescent="0.25">
      <c r="A404" s="121">
        <v>34</v>
      </c>
      <c r="B404" s="114" t="s">
        <v>876</v>
      </c>
      <c r="F404" s="84"/>
    </row>
    <row r="405" spans="1:8" x14ac:dyDescent="0.25">
      <c r="A405" s="94">
        <v>1</v>
      </c>
      <c r="B405" s="100" t="s">
        <v>936</v>
      </c>
      <c r="C405" s="96" t="s">
        <v>898</v>
      </c>
      <c r="D405" s="11">
        <v>1000000</v>
      </c>
      <c r="E405" s="88" t="s">
        <v>20</v>
      </c>
      <c r="F405" s="89">
        <v>0</v>
      </c>
      <c r="G405" s="160"/>
      <c r="H405" s="160"/>
    </row>
    <row r="406" spans="1:8" x14ac:dyDescent="0.25">
      <c r="A406" s="94">
        <v>2</v>
      </c>
      <c r="B406" s="100" t="s">
        <v>937</v>
      </c>
      <c r="C406" s="96" t="s">
        <v>899</v>
      </c>
      <c r="D406" s="11">
        <v>1000000</v>
      </c>
      <c r="E406" s="88" t="s">
        <v>20</v>
      </c>
      <c r="F406" s="89">
        <v>0</v>
      </c>
      <c r="G406" s="160"/>
      <c r="H406" s="160"/>
    </row>
    <row r="407" spans="1:8" x14ac:dyDescent="0.25">
      <c r="A407" s="94">
        <v>3</v>
      </c>
      <c r="B407" s="100" t="s">
        <v>938</v>
      </c>
      <c r="C407" s="96" t="s">
        <v>900</v>
      </c>
      <c r="D407" s="11">
        <v>1000000</v>
      </c>
      <c r="E407" s="88" t="s">
        <v>20</v>
      </c>
      <c r="F407" s="89">
        <v>0</v>
      </c>
      <c r="G407" s="160"/>
      <c r="H407" s="160"/>
    </row>
    <row r="408" spans="1:8" x14ac:dyDescent="0.25">
      <c r="A408" s="94">
        <v>4</v>
      </c>
      <c r="B408" s="100" t="s">
        <v>939</v>
      </c>
      <c r="C408" s="96" t="s">
        <v>901</v>
      </c>
      <c r="D408" s="11">
        <v>500000</v>
      </c>
      <c r="E408" s="88" t="s">
        <v>20</v>
      </c>
      <c r="F408" s="89">
        <v>0</v>
      </c>
      <c r="G408" s="160"/>
      <c r="H408" s="160"/>
    </row>
    <row r="409" spans="1:8" x14ac:dyDescent="0.25">
      <c r="A409" s="94">
        <v>5</v>
      </c>
      <c r="B409" s="100" t="s">
        <v>940</v>
      </c>
      <c r="C409" s="96" t="s">
        <v>902</v>
      </c>
      <c r="D409" s="11">
        <v>2000000</v>
      </c>
      <c r="E409" s="88" t="s">
        <v>20</v>
      </c>
      <c r="F409" s="89">
        <v>0</v>
      </c>
      <c r="G409" s="160"/>
      <c r="H409" s="160"/>
    </row>
    <row r="410" spans="1:8" x14ac:dyDescent="0.25">
      <c r="A410" s="94">
        <v>6</v>
      </c>
      <c r="B410" s="100" t="s">
        <v>935</v>
      </c>
      <c r="C410" s="96" t="s">
        <v>903</v>
      </c>
      <c r="D410" s="11">
        <v>500000</v>
      </c>
      <c r="E410" s="88" t="s">
        <v>20</v>
      </c>
      <c r="F410" s="89">
        <v>0</v>
      </c>
      <c r="G410" s="160"/>
      <c r="H410" s="160"/>
    </row>
    <row r="411" spans="1:8" x14ac:dyDescent="0.25">
      <c r="A411" s="94">
        <v>7</v>
      </c>
      <c r="B411" s="100" t="s">
        <v>934</v>
      </c>
      <c r="C411" s="96" t="s">
        <v>904</v>
      </c>
      <c r="D411" s="11">
        <v>500000</v>
      </c>
      <c r="E411" s="88" t="s">
        <v>20</v>
      </c>
      <c r="F411" s="89">
        <v>0</v>
      </c>
      <c r="G411" s="160"/>
      <c r="H411" s="160"/>
    </row>
    <row r="412" spans="1:8" ht="31.5" x14ac:dyDescent="0.25">
      <c r="A412" s="94">
        <v>8</v>
      </c>
      <c r="B412" s="100" t="s">
        <v>933</v>
      </c>
      <c r="C412" s="96" t="s">
        <v>905</v>
      </c>
      <c r="D412" s="11">
        <v>15000000</v>
      </c>
      <c r="E412" s="88" t="s">
        <v>20</v>
      </c>
      <c r="F412" s="89">
        <v>5000000</v>
      </c>
      <c r="G412" s="160"/>
      <c r="H412" s="160"/>
    </row>
    <row r="413" spans="1:8" ht="31.5" x14ac:dyDescent="0.25">
      <c r="A413" s="94">
        <v>9</v>
      </c>
      <c r="B413" s="100" t="s">
        <v>932</v>
      </c>
      <c r="C413" s="96" t="s">
        <v>906</v>
      </c>
      <c r="D413" s="11">
        <v>3000000</v>
      </c>
      <c r="E413" s="88" t="s">
        <v>20</v>
      </c>
      <c r="F413" s="89">
        <v>2000000</v>
      </c>
      <c r="G413" s="160"/>
      <c r="H413" s="160"/>
    </row>
    <row r="414" spans="1:8" ht="31.5" x14ac:dyDescent="0.25">
      <c r="A414" s="94">
        <v>10</v>
      </c>
      <c r="B414" s="100" t="s">
        <v>931</v>
      </c>
      <c r="C414" s="96" t="s">
        <v>907</v>
      </c>
      <c r="D414" s="11">
        <v>1000000</v>
      </c>
      <c r="E414" s="88" t="s">
        <v>20</v>
      </c>
      <c r="F414" s="89">
        <f t="shared" ref="F414:F422" si="17">D414</f>
        <v>1000000</v>
      </c>
      <c r="G414" s="160"/>
      <c r="H414" s="160"/>
    </row>
    <row r="415" spans="1:8" ht="31.5" x14ac:dyDescent="0.25">
      <c r="A415" s="94">
        <v>11</v>
      </c>
      <c r="B415" s="100" t="s">
        <v>930</v>
      </c>
      <c r="C415" s="96" t="s">
        <v>908</v>
      </c>
      <c r="D415" s="11">
        <v>5000000</v>
      </c>
      <c r="E415" s="88" t="s">
        <v>20</v>
      </c>
      <c r="F415" s="89">
        <v>0</v>
      </c>
      <c r="G415" s="160"/>
      <c r="H415" s="160"/>
    </row>
    <row r="416" spans="1:8" x14ac:dyDescent="0.25">
      <c r="A416" s="94">
        <v>12</v>
      </c>
      <c r="B416" s="100" t="s">
        <v>929</v>
      </c>
      <c r="C416" s="96" t="s">
        <v>909</v>
      </c>
      <c r="D416" s="11">
        <v>3500000</v>
      </c>
      <c r="E416" s="88" t="s">
        <v>20</v>
      </c>
      <c r="F416" s="89">
        <v>0</v>
      </c>
      <c r="G416" s="160"/>
      <c r="H416" s="160"/>
    </row>
    <row r="417" spans="1:8" x14ac:dyDescent="0.25">
      <c r="A417" s="94">
        <v>13</v>
      </c>
      <c r="B417" s="100" t="s">
        <v>928</v>
      </c>
      <c r="C417" s="96" t="s">
        <v>910</v>
      </c>
      <c r="D417" s="11">
        <v>1000000</v>
      </c>
      <c r="E417" s="88" t="s">
        <v>20</v>
      </c>
      <c r="F417" s="89">
        <f t="shared" si="17"/>
        <v>1000000</v>
      </c>
      <c r="G417" s="160"/>
      <c r="H417" s="160"/>
    </row>
    <row r="418" spans="1:8" x14ac:dyDescent="0.25">
      <c r="A418" s="94">
        <v>14</v>
      </c>
      <c r="B418" s="100" t="s">
        <v>927</v>
      </c>
      <c r="C418" s="96" t="s">
        <v>911</v>
      </c>
      <c r="D418" s="11">
        <v>3000000</v>
      </c>
      <c r="E418" s="88" t="s">
        <v>20</v>
      </c>
      <c r="F418" s="89">
        <f t="shared" si="17"/>
        <v>3000000</v>
      </c>
      <c r="G418" s="160"/>
      <c r="H418" s="160"/>
    </row>
    <row r="419" spans="1:8" x14ac:dyDescent="0.25">
      <c r="A419" s="94">
        <v>15</v>
      </c>
      <c r="B419" s="100" t="s">
        <v>926</v>
      </c>
      <c r="C419" s="96" t="s">
        <v>912</v>
      </c>
      <c r="D419" s="11">
        <v>50000000</v>
      </c>
      <c r="E419" s="88" t="s">
        <v>20</v>
      </c>
      <c r="F419" s="89">
        <v>20000000</v>
      </c>
      <c r="G419" s="160"/>
      <c r="H419" s="160"/>
    </row>
    <row r="420" spans="1:8" ht="31.5" x14ac:dyDescent="0.25">
      <c r="A420" s="94">
        <v>16</v>
      </c>
      <c r="B420" s="100" t="s">
        <v>925</v>
      </c>
      <c r="C420" s="96" t="s">
        <v>913</v>
      </c>
      <c r="D420" s="11">
        <v>91700000</v>
      </c>
      <c r="E420" s="88" t="s">
        <v>20</v>
      </c>
      <c r="F420" s="89">
        <f t="shared" si="17"/>
        <v>91700000</v>
      </c>
      <c r="G420" s="160"/>
      <c r="H420" s="160"/>
    </row>
    <row r="421" spans="1:8" x14ac:dyDescent="0.25">
      <c r="A421" s="94">
        <v>17</v>
      </c>
      <c r="B421" s="100" t="s">
        <v>924</v>
      </c>
      <c r="C421" s="96" t="s">
        <v>914</v>
      </c>
      <c r="D421" s="11">
        <v>350000000</v>
      </c>
      <c r="E421" s="88" t="s">
        <v>20</v>
      </c>
      <c r="F421" s="89">
        <f t="shared" si="17"/>
        <v>350000000</v>
      </c>
      <c r="G421" s="160"/>
      <c r="H421" s="160"/>
    </row>
    <row r="422" spans="1:8" x14ac:dyDescent="0.25">
      <c r="A422" s="94">
        <v>18</v>
      </c>
      <c r="B422" s="100" t="s">
        <v>923</v>
      </c>
      <c r="C422" s="96" t="s">
        <v>915</v>
      </c>
      <c r="D422" s="11">
        <v>5000000</v>
      </c>
      <c r="E422" s="88" t="s">
        <v>20</v>
      </c>
      <c r="F422" s="89">
        <f t="shared" si="17"/>
        <v>5000000</v>
      </c>
      <c r="G422" s="160"/>
      <c r="H422" s="160"/>
    </row>
    <row r="423" spans="1:8" x14ac:dyDescent="0.25">
      <c r="A423" s="94">
        <v>19</v>
      </c>
      <c r="B423" s="100" t="s">
        <v>922</v>
      </c>
      <c r="C423" s="96" t="s">
        <v>916</v>
      </c>
      <c r="D423" s="11">
        <v>95457176.390000001</v>
      </c>
      <c r="E423" s="88" t="s">
        <v>20</v>
      </c>
      <c r="F423" s="89">
        <v>15457176.390000001</v>
      </c>
      <c r="G423" s="160"/>
      <c r="H423" s="160"/>
    </row>
    <row r="424" spans="1:8" x14ac:dyDescent="0.25">
      <c r="A424" s="94">
        <v>20</v>
      </c>
      <c r="B424" s="100" t="s">
        <v>921</v>
      </c>
      <c r="C424" s="96" t="s">
        <v>917</v>
      </c>
      <c r="D424" s="11">
        <v>77000000</v>
      </c>
      <c r="E424" s="88" t="s">
        <v>20</v>
      </c>
      <c r="F424" s="89">
        <v>20000000</v>
      </c>
      <c r="G424" s="160"/>
      <c r="H424" s="160"/>
    </row>
    <row r="425" spans="1:8" x14ac:dyDescent="0.25">
      <c r="A425" s="94">
        <v>21</v>
      </c>
      <c r="B425" s="100" t="s">
        <v>920</v>
      </c>
      <c r="C425" s="96" t="s">
        <v>918</v>
      </c>
      <c r="D425" s="11">
        <v>500000000</v>
      </c>
      <c r="E425" s="88" t="s">
        <v>20</v>
      </c>
      <c r="F425" s="89">
        <v>200000000</v>
      </c>
      <c r="G425" s="160"/>
      <c r="H425" s="160"/>
    </row>
    <row r="426" spans="1:8" ht="15" customHeight="1" x14ac:dyDescent="0.25">
      <c r="A426" s="1203" t="s">
        <v>919</v>
      </c>
      <c r="B426" s="1203"/>
      <c r="C426" s="1203"/>
      <c r="D426" s="102">
        <v>1207157176.3900001</v>
      </c>
      <c r="E426" s="88" t="s">
        <v>20</v>
      </c>
      <c r="F426" s="98">
        <f>SUM(F405:F425)</f>
        <v>714157176.38999999</v>
      </c>
      <c r="G426" s="1205"/>
      <c r="H426" s="1205"/>
    </row>
    <row r="427" spans="1:8" x14ac:dyDescent="0.25">
      <c r="A427" s="138">
        <v>35</v>
      </c>
      <c r="B427" s="114" t="s">
        <v>941</v>
      </c>
      <c r="C427" s="152"/>
      <c r="D427" s="110"/>
      <c r="E427" s="110"/>
      <c r="F427" s="127"/>
      <c r="G427" s="126"/>
      <c r="H427" s="126"/>
    </row>
    <row r="428" spans="1:8" ht="31.5" x14ac:dyDescent="0.25">
      <c r="A428" s="117">
        <v>1</v>
      </c>
      <c r="B428" s="118" t="s">
        <v>1004</v>
      </c>
      <c r="C428" s="119" t="s">
        <v>957</v>
      </c>
      <c r="D428" s="120">
        <v>20000000</v>
      </c>
      <c r="E428" s="88" t="s">
        <v>20</v>
      </c>
      <c r="F428" s="89">
        <f t="shared" ref="F428:F451" si="18">D428</f>
        <v>20000000</v>
      </c>
      <c r="G428" s="160"/>
      <c r="H428" s="160"/>
    </row>
    <row r="429" spans="1:8" ht="31.5" x14ac:dyDescent="0.25">
      <c r="A429" s="117">
        <v>2</v>
      </c>
      <c r="B429" s="118" t="s">
        <v>1005</v>
      </c>
      <c r="C429" s="119" t="s">
        <v>958</v>
      </c>
      <c r="D429" s="120">
        <v>30000000</v>
      </c>
      <c r="E429" s="88" t="s">
        <v>20</v>
      </c>
      <c r="F429" s="89">
        <f t="shared" si="18"/>
        <v>30000000</v>
      </c>
      <c r="G429" s="160"/>
      <c r="H429" s="160"/>
    </row>
    <row r="430" spans="1:8" ht="31.5" x14ac:dyDescent="0.25">
      <c r="A430" s="117">
        <v>3</v>
      </c>
      <c r="B430" s="118" t="s">
        <v>1006</v>
      </c>
      <c r="C430" s="119" t="s">
        <v>959</v>
      </c>
      <c r="D430" s="120">
        <v>20000000</v>
      </c>
      <c r="E430" s="88" t="s">
        <v>20</v>
      </c>
      <c r="F430" s="89">
        <f t="shared" si="18"/>
        <v>20000000</v>
      </c>
      <c r="G430" s="160"/>
      <c r="H430" s="160"/>
    </row>
    <row r="431" spans="1:8" ht="31.5" x14ac:dyDescent="0.25">
      <c r="A431" s="117">
        <v>4</v>
      </c>
      <c r="B431" s="118" t="s">
        <v>1003</v>
      </c>
      <c r="C431" s="119" t="s">
        <v>960</v>
      </c>
      <c r="D431" s="120">
        <v>20000000</v>
      </c>
      <c r="E431" s="88" t="s">
        <v>20</v>
      </c>
      <c r="F431" s="89">
        <f t="shared" si="18"/>
        <v>20000000</v>
      </c>
      <c r="G431" s="160"/>
      <c r="H431" s="160"/>
    </row>
    <row r="432" spans="1:8" x14ac:dyDescent="0.25">
      <c r="A432" s="117">
        <v>5</v>
      </c>
      <c r="B432" s="118" t="s">
        <v>1002</v>
      </c>
      <c r="C432" s="119" t="s">
        <v>961</v>
      </c>
      <c r="D432" s="120">
        <v>235000000</v>
      </c>
      <c r="E432" s="88" t="s">
        <v>20</v>
      </c>
      <c r="F432" s="89">
        <v>150000000</v>
      </c>
      <c r="G432" s="160"/>
      <c r="H432" s="160"/>
    </row>
    <row r="433" spans="1:8" x14ac:dyDescent="0.25">
      <c r="A433" s="117">
        <v>6</v>
      </c>
      <c r="B433" s="118" t="s">
        <v>1001</v>
      </c>
      <c r="C433" s="119" t="s">
        <v>962</v>
      </c>
      <c r="D433" s="120">
        <v>5000000</v>
      </c>
      <c r="E433" s="88" t="s">
        <v>20</v>
      </c>
      <c r="F433" s="89">
        <f t="shared" si="18"/>
        <v>5000000</v>
      </c>
      <c r="G433" s="160"/>
      <c r="H433" s="160"/>
    </row>
    <row r="434" spans="1:8" x14ac:dyDescent="0.25">
      <c r="A434" s="117">
        <v>7</v>
      </c>
      <c r="B434" s="118" t="s">
        <v>1000</v>
      </c>
      <c r="C434" s="119" t="s">
        <v>963</v>
      </c>
      <c r="D434" s="120">
        <v>10000000</v>
      </c>
      <c r="E434" s="123">
        <v>700000</v>
      </c>
      <c r="F434" s="89">
        <v>2000000</v>
      </c>
      <c r="G434" s="160"/>
      <c r="H434" s="160"/>
    </row>
    <row r="435" spans="1:8" ht="31.5" x14ac:dyDescent="0.25">
      <c r="A435" s="117">
        <v>8</v>
      </c>
      <c r="B435" s="118" t="s">
        <v>999</v>
      </c>
      <c r="C435" s="119" t="s">
        <v>964</v>
      </c>
      <c r="D435" s="120">
        <v>5000000</v>
      </c>
      <c r="E435" s="88" t="s">
        <v>20</v>
      </c>
      <c r="F435" s="89">
        <f t="shared" si="18"/>
        <v>5000000</v>
      </c>
      <c r="G435" s="160"/>
      <c r="H435" s="160"/>
    </row>
    <row r="436" spans="1:8" ht="31.5" x14ac:dyDescent="0.25">
      <c r="A436" s="117">
        <v>9</v>
      </c>
      <c r="B436" s="118" t="s">
        <v>998</v>
      </c>
      <c r="C436" s="119" t="s">
        <v>965</v>
      </c>
      <c r="D436" s="120">
        <v>2000000</v>
      </c>
      <c r="E436" s="88" t="s">
        <v>20</v>
      </c>
      <c r="F436" s="89">
        <f t="shared" si="18"/>
        <v>2000000</v>
      </c>
      <c r="G436" s="160"/>
      <c r="H436" s="160"/>
    </row>
    <row r="437" spans="1:8" x14ac:dyDescent="0.25">
      <c r="A437" s="117">
        <v>10</v>
      </c>
      <c r="B437" s="118" t="s">
        <v>997</v>
      </c>
      <c r="C437" s="119" t="s">
        <v>966</v>
      </c>
      <c r="D437" s="120">
        <v>5000000</v>
      </c>
      <c r="E437" s="88" t="s">
        <v>20</v>
      </c>
      <c r="F437" s="89">
        <f t="shared" si="18"/>
        <v>5000000</v>
      </c>
      <c r="G437" s="160"/>
      <c r="H437" s="160"/>
    </row>
    <row r="438" spans="1:8" ht="31.5" x14ac:dyDescent="0.25">
      <c r="A438" s="117">
        <v>11</v>
      </c>
      <c r="B438" s="118" t="s">
        <v>993</v>
      </c>
      <c r="C438" s="119" t="s">
        <v>967</v>
      </c>
      <c r="D438" s="120">
        <v>3000000</v>
      </c>
      <c r="E438" s="88" t="s">
        <v>20</v>
      </c>
      <c r="F438" s="89">
        <f t="shared" si="18"/>
        <v>3000000</v>
      </c>
      <c r="G438" s="160"/>
      <c r="H438" s="160"/>
    </row>
    <row r="439" spans="1:8" ht="31.5" x14ac:dyDescent="0.25">
      <c r="A439" s="117">
        <v>12</v>
      </c>
      <c r="B439" s="118" t="s">
        <v>994</v>
      </c>
      <c r="C439" s="119" t="s">
        <v>968</v>
      </c>
      <c r="D439" s="120">
        <v>15000000</v>
      </c>
      <c r="E439" s="88" t="s">
        <v>20</v>
      </c>
      <c r="F439" s="89">
        <f t="shared" si="18"/>
        <v>15000000</v>
      </c>
      <c r="G439" s="160"/>
      <c r="H439" s="160"/>
    </row>
    <row r="440" spans="1:8" ht="31.5" x14ac:dyDescent="0.25">
      <c r="A440" s="117">
        <v>13</v>
      </c>
      <c r="B440" s="118" t="s">
        <v>995</v>
      </c>
      <c r="C440" s="119" t="s">
        <v>969</v>
      </c>
      <c r="D440" s="120">
        <v>55000000</v>
      </c>
      <c r="E440" s="88" t="s">
        <v>20</v>
      </c>
      <c r="F440" s="89">
        <f t="shared" si="18"/>
        <v>55000000</v>
      </c>
      <c r="G440" s="160"/>
      <c r="H440" s="160"/>
    </row>
    <row r="441" spans="1:8" x14ac:dyDescent="0.25">
      <c r="A441" s="117">
        <v>14</v>
      </c>
      <c r="B441" s="118" t="s">
        <v>996</v>
      </c>
      <c r="C441" s="119" t="s">
        <v>970</v>
      </c>
      <c r="D441" s="120">
        <v>5000000</v>
      </c>
      <c r="E441" s="123">
        <v>5000000</v>
      </c>
      <c r="F441" s="89">
        <f t="shared" si="18"/>
        <v>5000000</v>
      </c>
      <c r="G441" s="160"/>
      <c r="H441" s="160"/>
    </row>
    <row r="442" spans="1:8" x14ac:dyDescent="0.25">
      <c r="A442" s="117">
        <v>15</v>
      </c>
      <c r="B442" s="118" t="s">
        <v>992</v>
      </c>
      <c r="C442" s="119" t="s">
        <v>971</v>
      </c>
      <c r="D442" s="120">
        <v>2000000</v>
      </c>
      <c r="E442" s="88" t="s">
        <v>20</v>
      </c>
      <c r="F442" s="89">
        <f t="shared" si="18"/>
        <v>2000000</v>
      </c>
      <c r="G442" s="160"/>
      <c r="H442" s="160"/>
    </row>
    <row r="443" spans="1:8" x14ac:dyDescent="0.25">
      <c r="A443" s="117">
        <v>16</v>
      </c>
      <c r="B443" s="118" t="s">
        <v>991</v>
      </c>
      <c r="C443" s="119" t="s">
        <v>972</v>
      </c>
      <c r="D443" s="120">
        <v>2000000</v>
      </c>
      <c r="E443" s="88" t="s">
        <v>20</v>
      </c>
      <c r="F443" s="89">
        <f t="shared" si="18"/>
        <v>2000000</v>
      </c>
      <c r="G443" s="160"/>
      <c r="H443" s="160"/>
    </row>
    <row r="444" spans="1:8" ht="31.5" x14ac:dyDescent="0.25">
      <c r="A444" s="117">
        <v>17</v>
      </c>
      <c r="B444" s="118" t="s">
        <v>990</v>
      </c>
      <c r="C444" s="119" t="s">
        <v>973</v>
      </c>
      <c r="D444" s="120">
        <v>5000000</v>
      </c>
      <c r="E444" s="88" t="s">
        <v>20</v>
      </c>
      <c r="F444" s="89">
        <f t="shared" si="18"/>
        <v>5000000</v>
      </c>
      <c r="G444" s="160"/>
      <c r="H444" s="160"/>
    </row>
    <row r="445" spans="1:8" x14ac:dyDescent="0.25">
      <c r="A445" s="117">
        <v>18</v>
      </c>
      <c r="B445" s="118" t="s">
        <v>989</v>
      </c>
      <c r="C445" s="119" t="s">
        <v>974</v>
      </c>
      <c r="D445" s="120">
        <v>50000000</v>
      </c>
      <c r="E445" s="88" t="s">
        <v>20</v>
      </c>
      <c r="F445" s="89">
        <f t="shared" si="18"/>
        <v>50000000</v>
      </c>
      <c r="G445" s="160"/>
      <c r="H445" s="160"/>
    </row>
    <row r="446" spans="1:8" x14ac:dyDescent="0.25">
      <c r="A446" s="117">
        <v>19</v>
      </c>
      <c r="B446" s="118" t="s">
        <v>988</v>
      </c>
      <c r="C446" s="119" t="s">
        <v>975</v>
      </c>
      <c r="D446" s="122">
        <v>0</v>
      </c>
      <c r="E446" s="88" t="s">
        <v>20</v>
      </c>
      <c r="F446" s="89">
        <f t="shared" si="18"/>
        <v>0</v>
      </c>
      <c r="G446" s="160"/>
      <c r="H446" s="160"/>
    </row>
    <row r="447" spans="1:8" x14ac:dyDescent="0.25">
      <c r="A447" s="117">
        <v>20</v>
      </c>
      <c r="B447" s="118" t="s">
        <v>987</v>
      </c>
      <c r="C447" s="119" t="s">
        <v>976</v>
      </c>
      <c r="D447" s="120">
        <v>50000000</v>
      </c>
      <c r="E447" s="88" t="s">
        <v>20</v>
      </c>
      <c r="F447" s="89">
        <f t="shared" si="18"/>
        <v>50000000</v>
      </c>
      <c r="G447" s="160"/>
      <c r="H447" s="160"/>
    </row>
    <row r="448" spans="1:8" ht="31.5" x14ac:dyDescent="0.25">
      <c r="A448" s="117">
        <v>21</v>
      </c>
      <c r="B448" s="118" t="s">
        <v>986</v>
      </c>
      <c r="C448" s="119" t="s">
        <v>977</v>
      </c>
      <c r="D448" s="120">
        <v>10000000</v>
      </c>
      <c r="E448" s="123">
        <v>1890000</v>
      </c>
      <c r="F448" s="89">
        <f t="shared" si="18"/>
        <v>10000000</v>
      </c>
      <c r="G448" s="160"/>
      <c r="H448" s="160"/>
    </row>
    <row r="449" spans="1:8" x14ac:dyDescent="0.25">
      <c r="A449" s="117">
        <v>22</v>
      </c>
      <c r="B449" s="118" t="s">
        <v>985</v>
      </c>
      <c r="C449" s="119" t="s">
        <v>978</v>
      </c>
      <c r="D449" s="120">
        <v>60000000</v>
      </c>
      <c r="E449" s="123">
        <v>60000000</v>
      </c>
      <c r="F449" s="89">
        <f t="shared" si="18"/>
        <v>60000000</v>
      </c>
      <c r="G449" s="160"/>
      <c r="H449" s="160"/>
    </row>
    <row r="450" spans="1:8" x14ac:dyDescent="0.25">
      <c r="A450" s="117">
        <v>23</v>
      </c>
      <c r="B450" s="118" t="s">
        <v>984</v>
      </c>
      <c r="C450" s="119" t="s">
        <v>979</v>
      </c>
      <c r="D450" s="120">
        <v>1000000</v>
      </c>
      <c r="E450" s="88" t="s">
        <v>20</v>
      </c>
      <c r="F450" s="89">
        <f t="shared" si="18"/>
        <v>1000000</v>
      </c>
      <c r="G450" s="160"/>
      <c r="H450" s="160"/>
    </row>
    <row r="451" spans="1:8" x14ac:dyDescent="0.25">
      <c r="A451" s="117">
        <v>24</v>
      </c>
      <c r="B451" s="118" t="s">
        <v>983</v>
      </c>
      <c r="C451" s="119" t="s">
        <v>980</v>
      </c>
      <c r="D451" s="120">
        <v>10000000</v>
      </c>
      <c r="E451" s="123">
        <v>1800000</v>
      </c>
      <c r="F451" s="89">
        <f t="shared" si="18"/>
        <v>10000000</v>
      </c>
      <c r="G451" s="160"/>
      <c r="H451" s="160"/>
    </row>
    <row r="452" spans="1:8" ht="31.5" x14ac:dyDescent="0.25">
      <c r="A452" s="117">
        <v>25</v>
      </c>
      <c r="B452" s="118" t="s">
        <v>982</v>
      </c>
      <c r="C452" s="119" t="s">
        <v>981</v>
      </c>
      <c r="D452" s="120">
        <v>30000000</v>
      </c>
      <c r="E452" s="88" t="s">
        <v>20</v>
      </c>
      <c r="F452" s="89">
        <f>D452</f>
        <v>30000000</v>
      </c>
      <c r="G452" s="160"/>
      <c r="H452" s="160"/>
    </row>
    <row r="453" spans="1:8" ht="15" customHeight="1" x14ac:dyDescent="0.25">
      <c r="A453" s="1201" t="s">
        <v>956</v>
      </c>
      <c r="B453" s="1201"/>
      <c r="C453" s="1201"/>
      <c r="D453" s="102">
        <v>650000000</v>
      </c>
      <c r="E453" s="103">
        <v>69390000</v>
      </c>
      <c r="F453" s="98">
        <f>SUM(F428:F452)</f>
        <v>557000000</v>
      </c>
      <c r="G453" s="1205"/>
      <c r="H453" s="1205"/>
    </row>
    <row r="454" spans="1:8" x14ac:dyDescent="0.25">
      <c r="A454" s="136">
        <v>36</v>
      </c>
      <c r="B454" s="114" t="s">
        <v>1007</v>
      </c>
      <c r="C454" s="154"/>
      <c r="D454" s="126"/>
      <c r="E454" s="126"/>
      <c r="F454" s="127"/>
      <c r="G454" s="126"/>
      <c r="H454" s="126"/>
    </row>
    <row r="455" spans="1:8" x14ac:dyDescent="0.25">
      <c r="A455" s="117">
        <v>1</v>
      </c>
      <c r="B455" s="118" t="s">
        <v>1078</v>
      </c>
      <c r="C455" s="119" t="s">
        <v>1013</v>
      </c>
      <c r="D455" s="115" t="s">
        <v>20</v>
      </c>
      <c r="E455" s="88" t="s">
        <v>20</v>
      </c>
      <c r="F455" s="89" t="s">
        <v>20</v>
      </c>
      <c r="G455" s="160"/>
      <c r="H455" s="160"/>
    </row>
    <row r="456" spans="1:8" x14ac:dyDescent="0.25">
      <c r="A456" s="117">
        <v>2</v>
      </c>
      <c r="B456" s="118" t="s">
        <v>1077</v>
      </c>
      <c r="C456" s="119" t="s">
        <v>1014</v>
      </c>
      <c r="D456" s="120">
        <v>800000</v>
      </c>
      <c r="E456" s="88" t="s">
        <v>20</v>
      </c>
      <c r="F456" s="89">
        <f>D456</f>
        <v>800000</v>
      </c>
      <c r="G456" s="160"/>
      <c r="H456" s="160"/>
    </row>
    <row r="457" spans="1:8" ht="47.25" x14ac:dyDescent="0.25">
      <c r="A457" s="117">
        <v>3</v>
      </c>
      <c r="B457" s="118" t="s">
        <v>1076</v>
      </c>
      <c r="C457" s="119" t="s">
        <v>1015</v>
      </c>
      <c r="D457" s="120">
        <v>35000000</v>
      </c>
      <c r="E457" s="123">
        <v>1911100</v>
      </c>
      <c r="F457" s="89">
        <v>15000000</v>
      </c>
      <c r="G457" s="160"/>
      <c r="H457" s="160"/>
    </row>
    <row r="458" spans="1:8" ht="31.5" x14ac:dyDescent="0.25">
      <c r="A458" s="117">
        <v>4</v>
      </c>
      <c r="B458" s="118" t="s">
        <v>1075</v>
      </c>
      <c r="C458" s="119" t="s">
        <v>1016</v>
      </c>
      <c r="D458" s="120">
        <v>50000000</v>
      </c>
      <c r="E458" s="123">
        <v>990000</v>
      </c>
      <c r="F458" s="89">
        <v>20000000</v>
      </c>
      <c r="G458" s="160"/>
      <c r="H458" s="160"/>
    </row>
    <row r="459" spans="1:8" ht="31.5" x14ac:dyDescent="0.25">
      <c r="A459" s="117">
        <v>5</v>
      </c>
      <c r="B459" s="118" t="s">
        <v>1074</v>
      </c>
      <c r="C459" s="119" t="s">
        <v>1017</v>
      </c>
      <c r="D459" s="120">
        <v>2000000</v>
      </c>
      <c r="E459" s="88" t="s">
        <v>20</v>
      </c>
      <c r="F459" s="89">
        <v>0</v>
      </c>
      <c r="G459" s="160"/>
      <c r="H459" s="160"/>
    </row>
    <row r="460" spans="1:8" ht="31.5" x14ac:dyDescent="0.25">
      <c r="A460" s="117">
        <v>6</v>
      </c>
      <c r="B460" s="118" t="s">
        <v>1073</v>
      </c>
      <c r="C460" s="119" t="s">
        <v>1018</v>
      </c>
      <c r="D460" s="120">
        <v>6000000</v>
      </c>
      <c r="E460" s="123">
        <v>905000</v>
      </c>
      <c r="F460" s="89">
        <v>3000000</v>
      </c>
      <c r="G460" s="160"/>
      <c r="H460" s="160"/>
    </row>
    <row r="461" spans="1:8" ht="31.5" x14ac:dyDescent="0.25">
      <c r="A461" s="117">
        <v>7</v>
      </c>
      <c r="B461" s="118" t="s">
        <v>1072</v>
      </c>
      <c r="C461" s="119" t="s">
        <v>1019</v>
      </c>
      <c r="D461" s="120">
        <v>4000000</v>
      </c>
      <c r="E461" s="123">
        <v>786171.43</v>
      </c>
      <c r="F461" s="89">
        <v>2000000</v>
      </c>
      <c r="G461" s="160"/>
      <c r="H461" s="160"/>
    </row>
    <row r="462" spans="1:8" ht="31.5" x14ac:dyDescent="0.25">
      <c r="A462" s="117">
        <v>8</v>
      </c>
      <c r="B462" s="118" t="s">
        <v>1071</v>
      </c>
      <c r="C462" s="119" t="s">
        <v>1020</v>
      </c>
      <c r="D462" s="120">
        <v>2000000</v>
      </c>
      <c r="E462" s="123">
        <v>990000</v>
      </c>
      <c r="F462" s="89">
        <f t="shared" ref="F462:F487" si="19">D462</f>
        <v>2000000</v>
      </c>
      <c r="G462" s="160"/>
      <c r="H462" s="160"/>
    </row>
    <row r="463" spans="1:8" ht="31.5" x14ac:dyDescent="0.25">
      <c r="A463" s="117">
        <v>9</v>
      </c>
      <c r="B463" s="118" t="s">
        <v>1070</v>
      </c>
      <c r="C463" s="119" t="s">
        <v>1021</v>
      </c>
      <c r="D463" s="120">
        <v>4000000</v>
      </c>
      <c r="E463" s="88" t="s">
        <v>20</v>
      </c>
      <c r="F463" s="89">
        <v>0</v>
      </c>
      <c r="G463" s="160"/>
      <c r="H463" s="160"/>
    </row>
    <row r="464" spans="1:8" x14ac:dyDescent="0.25">
      <c r="A464" s="117">
        <v>10</v>
      </c>
      <c r="B464" s="118" t="s">
        <v>1069</v>
      </c>
      <c r="C464" s="119" t="s">
        <v>1022</v>
      </c>
      <c r="D464" s="115" t="s">
        <v>20</v>
      </c>
      <c r="E464" s="88" t="s">
        <v>20</v>
      </c>
      <c r="F464" s="89" t="str">
        <f t="shared" si="19"/>
        <v>-</v>
      </c>
      <c r="G464" s="160"/>
      <c r="H464" s="160"/>
    </row>
    <row r="465" spans="1:8" x14ac:dyDescent="0.25">
      <c r="A465" s="117">
        <v>11</v>
      </c>
      <c r="B465" s="118" t="s">
        <v>1068</v>
      </c>
      <c r="C465" s="119" t="s">
        <v>1023</v>
      </c>
      <c r="D465" s="115" t="s">
        <v>20</v>
      </c>
      <c r="E465" s="88" t="s">
        <v>20</v>
      </c>
      <c r="F465" s="89" t="str">
        <f t="shared" si="19"/>
        <v>-</v>
      </c>
      <c r="G465" s="160"/>
      <c r="H465" s="160"/>
    </row>
    <row r="466" spans="1:8" x14ac:dyDescent="0.25">
      <c r="A466" s="117">
        <v>12</v>
      </c>
      <c r="B466" s="118" t="s">
        <v>1067</v>
      </c>
      <c r="C466" s="119" t="s">
        <v>1024</v>
      </c>
      <c r="D466" s="120">
        <v>50000000</v>
      </c>
      <c r="E466" s="88" t="s">
        <v>20</v>
      </c>
      <c r="F466" s="89">
        <v>30000000</v>
      </c>
      <c r="G466" s="160"/>
      <c r="H466" s="160"/>
    </row>
    <row r="467" spans="1:8" x14ac:dyDescent="0.25">
      <c r="A467" s="117">
        <v>13</v>
      </c>
      <c r="B467" s="118" t="s">
        <v>1066</v>
      </c>
      <c r="C467" s="119" t="s">
        <v>1025</v>
      </c>
      <c r="D467" s="115" t="s">
        <v>20</v>
      </c>
      <c r="E467" s="88" t="s">
        <v>20</v>
      </c>
      <c r="F467" s="89" t="str">
        <f t="shared" si="19"/>
        <v>-</v>
      </c>
      <c r="G467" s="160"/>
      <c r="H467" s="160"/>
    </row>
    <row r="468" spans="1:8" ht="47.25" x14ac:dyDescent="0.25">
      <c r="A468" s="117">
        <v>14</v>
      </c>
      <c r="B468" s="118" t="s">
        <v>1065</v>
      </c>
      <c r="C468" s="119" t="s">
        <v>1026</v>
      </c>
      <c r="D468" s="120">
        <v>570000000</v>
      </c>
      <c r="E468" s="123">
        <v>127797952.56999999</v>
      </c>
      <c r="F468" s="89">
        <v>400000000</v>
      </c>
      <c r="G468" s="160"/>
      <c r="H468" s="160"/>
    </row>
    <row r="469" spans="1:8" x14ac:dyDescent="0.25">
      <c r="A469" s="117">
        <v>15</v>
      </c>
      <c r="B469" s="118" t="s">
        <v>1064</v>
      </c>
      <c r="C469" s="119" t="s">
        <v>1027</v>
      </c>
      <c r="D469" s="120">
        <v>23000000</v>
      </c>
      <c r="E469" s="88" t="s">
        <v>20</v>
      </c>
      <c r="F469" s="89">
        <f t="shared" si="19"/>
        <v>23000000</v>
      </c>
      <c r="G469" s="160"/>
      <c r="H469" s="160"/>
    </row>
    <row r="470" spans="1:8" ht="31.5" x14ac:dyDescent="0.25">
      <c r="A470" s="117">
        <v>16</v>
      </c>
      <c r="B470" s="118" t="s">
        <v>1063</v>
      </c>
      <c r="C470" s="119" t="s">
        <v>1028</v>
      </c>
      <c r="D470" s="120">
        <v>1200000</v>
      </c>
      <c r="E470" s="88" t="s">
        <v>20</v>
      </c>
      <c r="F470" s="89">
        <f t="shared" si="19"/>
        <v>1200000</v>
      </c>
      <c r="G470" s="160"/>
      <c r="H470" s="160"/>
    </row>
    <row r="471" spans="1:8" x14ac:dyDescent="0.25">
      <c r="A471" s="117">
        <v>17</v>
      </c>
      <c r="B471" s="118" t="s">
        <v>1062</v>
      </c>
      <c r="C471" s="119" t="s">
        <v>1029</v>
      </c>
      <c r="D471" s="120">
        <v>100000000</v>
      </c>
      <c r="E471" s="123">
        <v>1500000</v>
      </c>
      <c r="F471" s="89">
        <v>80000000</v>
      </c>
      <c r="G471" s="160"/>
      <c r="H471" s="160"/>
    </row>
    <row r="472" spans="1:8" ht="47.25" x14ac:dyDescent="0.25">
      <c r="A472" s="117">
        <v>18</v>
      </c>
      <c r="B472" s="118" t="s">
        <v>1061</v>
      </c>
      <c r="C472" s="119" t="s">
        <v>1030</v>
      </c>
      <c r="D472" s="115" t="s">
        <v>20</v>
      </c>
      <c r="E472" s="88" t="s">
        <v>20</v>
      </c>
      <c r="F472" s="89" t="str">
        <f t="shared" si="19"/>
        <v>-</v>
      </c>
      <c r="G472" s="160"/>
      <c r="H472" s="160"/>
    </row>
    <row r="473" spans="1:8" ht="63" x14ac:dyDescent="0.25">
      <c r="A473" s="117">
        <v>19</v>
      </c>
      <c r="B473" s="118" t="s">
        <v>1060</v>
      </c>
      <c r="C473" s="119" t="s">
        <v>1031</v>
      </c>
      <c r="D473" s="120">
        <v>3000000</v>
      </c>
      <c r="E473" s="123">
        <v>920000</v>
      </c>
      <c r="F473" s="89">
        <f t="shared" si="19"/>
        <v>3000000</v>
      </c>
      <c r="G473" s="160"/>
      <c r="H473" s="160"/>
    </row>
    <row r="474" spans="1:8" ht="31.5" x14ac:dyDescent="0.25">
      <c r="A474" s="117">
        <v>20</v>
      </c>
      <c r="B474" s="118" t="s">
        <v>1059</v>
      </c>
      <c r="C474" s="119" t="s">
        <v>1032</v>
      </c>
      <c r="D474" s="120">
        <v>2000000</v>
      </c>
      <c r="E474" s="123">
        <v>1985000</v>
      </c>
      <c r="F474" s="89">
        <f t="shared" si="19"/>
        <v>2000000</v>
      </c>
      <c r="G474" s="160"/>
      <c r="H474" s="160"/>
    </row>
    <row r="475" spans="1:8" ht="31.5" x14ac:dyDescent="0.25">
      <c r="A475" s="117">
        <v>21</v>
      </c>
      <c r="B475" s="118" t="s">
        <v>1058</v>
      </c>
      <c r="C475" s="119" t="s">
        <v>1033</v>
      </c>
      <c r="D475" s="120">
        <v>2000000</v>
      </c>
      <c r="E475" s="88" t="s">
        <v>20</v>
      </c>
      <c r="F475" s="89">
        <f t="shared" si="19"/>
        <v>2000000</v>
      </c>
      <c r="G475" s="160"/>
      <c r="H475" s="160"/>
    </row>
    <row r="476" spans="1:8" ht="31.5" x14ac:dyDescent="0.25">
      <c r="A476" s="117">
        <v>22</v>
      </c>
      <c r="B476" s="118" t="s">
        <v>1057</v>
      </c>
      <c r="C476" s="119" t="s">
        <v>1034</v>
      </c>
      <c r="D476" s="120">
        <v>2000000</v>
      </c>
      <c r="E476" s="123">
        <v>1638000</v>
      </c>
      <c r="F476" s="89">
        <f t="shared" si="19"/>
        <v>2000000</v>
      </c>
      <c r="G476" s="160"/>
      <c r="H476" s="160"/>
    </row>
    <row r="477" spans="1:8" ht="94.5" x14ac:dyDescent="0.25">
      <c r="A477" s="117">
        <v>23</v>
      </c>
      <c r="B477" s="118" t="s">
        <v>1056</v>
      </c>
      <c r="C477" s="119" t="s">
        <v>1035</v>
      </c>
      <c r="D477" s="120">
        <v>10000000</v>
      </c>
      <c r="E477" s="123">
        <v>996000</v>
      </c>
      <c r="F477" s="89">
        <v>5000000</v>
      </c>
      <c r="G477" s="160"/>
      <c r="H477" s="160"/>
    </row>
    <row r="478" spans="1:8" x14ac:dyDescent="0.25">
      <c r="A478" s="117">
        <v>24</v>
      </c>
      <c r="B478" s="118" t="s">
        <v>1055</v>
      </c>
      <c r="C478" s="119" t="s">
        <v>1036</v>
      </c>
      <c r="D478" s="120">
        <v>56000000</v>
      </c>
      <c r="E478" s="123">
        <v>31346000</v>
      </c>
      <c r="F478" s="89">
        <v>55000000</v>
      </c>
      <c r="G478" s="160"/>
      <c r="H478" s="160"/>
    </row>
    <row r="479" spans="1:8" ht="31.5" x14ac:dyDescent="0.25">
      <c r="A479" s="117">
        <v>25</v>
      </c>
      <c r="B479" s="118" t="s">
        <v>1054</v>
      </c>
      <c r="C479" s="119" t="s">
        <v>1037</v>
      </c>
      <c r="D479" s="115" t="s">
        <v>20</v>
      </c>
      <c r="E479" s="88" t="s">
        <v>20</v>
      </c>
      <c r="F479" s="89" t="str">
        <f t="shared" si="19"/>
        <v>-</v>
      </c>
      <c r="G479" s="160"/>
      <c r="H479" s="160"/>
    </row>
    <row r="480" spans="1:8" x14ac:dyDescent="0.25">
      <c r="A480" s="117">
        <v>26</v>
      </c>
      <c r="B480" s="118" t="s">
        <v>1053</v>
      </c>
      <c r="C480" s="119" t="s">
        <v>1038</v>
      </c>
      <c r="D480" s="115" t="s">
        <v>20</v>
      </c>
      <c r="E480" s="88" t="s">
        <v>20</v>
      </c>
      <c r="F480" s="89" t="str">
        <f t="shared" si="19"/>
        <v>-</v>
      </c>
      <c r="G480" s="160"/>
      <c r="H480" s="160"/>
    </row>
    <row r="481" spans="1:8" x14ac:dyDescent="0.25">
      <c r="A481" s="117">
        <v>27</v>
      </c>
      <c r="B481" s="118" t="s">
        <v>1052</v>
      </c>
      <c r="C481" s="119" t="s">
        <v>1039</v>
      </c>
      <c r="D481" s="115" t="s">
        <v>20</v>
      </c>
      <c r="E481" s="88" t="s">
        <v>20</v>
      </c>
      <c r="F481" s="89" t="str">
        <f t="shared" si="19"/>
        <v>-</v>
      </c>
      <c r="G481" s="160"/>
      <c r="H481" s="160"/>
    </row>
    <row r="482" spans="1:8" x14ac:dyDescent="0.25">
      <c r="A482" s="117">
        <v>28</v>
      </c>
      <c r="B482" s="118" t="s">
        <v>1051</v>
      </c>
      <c r="C482" s="119" t="s">
        <v>1040</v>
      </c>
      <c r="D482" s="120">
        <v>20000000</v>
      </c>
      <c r="E482" s="88" t="s">
        <v>20</v>
      </c>
      <c r="F482" s="89">
        <v>10000000</v>
      </c>
      <c r="G482" s="160"/>
      <c r="H482" s="160"/>
    </row>
    <row r="483" spans="1:8" ht="63" x14ac:dyDescent="0.25">
      <c r="A483" s="117">
        <v>29</v>
      </c>
      <c r="B483" s="118" t="s">
        <v>1050</v>
      </c>
      <c r="C483" s="119" t="s">
        <v>1041</v>
      </c>
      <c r="D483" s="115" t="s">
        <v>20</v>
      </c>
      <c r="E483" s="88" t="s">
        <v>20</v>
      </c>
      <c r="F483" s="89" t="str">
        <f t="shared" si="19"/>
        <v>-</v>
      </c>
      <c r="G483" s="160"/>
      <c r="H483" s="160"/>
    </row>
    <row r="484" spans="1:8" ht="31.5" x14ac:dyDescent="0.25">
      <c r="A484" s="117">
        <v>30</v>
      </c>
      <c r="B484" s="118" t="s">
        <v>1049</v>
      </c>
      <c r="C484" s="119" t="s">
        <v>1042</v>
      </c>
      <c r="D484" s="120">
        <v>2000000</v>
      </c>
      <c r="E484" s="123">
        <v>1360000</v>
      </c>
      <c r="F484" s="89">
        <f t="shared" si="19"/>
        <v>2000000</v>
      </c>
      <c r="G484" s="160"/>
      <c r="H484" s="160"/>
    </row>
    <row r="485" spans="1:8" x14ac:dyDescent="0.25">
      <c r="A485" s="117">
        <v>31</v>
      </c>
      <c r="B485" s="118" t="s">
        <v>1048</v>
      </c>
      <c r="C485" s="119" t="s">
        <v>1043</v>
      </c>
      <c r="D485" s="115" t="s">
        <v>20</v>
      </c>
      <c r="E485" s="88" t="s">
        <v>20</v>
      </c>
      <c r="F485" s="89" t="str">
        <f t="shared" si="19"/>
        <v>-</v>
      </c>
      <c r="G485" s="160"/>
      <c r="H485" s="160"/>
    </row>
    <row r="486" spans="1:8" x14ac:dyDescent="0.25">
      <c r="A486" s="117">
        <v>32</v>
      </c>
      <c r="B486" s="118" t="s">
        <v>1047</v>
      </c>
      <c r="C486" s="119" t="s">
        <v>1044</v>
      </c>
      <c r="D486" s="120">
        <v>5000000</v>
      </c>
      <c r="E486" s="88" t="s">
        <v>20</v>
      </c>
      <c r="F486" s="89">
        <v>2000000</v>
      </c>
      <c r="G486" s="160"/>
      <c r="H486" s="160"/>
    </row>
    <row r="487" spans="1:8" ht="15.75" customHeight="1" x14ac:dyDescent="0.25">
      <c r="A487" s="117">
        <v>33</v>
      </c>
      <c r="B487" s="118" t="s">
        <v>1046</v>
      </c>
      <c r="C487" s="119" t="s">
        <v>1045</v>
      </c>
      <c r="D487" s="115" t="s">
        <v>20</v>
      </c>
      <c r="E487" s="88" t="s">
        <v>20</v>
      </c>
      <c r="F487" s="89" t="str">
        <f t="shared" si="19"/>
        <v>-</v>
      </c>
      <c r="G487" s="160"/>
      <c r="H487" s="160"/>
    </row>
    <row r="488" spans="1:8" ht="15" customHeight="1" x14ac:dyDescent="0.25">
      <c r="A488" s="1201" t="s">
        <v>1012</v>
      </c>
      <c r="B488" s="1201"/>
      <c r="C488" s="1201"/>
      <c r="D488" s="102">
        <v>950000000</v>
      </c>
      <c r="E488" s="103">
        <v>173125224</v>
      </c>
      <c r="F488" s="98">
        <f>SUM(F455:F487)</f>
        <v>660000000</v>
      </c>
      <c r="G488" s="1205"/>
      <c r="H488" s="1205"/>
    </row>
    <row r="489" spans="1:8" x14ac:dyDescent="0.25">
      <c r="A489" s="121">
        <v>37</v>
      </c>
      <c r="B489" s="114" t="s">
        <v>1079</v>
      </c>
      <c r="F489" s="84"/>
    </row>
    <row r="490" spans="1:8" x14ac:dyDescent="0.25">
      <c r="A490" s="117">
        <v>1</v>
      </c>
      <c r="B490" s="118" t="s">
        <v>1138</v>
      </c>
      <c r="C490" s="119" t="s">
        <v>1108</v>
      </c>
      <c r="D490" s="120">
        <v>20000000</v>
      </c>
      <c r="E490" s="88" t="s">
        <v>20</v>
      </c>
      <c r="F490" s="89">
        <v>0</v>
      </c>
      <c r="G490" s="160"/>
      <c r="H490" s="160"/>
    </row>
    <row r="491" spans="1:8" x14ac:dyDescent="0.25">
      <c r="A491" s="117">
        <v>2</v>
      </c>
      <c r="B491" s="118" t="s">
        <v>1139</v>
      </c>
      <c r="C491" s="119" t="s">
        <v>1109</v>
      </c>
      <c r="D491" s="120">
        <v>7400000</v>
      </c>
      <c r="E491" s="88" t="s">
        <v>20</v>
      </c>
      <c r="F491" s="89">
        <v>0</v>
      </c>
      <c r="G491" s="160"/>
      <c r="H491" s="160"/>
    </row>
    <row r="492" spans="1:8" ht="31.5" x14ac:dyDescent="0.25">
      <c r="A492" s="117">
        <v>3</v>
      </c>
      <c r="B492" s="118" t="s">
        <v>1140</v>
      </c>
      <c r="C492" s="119" t="s">
        <v>1110</v>
      </c>
      <c r="D492" s="120">
        <v>10000000</v>
      </c>
      <c r="E492" s="88" t="s">
        <v>20</v>
      </c>
      <c r="F492" s="89">
        <f>D492</f>
        <v>10000000</v>
      </c>
      <c r="G492" s="160"/>
      <c r="H492" s="160"/>
    </row>
    <row r="493" spans="1:8" ht="63" x14ac:dyDescent="0.25">
      <c r="A493" s="117">
        <v>4</v>
      </c>
      <c r="B493" s="118" t="s">
        <v>1141</v>
      </c>
      <c r="C493" s="119" t="s">
        <v>1111</v>
      </c>
      <c r="D493" s="120">
        <v>5000000</v>
      </c>
      <c r="E493" s="88" t="s">
        <v>20</v>
      </c>
      <c r="F493" s="89">
        <v>0</v>
      </c>
      <c r="G493" s="160"/>
      <c r="H493" s="160"/>
    </row>
    <row r="494" spans="1:8" ht="31.5" x14ac:dyDescent="0.25">
      <c r="A494" s="117">
        <v>5</v>
      </c>
      <c r="B494" s="118" t="s">
        <v>1142</v>
      </c>
      <c r="C494" s="119" t="s">
        <v>1112</v>
      </c>
      <c r="D494" s="120">
        <v>20000000</v>
      </c>
      <c r="E494" s="123">
        <v>1233918.1299999999</v>
      </c>
      <c r="F494" s="89">
        <v>10000000</v>
      </c>
      <c r="G494" s="160"/>
      <c r="H494" s="160"/>
    </row>
    <row r="495" spans="1:8" ht="47.25" x14ac:dyDescent="0.25">
      <c r="A495" s="117">
        <v>6</v>
      </c>
      <c r="B495" s="118" t="s">
        <v>1143</v>
      </c>
      <c r="C495" s="119" t="s">
        <v>1113</v>
      </c>
      <c r="D495" s="120">
        <v>15000000</v>
      </c>
      <c r="E495" s="88" t="s">
        <v>20</v>
      </c>
      <c r="F495" s="89">
        <v>5000000</v>
      </c>
      <c r="G495" s="160"/>
      <c r="H495" s="160"/>
    </row>
    <row r="496" spans="1:8" ht="31.5" x14ac:dyDescent="0.25">
      <c r="A496" s="117">
        <v>7</v>
      </c>
      <c r="B496" s="118" t="s">
        <v>1144</v>
      </c>
      <c r="C496" s="119" t="s">
        <v>1114</v>
      </c>
      <c r="D496" s="120">
        <v>4000000</v>
      </c>
      <c r="E496" s="88" t="s">
        <v>20</v>
      </c>
      <c r="F496" s="89">
        <v>0</v>
      </c>
      <c r="G496" s="160"/>
      <c r="H496" s="160"/>
    </row>
    <row r="497" spans="1:8" x14ac:dyDescent="0.25">
      <c r="A497" s="117">
        <v>8</v>
      </c>
      <c r="B497" s="118" t="s">
        <v>1145</v>
      </c>
      <c r="C497" s="119" t="s">
        <v>1115</v>
      </c>
      <c r="D497" s="120">
        <v>1950000</v>
      </c>
      <c r="E497" s="123">
        <v>1500000</v>
      </c>
      <c r="F497" s="120">
        <v>1500000</v>
      </c>
      <c r="G497" s="160"/>
      <c r="H497" s="160"/>
    </row>
    <row r="498" spans="1:8" ht="31.5" x14ac:dyDescent="0.25">
      <c r="A498" s="117">
        <v>9</v>
      </c>
      <c r="B498" s="118" t="s">
        <v>1146</v>
      </c>
      <c r="C498" s="119" t="s">
        <v>1116</v>
      </c>
      <c r="D498" s="120">
        <v>1700000</v>
      </c>
      <c r="E498" s="123">
        <v>1241000</v>
      </c>
      <c r="F498" s="89">
        <f>D498</f>
        <v>1700000</v>
      </c>
      <c r="G498" s="160"/>
      <c r="H498" s="160"/>
    </row>
    <row r="499" spans="1:8" x14ac:dyDescent="0.25">
      <c r="A499" s="117">
        <v>10</v>
      </c>
      <c r="B499" s="118" t="s">
        <v>1147</v>
      </c>
      <c r="C499" s="119" t="s">
        <v>1117</v>
      </c>
      <c r="D499" s="120">
        <v>450000</v>
      </c>
      <c r="E499" s="123">
        <v>300000</v>
      </c>
      <c r="F499" s="89">
        <f>D499</f>
        <v>450000</v>
      </c>
      <c r="G499" s="160"/>
      <c r="H499" s="160"/>
    </row>
    <row r="500" spans="1:8" ht="31.5" x14ac:dyDescent="0.25">
      <c r="A500" s="117">
        <v>11</v>
      </c>
      <c r="B500" s="118" t="s">
        <v>1148</v>
      </c>
      <c r="C500" s="119" t="s">
        <v>1118</v>
      </c>
      <c r="D500" s="120">
        <v>5000000</v>
      </c>
      <c r="E500" s="88" t="s">
        <v>20</v>
      </c>
      <c r="F500" s="89">
        <v>0</v>
      </c>
      <c r="G500" s="160"/>
      <c r="H500" s="160"/>
    </row>
    <row r="501" spans="1:8" x14ac:dyDescent="0.25">
      <c r="A501" s="117">
        <v>12</v>
      </c>
      <c r="B501" s="118" t="s">
        <v>1149</v>
      </c>
      <c r="C501" s="119" t="s">
        <v>1119</v>
      </c>
      <c r="D501" s="120">
        <v>25000000</v>
      </c>
      <c r="E501" s="123">
        <v>9713000</v>
      </c>
      <c r="F501" s="89">
        <f>D501</f>
        <v>25000000</v>
      </c>
      <c r="G501" s="160"/>
      <c r="H501" s="160"/>
    </row>
    <row r="502" spans="1:8" ht="31.5" x14ac:dyDescent="0.25">
      <c r="A502" s="117">
        <v>13</v>
      </c>
      <c r="B502" s="118" t="s">
        <v>1150</v>
      </c>
      <c r="C502" s="119" t="s">
        <v>1120</v>
      </c>
      <c r="D502" s="120">
        <v>5000000</v>
      </c>
      <c r="E502" s="123">
        <v>879000</v>
      </c>
      <c r="F502" s="89">
        <v>2000000</v>
      </c>
      <c r="G502" s="160"/>
      <c r="H502" s="160"/>
    </row>
    <row r="503" spans="1:8" ht="31.5" x14ac:dyDescent="0.25">
      <c r="A503" s="117">
        <v>14</v>
      </c>
      <c r="B503" s="118" t="s">
        <v>1151</v>
      </c>
      <c r="C503" s="119" t="s">
        <v>1121</v>
      </c>
      <c r="D503" s="120">
        <v>10000000</v>
      </c>
      <c r="E503" s="88" t="s">
        <v>20</v>
      </c>
      <c r="F503" s="89">
        <f>D503</f>
        <v>10000000</v>
      </c>
      <c r="G503" s="160"/>
      <c r="H503" s="160"/>
    </row>
    <row r="504" spans="1:8" x14ac:dyDescent="0.25">
      <c r="A504" s="117">
        <v>15</v>
      </c>
      <c r="B504" s="118" t="s">
        <v>1152</v>
      </c>
      <c r="C504" s="119" t="s">
        <v>1122</v>
      </c>
      <c r="D504" s="120">
        <v>4000958859.5799999</v>
      </c>
      <c r="E504" s="88" t="s">
        <v>20</v>
      </c>
      <c r="F504" s="120">
        <v>3000000500</v>
      </c>
      <c r="G504" s="160"/>
      <c r="H504" s="160"/>
    </row>
    <row r="505" spans="1:8" x14ac:dyDescent="0.25">
      <c r="A505" s="117">
        <v>16</v>
      </c>
      <c r="B505" s="118" t="s">
        <v>1153</v>
      </c>
      <c r="C505" s="119" t="s">
        <v>1123</v>
      </c>
      <c r="D505" s="120">
        <v>10000000</v>
      </c>
      <c r="E505" s="88" t="s">
        <v>20</v>
      </c>
      <c r="F505" s="89">
        <v>0</v>
      </c>
      <c r="G505" s="160"/>
      <c r="H505" s="160"/>
    </row>
    <row r="506" spans="1:8" ht="31.5" x14ac:dyDescent="0.25">
      <c r="A506" s="117">
        <v>17</v>
      </c>
      <c r="B506" s="118" t="s">
        <v>1137</v>
      </c>
      <c r="C506" s="119" t="s">
        <v>1124</v>
      </c>
      <c r="D506" s="120">
        <v>50000000</v>
      </c>
      <c r="E506" s="123">
        <v>14428400</v>
      </c>
      <c r="F506" s="89">
        <v>20000000</v>
      </c>
      <c r="G506" s="160"/>
      <c r="H506" s="160"/>
    </row>
    <row r="507" spans="1:8" ht="31.5" x14ac:dyDescent="0.25">
      <c r="A507" s="117">
        <v>18</v>
      </c>
      <c r="B507" s="118" t="s">
        <v>1136</v>
      </c>
      <c r="C507" s="119" t="s">
        <v>1125</v>
      </c>
      <c r="D507" s="115" t="s">
        <v>20</v>
      </c>
      <c r="E507" s="88" t="s">
        <v>20</v>
      </c>
      <c r="F507" s="89" t="str">
        <f>D507</f>
        <v>-</v>
      </c>
      <c r="G507" s="160"/>
      <c r="H507" s="160"/>
    </row>
    <row r="508" spans="1:8" x14ac:dyDescent="0.25">
      <c r="A508" s="117">
        <v>19</v>
      </c>
      <c r="B508" s="118" t="s">
        <v>1135</v>
      </c>
      <c r="C508" s="119" t="s">
        <v>1126</v>
      </c>
      <c r="D508" s="120">
        <v>250000</v>
      </c>
      <c r="E508" s="88" t="s">
        <v>20</v>
      </c>
      <c r="F508" s="89">
        <f>D508</f>
        <v>250000</v>
      </c>
      <c r="G508" s="160"/>
      <c r="H508" s="160"/>
    </row>
    <row r="509" spans="1:8" x14ac:dyDescent="0.25">
      <c r="A509" s="117">
        <v>20</v>
      </c>
      <c r="B509" s="118" t="s">
        <v>1134</v>
      </c>
      <c r="C509" s="119" t="s">
        <v>1127</v>
      </c>
      <c r="D509" s="120">
        <v>250000</v>
      </c>
      <c r="E509" s="88" t="s">
        <v>20</v>
      </c>
      <c r="F509" s="89">
        <f>D509</f>
        <v>250000</v>
      </c>
      <c r="G509" s="160"/>
      <c r="H509" s="160"/>
    </row>
    <row r="510" spans="1:8" ht="31.5" x14ac:dyDescent="0.25">
      <c r="A510" s="117">
        <v>21</v>
      </c>
      <c r="B510" s="118" t="s">
        <v>1133</v>
      </c>
      <c r="C510" s="119" t="s">
        <v>1128</v>
      </c>
      <c r="D510" s="120">
        <v>5250000</v>
      </c>
      <c r="E510" s="88" t="s">
        <v>20</v>
      </c>
      <c r="F510" s="120">
        <v>2250000</v>
      </c>
      <c r="G510" s="160"/>
      <c r="H510" s="160"/>
    </row>
    <row r="511" spans="1:8" ht="31.5" x14ac:dyDescent="0.25">
      <c r="A511" s="117">
        <v>22</v>
      </c>
      <c r="B511" s="118" t="s">
        <v>1132</v>
      </c>
      <c r="C511" s="119" t="s">
        <v>1129</v>
      </c>
      <c r="D511" s="120">
        <v>1750000</v>
      </c>
      <c r="E511" s="88" t="s">
        <v>20</v>
      </c>
      <c r="F511" s="89">
        <v>1000000</v>
      </c>
      <c r="G511" s="160"/>
      <c r="H511" s="160"/>
    </row>
    <row r="512" spans="1:8" ht="31.5" x14ac:dyDescent="0.25">
      <c r="A512" s="117">
        <v>23</v>
      </c>
      <c r="B512" s="118" t="s">
        <v>1131</v>
      </c>
      <c r="C512" s="119" t="s">
        <v>1130</v>
      </c>
      <c r="D512" s="120">
        <v>4000000</v>
      </c>
      <c r="E512" s="88" t="s">
        <v>20</v>
      </c>
      <c r="F512" s="89">
        <v>2000000</v>
      </c>
      <c r="G512" s="160"/>
      <c r="H512" s="160"/>
    </row>
    <row r="513" spans="1:8" ht="15.75" customHeight="1" x14ac:dyDescent="0.25">
      <c r="A513" s="1201" t="s">
        <v>1107</v>
      </c>
      <c r="B513" s="1201"/>
      <c r="C513" s="1201"/>
      <c r="D513" s="102">
        <v>4202958859.5799999</v>
      </c>
      <c r="E513" s="103">
        <v>29295318.129999999</v>
      </c>
      <c r="F513" s="98">
        <f>SUM(F490:F512)</f>
        <v>3091400500</v>
      </c>
      <c r="G513" s="1205"/>
      <c r="H513" s="1205"/>
    </row>
    <row r="514" spans="1:8" x14ac:dyDescent="0.25">
      <c r="A514" s="136">
        <v>38</v>
      </c>
      <c r="B514" s="114" t="s">
        <v>1154</v>
      </c>
      <c r="C514" s="154"/>
      <c r="D514" s="126"/>
      <c r="E514" s="126"/>
      <c r="F514" s="127"/>
      <c r="G514" s="126"/>
      <c r="H514" s="126"/>
    </row>
    <row r="515" spans="1:8" x14ac:dyDescent="0.25">
      <c r="A515" s="117">
        <v>1</v>
      </c>
      <c r="B515" s="118" t="s">
        <v>1217</v>
      </c>
      <c r="C515" s="119" t="s">
        <v>1159</v>
      </c>
      <c r="D515" s="120">
        <v>10000000</v>
      </c>
      <c r="E515" s="88" t="s">
        <v>20</v>
      </c>
      <c r="F515" s="89">
        <f t="shared" ref="F515:F571" si="20">D515</f>
        <v>10000000</v>
      </c>
      <c r="G515" s="160"/>
      <c r="H515" s="160"/>
    </row>
    <row r="516" spans="1:8" x14ac:dyDescent="0.25">
      <c r="A516" s="117">
        <v>2</v>
      </c>
      <c r="B516" s="118" t="s">
        <v>1218</v>
      </c>
      <c r="C516" s="119" t="s">
        <v>1160</v>
      </c>
      <c r="D516" s="120">
        <v>70000000</v>
      </c>
      <c r="E516" s="88" t="s">
        <v>20</v>
      </c>
      <c r="F516" s="89">
        <f t="shared" si="20"/>
        <v>70000000</v>
      </c>
      <c r="G516" s="160"/>
      <c r="H516" s="160"/>
    </row>
    <row r="517" spans="1:8" x14ac:dyDescent="0.25">
      <c r="A517" s="117">
        <v>3</v>
      </c>
      <c r="B517" s="118" t="s">
        <v>1219</v>
      </c>
      <c r="C517" s="119" t="s">
        <v>1161</v>
      </c>
      <c r="D517" s="120">
        <v>40000000</v>
      </c>
      <c r="E517" s="88" t="s">
        <v>20</v>
      </c>
      <c r="F517" s="89">
        <f t="shared" si="20"/>
        <v>40000000</v>
      </c>
      <c r="G517" s="160"/>
      <c r="H517" s="160"/>
    </row>
    <row r="518" spans="1:8" ht="15" customHeight="1" x14ac:dyDescent="0.25">
      <c r="A518" s="117">
        <v>4</v>
      </c>
      <c r="B518" s="118" t="s">
        <v>1220</v>
      </c>
      <c r="C518" s="119" t="s">
        <v>1162</v>
      </c>
      <c r="D518" s="120">
        <v>10000000</v>
      </c>
      <c r="E518" s="88" t="s">
        <v>20</v>
      </c>
      <c r="F518" s="89">
        <f t="shared" si="20"/>
        <v>10000000</v>
      </c>
      <c r="G518" s="160"/>
      <c r="H518" s="160"/>
    </row>
    <row r="519" spans="1:8" x14ac:dyDescent="0.25">
      <c r="A519" s="117">
        <v>5</v>
      </c>
      <c r="B519" s="118" t="s">
        <v>1221</v>
      </c>
      <c r="C519" s="119" t="s">
        <v>1163</v>
      </c>
      <c r="D519" s="120">
        <v>7000000</v>
      </c>
      <c r="E519" s="123">
        <v>888333.34</v>
      </c>
      <c r="F519" s="89">
        <f t="shared" si="20"/>
        <v>7000000</v>
      </c>
      <c r="G519" s="160"/>
      <c r="H519" s="160"/>
    </row>
    <row r="520" spans="1:8" x14ac:dyDescent="0.25">
      <c r="A520" s="117">
        <v>6</v>
      </c>
      <c r="B520" s="118" t="s">
        <v>1222</v>
      </c>
      <c r="C520" s="119" t="s">
        <v>1164</v>
      </c>
      <c r="D520" s="120">
        <v>2000000</v>
      </c>
      <c r="E520" s="88" t="s">
        <v>20</v>
      </c>
      <c r="F520" s="89">
        <f t="shared" si="20"/>
        <v>2000000</v>
      </c>
      <c r="G520" s="160"/>
      <c r="H520" s="160"/>
    </row>
    <row r="521" spans="1:8" x14ac:dyDescent="0.25">
      <c r="A521" s="117">
        <v>7</v>
      </c>
      <c r="B521" s="118" t="s">
        <v>1223</v>
      </c>
      <c r="C521" s="119" t="s">
        <v>1165</v>
      </c>
      <c r="D521" s="120">
        <v>2000000</v>
      </c>
      <c r="E521" s="88" t="s">
        <v>20</v>
      </c>
      <c r="F521" s="89">
        <f t="shared" si="20"/>
        <v>2000000</v>
      </c>
      <c r="G521" s="160"/>
      <c r="H521" s="160"/>
    </row>
    <row r="522" spans="1:8" x14ac:dyDescent="0.25">
      <c r="A522" s="117">
        <v>8</v>
      </c>
      <c r="B522" s="118" t="s">
        <v>1224</v>
      </c>
      <c r="C522" s="119" t="s">
        <v>1166</v>
      </c>
      <c r="D522" s="120">
        <v>1000000</v>
      </c>
      <c r="E522" s="88" t="s">
        <v>20</v>
      </c>
      <c r="F522" s="89">
        <f t="shared" si="20"/>
        <v>1000000</v>
      </c>
      <c r="G522" s="160"/>
      <c r="H522" s="160"/>
    </row>
    <row r="523" spans="1:8" x14ac:dyDescent="0.25">
      <c r="A523" s="117">
        <v>9</v>
      </c>
      <c r="B523" s="118" t="s">
        <v>1225</v>
      </c>
      <c r="C523" s="119" t="s">
        <v>1167</v>
      </c>
      <c r="D523" s="120">
        <v>1000000</v>
      </c>
      <c r="E523" s="88" t="s">
        <v>20</v>
      </c>
      <c r="F523" s="89">
        <f t="shared" si="20"/>
        <v>1000000</v>
      </c>
      <c r="G523" s="160"/>
      <c r="H523" s="160"/>
    </row>
    <row r="524" spans="1:8" x14ac:dyDescent="0.25">
      <c r="A524" s="117">
        <v>10</v>
      </c>
      <c r="B524" s="118" t="s">
        <v>1226</v>
      </c>
      <c r="C524" s="119" t="s">
        <v>1168</v>
      </c>
      <c r="D524" s="120">
        <v>1000000</v>
      </c>
      <c r="E524" s="88" t="s">
        <v>20</v>
      </c>
      <c r="F524" s="89">
        <f t="shared" si="20"/>
        <v>1000000</v>
      </c>
      <c r="G524" s="160"/>
      <c r="H524" s="160"/>
    </row>
    <row r="525" spans="1:8" x14ac:dyDescent="0.25">
      <c r="A525" s="117">
        <v>11</v>
      </c>
      <c r="B525" s="118" t="s">
        <v>1227</v>
      </c>
      <c r="C525" s="119" t="s">
        <v>1169</v>
      </c>
      <c r="D525" s="120">
        <v>1000000</v>
      </c>
      <c r="E525" s="88" t="s">
        <v>20</v>
      </c>
      <c r="F525" s="89">
        <f t="shared" si="20"/>
        <v>1000000</v>
      </c>
      <c r="G525" s="160"/>
      <c r="H525" s="160"/>
    </row>
    <row r="526" spans="1:8" x14ac:dyDescent="0.25">
      <c r="A526" s="117">
        <v>12</v>
      </c>
      <c r="B526" s="118" t="s">
        <v>1228</v>
      </c>
      <c r="C526" s="119" t="s">
        <v>1170</v>
      </c>
      <c r="D526" s="120">
        <v>2000000</v>
      </c>
      <c r="E526" s="88" t="s">
        <v>20</v>
      </c>
      <c r="F526" s="89">
        <f t="shared" si="20"/>
        <v>2000000</v>
      </c>
      <c r="G526" s="160"/>
      <c r="H526" s="160"/>
    </row>
    <row r="527" spans="1:8" x14ac:dyDescent="0.25">
      <c r="A527" s="117">
        <v>13</v>
      </c>
      <c r="B527" s="118" t="s">
        <v>1229</v>
      </c>
      <c r="C527" s="119" t="s">
        <v>1171</v>
      </c>
      <c r="D527" s="120">
        <v>50000000</v>
      </c>
      <c r="E527" s="88" t="s">
        <v>20</v>
      </c>
      <c r="F527" s="89">
        <f t="shared" si="20"/>
        <v>50000000</v>
      </c>
      <c r="G527" s="160"/>
      <c r="H527" s="160"/>
    </row>
    <row r="528" spans="1:8" ht="31.5" x14ac:dyDescent="0.25">
      <c r="A528" s="117">
        <v>14</v>
      </c>
      <c r="B528" s="118" t="s">
        <v>1230</v>
      </c>
      <c r="C528" s="119" t="s">
        <v>1172</v>
      </c>
      <c r="D528" s="120">
        <v>2200000</v>
      </c>
      <c r="E528" s="88" t="s">
        <v>20</v>
      </c>
      <c r="F528" s="89">
        <f t="shared" si="20"/>
        <v>2200000</v>
      </c>
      <c r="G528" s="160"/>
      <c r="H528" s="160"/>
    </row>
    <row r="529" spans="1:8" ht="31.5" x14ac:dyDescent="0.25">
      <c r="A529" s="117">
        <v>15</v>
      </c>
      <c r="B529" s="118" t="s">
        <v>1231</v>
      </c>
      <c r="C529" s="119" t="s">
        <v>1173</v>
      </c>
      <c r="D529" s="120">
        <v>2000000</v>
      </c>
      <c r="E529" s="88" t="s">
        <v>20</v>
      </c>
      <c r="F529" s="89">
        <f t="shared" si="20"/>
        <v>2000000</v>
      </c>
      <c r="G529" s="160"/>
      <c r="H529" s="160"/>
    </row>
    <row r="530" spans="1:8" ht="31.5" x14ac:dyDescent="0.25">
      <c r="A530" s="117">
        <v>16</v>
      </c>
      <c r="B530" s="118" t="s">
        <v>1232</v>
      </c>
      <c r="C530" s="119" t="s">
        <v>1174</v>
      </c>
      <c r="D530" s="120">
        <v>500000</v>
      </c>
      <c r="E530" s="88" t="s">
        <v>20</v>
      </c>
      <c r="F530" s="89">
        <f t="shared" si="20"/>
        <v>500000</v>
      </c>
      <c r="G530" s="160"/>
      <c r="H530" s="160"/>
    </row>
    <row r="531" spans="1:8" x14ac:dyDescent="0.25">
      <c r="A531" s="117">
        <v>17</v>
      </c>
      <c r="B531" s="118" t="s">
        <v>1233</v>
      </c>
      <c r="C531" s="119" t="s">
        <v>1175</v>
      </c>
      <c r="D531" s="120">
        <v>9000000</v>
      </c>
      <c r="E531" s="88" t="s">
        <v>20</v>
      </c>
      <c r="F531" s="89">
        <f t="shared" si="20"/>
        <v>9000000</v>
      </c>
      <c r="G531" s="160"/>
      <c r="H531" s="160"/>
    </row>
    <row r="532" spans="1:8" x14ac:dyDescent="0.25">
      <c r="A532" s="117">
        <v>18</v>
      </c>
      <c r="B532" s="118" t="s">
        <v>1234</v>
      </c>
      <c r="C532" s="119" t="s">
        <v>1176</v>
      </c>
      <c r="D532" s="120">
        <v>500000</v>
      </c>
      <c r="E532" s="123">
        <v>1250000</v>
      </c>
      <c r="F532" s="89">
        <f t="shared" si="20"/>
        <v>500000</v>
      </c>
      <c r="G532" s="160"/>
      <c r="H532" s="160"/>
    </row>
    <row r="533" spans="1:8" x14ac:dyDescent="0.25">
      <c r="A533" s="117">
        <v>19</v>
      </c>
      <c r="B533" s="118" t="s">
        <v>1235</v>
      </c>
      <c r="C533" s="119" t="s">
        <v>1177</v>
      </c>
      <c r="D533" s="120">
        <v>1000000</v>
      </c>
      <c r="E533" s="88" t="s">
        <v>20</v>
      </c>
      <c r="F533" s="89">
        <f t="shared" si="20"/>
        <v>1000000</v>
      </c>
      <c r="G533" s="160"/>
      <c r="H533" s="160"/>
    </row>
    <row r="534" spans="1:8" x14ac:dyDescent="0.25">
      <c r="A534" s="117">
        <v>20</v>
      </c>
      <c r="B534" s="118" t="s">
        <v>1236</v>
      </c>
      <c r="C534" s="119" t="s">
        <v>1178</v>
      </c>
      <c r="D534" s="120">
        <v>200000</v>
      </c>
      <c r="E534" s="88" t="s">
        <v>20</v>
      </c>
      <c r="F534" s="89">
        <f t="shared" si="20"/>
        <v>200000</v>
      </c>
      <c r="G534" s="160"/>
      <c r="H534" s="160"/>
    </row>
    <row r="535" spans="1:8" x14ac:dyDescent="0.25">
      <c r="A535" s="117">
        <v>21</v>
      </c>
      <c r="B535" s="118" t="s">
        <v>1237</v>
      </c>
      <c r="C535" s="119" t="s">
        <v>1179</v>
      </c>
      <c r="D535" s="120">
        <v>100000000</v>
      </c>
      <c r="E535" s="88" t="s">
        <v>20</v>
      </c>
      <c r="F535" s="89">
        <f t="shared" si="20"/>
        <v>100000000</v>
      </c>
      <c r="G535" s="160"/>
      <c r="H535" s="160"/>
    </row>
    <row r="536" spans="1:8" x14ac:dyDescent="0.25">
      <c r="A536" s="117">
        <v>22</v>
      </c>
      <c r="B536" s="118" t="s">
        <v>1238</v>
      </c>
      <c r="C536" s="119" t="s">
        <v>1180</v>
      </c>
      <c r="D536" s="120">
        <v>2000000</v>
      </c>
      <c r="E536" s="88" t="s">
        <v>20</v>
      </c>
      <c r="F536" s="89">
        <f t="shared" si="20"/>
        <v>2000000</v>
      </c>
      <c r="G536" s="160"/>
      <c r="H536" s="160"/>
    </row>
    <row r="537" spans="1:8" x14ac:dyDescent="0.25">
      <c r="A537" s="117">
        <v>23</v>
      </c>
      <c r="B537" s="118" t="s">
        <v>1239</v>
      </c>
      <c r="C537" s="119" t="s">
        <v>1181</v>
      </c>
      <c r="D537" s="120">
        <v>1000000</v>
      </c>
      <c r="E537" s="123">
        <v>999625</v>
      </c>
      <c r="F537" s="89">
        <f t="shared" si="20"/>
        <v>1000000</v>
      </c>
      <c r="G537" s="160"/>
      <c r="H537" s="160"/>
    </row>
    <row r="538" spans="1:8" x14ac:dyDescent="0.25">
      <c r="A538" s="117">
        <v>24</v>
      </c>
      <c r="B538" s="118" t="s">
        <v>1240</v>
      </c>
      <c r="C538" s="119" t="s">
        <v>1182</v>
      </c>
      <c r="D538" s="120">
        <v>2000000</v>
      </c>
      <c r="E538" s="88" t="s">
        <v>20</v>
      </c>
      <c r="F538" s="89">
        <f t="shared" si="20"/>
        <v>2000000</v>
      </c>
      <c r="G538" s="160"/>
      <c r="H538" s="160"/>
    </row>
    <row r="539" spans="1:8" x14ac:dyDescent="0.25">
      <c r="A539" s="117">
        <v>25</v>
      </c>
      <c r="B539" s="118" t="s">
        <v>1241</v>
      </c>
      <c r="C539" s="119" t="s">
        <v>1183</v>
      </c>
      <c r="D539" s="120">
        <v>500000</v>
      </c>
      <c r="E539" s="88" t="s">
        <v>20</v>
      </c>
      <c r="F539" s="89">
        <f t="shared" si="20"/>
        <v>500000</v>
      </c>
      <c r="G539" s="160"/>
      <c r="H539" s="160"/>
    </row>
    <row r="540" spans="1:8" x14ac:dyDescent="0.25">
      <c r="A540" s="117">
        <v>26</v>
      </c>
      <c r="B540" s="118" t="s">
        <v>1242</v>
      </c>
      <c r="C540" s="119" t="s">
        <v>1184</v>
      </c>
      <c r="D540" s="120">
        <v>20000000</v>
      </c>
      <c r="E540" s="123">
        <v>5000000</v>
      </c>
      <c r="F540" s="89">
        <f t="shared" si="20"/>
        <v>20000000</v>
      </c>
      <c r="G540" s="160"/>
      <c r="H540" s="160"/>
    </row>
    <row r="541" spans="1:8" x14ac:dyDescent="0.25">
      <c r="A541" s="117">
        <v>27</v>
      </c>
      <c r="B541" s="118" t="s">
        <v>1243</v>
      </c>
      <c r="C541" s="119" t="s">
        <v>1185</v>
      </c>
      <c r="D541" s="120">
        <v>6000000</v>
      </c>
      <c r="E541" s="88" t="s">
        <v>20</v>
      </c>
      <c r="F541" s="89">
        <f t="shared" si="20"/>
        <v>6000000</v>
      </c>
      <c r="G541" s="160"/>
      <c r="H541" s="160"/>
    </row>
    <row r="542" spans="1:8" x14ac:dyDescent="0.25">
      <c r="A542" s="117">
        <v>28</v>
      </c>
      <c r="B542" s="118" t="s">
        <v>1252</v>
      </c>
      <c r="C542" s="119" t="s">
        <v>1186</v>
      </c>
      <c r="D542" s="120">
        <v>300000</v>
      </c>
      <c r="E542" s="88" t="s">
        <v>20</v>
      </c>
      <c r="F542" s="89">
        <f t="shared" si="20"/>
        <v>300000</v>
      </c>
      <c r="G542" s="160"/>
      <c r="H542" s="160"/>
    </row>
    <row r="543" spans="1:8" x14ac:dyDescent="0.25">
      <c r="A543" s="117">
        <v>29</v>
      </c>
      <c r="B543" s="118" t="s">
        <v>1253</v>
      </c>
      <c r="C543" s="119" t="s">
        <v>1187</v>
      </c>
      <c r="D543" s="120">
        <v>300000</v>
      </c>
      <c r="E543" s="88" t="s">
        <v>20</v>
      </c>
      <c r="F543" s="89">
        <f t="shared" si="20"/>
        <v>300000</v>
      </c>
      <c r="G543" s="160"/>
      <c r="H543" s="160"/>
    </row>
    <row r="544" spans="1:8" x14ac:dyDescent="0.25">
      <c r="A544" s="117">
        <v>30</v>
      </c>
      <c r="B544" s="118" t="s">
        <v>1254</v>
      </c>
      <c r="C544" s="119" t="s">
        <v>1188</v>
      </c>
      <c r="D544" s="120">
        <v>200000</v>
      </c>
      <c r="E544" s="88" t="s">
        <v>20</v>
      </c>
      <c r="F544" s="89">
        <f t="shared" si="20"/>
        <v>200000</v>
      </c>
      <c r="G544" s="160"/>
      <c r="H544" s="160"/>
    </row>
    <row r="545" spans="1:8" x14ac:dyDescent="0.25">
      <c r="A545" s="117">
        <v>31</v>
      </c>
      <c r="B545" s="118" t="s">
        <v>1255</v>
      </c>
      <c r="C545" s="119" t="s">
        <v>1189</v>
      </c>
      <c r="D545" s="120">
        <v>100000</v>
      </c>
      <c r="E545" s="88" t="s">
        <v>20</v>
      </c>
      <c r="F545" s="89">
        <f t="shared" si="20"/>
        <v>100000</v>
      </c>
      <c r="G545" s="160"/>
      <c r="H545" s="160"/>
    </row>
    <row r="546" spans="1:8" x14ac:dyDescent="0.25">
      <c r="A546" s="117">
        <v>32</v>
      </c>
      <c r="B546" s="118" t="s">
        <v>1256</v>
      </c>
      <c r="C546" s="119" t="s">
        <v>1190</v>
      </c>
      <c r="D546" s="120">
        <v>1000000</v>
      </c>
      <c r="E546" s="88" t="s">
        <v>20</v>
      </c>
      <c r="F546" s="89">
        <f t="shared" si="20"/>
        <v>1000000</v>
      </c>
      <c r="G546" s="160"/>
      <c r="H546" s="160"/>
    </row>
    <row r="547" spans="1:8" x14ac:dyDescent="0.25">
      <c r="A547" s="117">
        <v>33</v>
      </c>
      <c r="B547" s="118" t="s">
        <v>1257</v>
      </c>
      <c r="C547" s="119" t="s">
        <v>1191</v>
      </c>
      <c r="D547" s="120">
        <v>200000</v>
      </c>
      <c r="E547" s="88" t="s">
        <v>20</v>
      </c>
      <c r="F547" s="89">
        <f t="shared" si="20"/>
        <v>200000</v>
      </c>
      <c r="G547" s="160"/>
      <c r="H547" s="160"/>
    </row>
    <row r="548" spans="1:8" x14ac:dyDescent="0.25">
      <c r="A548" s="117">
        <v>34</v>
      </c>
      <c r="B548" s="118" t="s">
        <v>1258</v>
      </c>
      <c r="C548" s="119" t="s">
        <v>1192</v>
      </c>
      <c r="D548" s="120">
        <v>1000000</v>
      </c>
      <c r="E548" s="88" t="s">
        <v>20</v>
      </c>
      <c r="F548" s="89">
        <f t="shared" si="20"/>
        <v>1000000</v>
      </c>
      <c r="G548" s="160"/>
      <c r="H548" s="160"/>
    </row>
    <row r="549" spans="1:8" x14ac:dyDescent="0.25">
      <c r="A549" s="117">
        <v>35</v>
      </c>
      <c r="B549" s="118" t="s">
        <v>1259</v>
      </c>
      <c r="C549" s="119" t="s">
        <v>1193</v>
      </c>
      <c r="D549" s="120">
        <v>1000000</v>
      </c>
      <c r="E549" s="88" t="s">
        <v>20</v>
      </c>
      <c r="F549" s="89">
        <f t="shared" si="20"/>
        <v>1000000</v>
      </c>
      <c r="G549" s="160"/>
      <c r="H549" s="160"/>
    </row>
    <row r="550" spans="1:8" x14ac:dyDescent="0.25">
      <c r="A550" s="117">
        <v>36</v>
      </c>
      <c r="B550" s="118" t="s">
        <v>1260</v>
      </c>
      <c r="C550" s="119" t="s">
        <v>1194</v>
      </c>
      <c r="D550" s="120">
        <v>300000</v>
      </c>
      <c r="E550" s="88" t="s">
        <v>20</v>
      </c>
      <c r="F550" s="89">
        <f t="shared" si="20"/>
        <v>300000</v>
      </c>
      <c r="G550" s="160"/>
      <c r="H550" s="160"/>
    </row>
    <row r="551" spans="1:8" x14ac:dyDescent="0.25">
      <c r="A551" s="117">
        <v>37</v>
      </c>
      <c r="B551" s="118" t="s">
        <v>1261</v>
      </c>
      <c r="C551" s="119" t="s">
        <v>1195</v>
      </c>
      <c r="D551" s="120">
        <v>200000</v>
      </c>
      <c r="E551" s="88" t="s">
        <v>20</v>
      </c>
      <c r="F551" s="89">
        <f t="shared" si="20"/>
        <v>200000</v>
      </c>
      <c r="G551" s="160"/>
      <c r="H551" s="160"/>
    </row>
    <row r="552" spans="1:8" ht="15.75" customHeight="1" x14ac:dyDescent="0.25">
      <c r="A552" s="117">
        <v>38</v>
      </c>
      <c r="B552" s="118" t="s">
        <v>1262</v>
      </c>
      <c r="C552" s="119" t="s">
        <v>1196</v>
      </c>
      <c r="D552" s="120">
        <v>2000000</v>
      </c>
      <c r="E552" s="88" t="s">
        <v>20</v>
      </c>
      <c r="F552" s="89">
        <v>0</v>
      </c>
      <c r="G552" s="160"/>
      <c r="H552" s="160"/>
    </row>
    <row r="553" spans="1:8" ht="31.5" x14ac:dyDescent="0.25">
      <c r="A553" s="117">
        <v>39</v>
      </c>
      <c r="B553" s="118" t="s">
        <v>1263</v>
      </c>
      <c r="C553" s="119" t="s">
        <v>1197</v>
      </c>
      <c r="D553" s="120">
        <v>25000000</v>
      </c>
      <c r="E553" s="88" t="s">
        <v>20</v>
      </c>
      <c r="F553" s="89">
        <v>0</v>
      </c>
      <c r="G553" s="160"/>
      <c r="H553" s="160"/>
    </row>
    <row r="554" spans="1:8" x14ac:dyDescent="0.25">
      <c r="A554" s="117">
        <v>40</v>
      </c>
      <c r="B554" s="118" t="s">
        <v>1264</v>
      </c>
      <c r="C554" s="119" t="s">
        <v>1198</v>
      </c>
      <c r="D554" s="120">
        <v>500000</v>
      </c>
      <c r="E554" s="88" t="s">
        <v>20</v>
      </c>
      <c r="F554" s="89">
        <f t="shared" si="20"/>
        <v>500000</v>
      </c>
      <c r="G554" s="160"/>
      <c r="H554" s="160"/>
    </row>
    <row r="555" spans="1:8" ht="31.5" x14ac:dyDescent="0.25">
      <c r="A555" s="117">
        <v>41</v>
      </c>
      <c r="B555" s="118" t="s">
        <v>1274</v>
      </c>
      <c r="C555" s="119" t="s">
        <v>1199</v>
      </c>
      <c r="D555" s="120">
        <v>500000</v>
      </c>
      <c r="E555" s="88" t="s">
        <v>20</v>
      </c>
      <c r="F555" s="89">
        <f t="shared" si="20"/>
        <v>500000</v>
      </c>
      <c r="G555" s="160"/>
      <c r="H555" s="160"/>
    </row>
    <row r="556" spans="1:8" x14ac:dyDescent="0.25">
      <c r="A556" s="117">
        <v>42</v>
      </c>
      <c r="B556" s="118" t="s">
        <v>1273</v>
      </c>
      <c r="C556" s="119" t="s">
        <v>1200</v>
      </c>
      <c r="D556" s="120">
        <v>500000</v>
      </c>
      <c r="E556" s="88" t="s">
        <v>20</v>
      </c>
      <c r="F556" s="89">
        <f t="shared" si="20"/>
        <v>500000</v>
      </c>
      <c r="G556" s="160"/>
      <c r="H556" s="160"/>
    </row>
    <row r="557" spans="1:8" x14ac:dyDescent="0.25">
      <c r="A557" s="117">
        <v>43</v>
      </c>
      <c r="B557" s="118" t="s">
        <v>1272</v>
      </c>
      <c r="C557" s="119" t="s">
        <v>1201</v>
      </c>
      <c r="D557" s="120">
        <v>200000</v>
      </c>
      <c r="E557" s="88" t="s">
        <v>20</v>
      </c>
      <c r="F557" s="89">
        <f t="shared" si="20"/>
        <v>200000</v>
      </c>
      <c r="G557" s="160"/>
      <c r="H557" s="160"/>
    </row>
    <row r="558" spans="1:8" x14ac:dyDescent="0.25">
      <c r="A558" s="117">
        <v>44</v>
      </c>
      <c r="B558" s="118" t="s">
        <v>1271</v>
      </c>
      <c r="C558" s="119" t="s">
        <v>1202</v>
      </c>
      <c r="D558" s="120">
        <v>5000000</v>
      </c>
      <c r="E558" s="88" t="s">
        <v>20</v>
      </c>
      <c r="F558" s="89">
        <f t="shared" si="20"/>
        <v>5000000</v>
      </c>
      <c r="G558" s="160"/>
      <c r="H558" s="160"/>
    </row>
    <row r="559" spans="1:8" x14ac:dyDescent="0.25">
      <c r="A559" s="117">
        <v>45</v>
      </c>
      <c r="B559" s="118" t="s">
        <v>1270</v>
      </c>
      <c r="C559" s="119" t="s">
        <v>1203</v>
      </c>
      <c r="D559" s="120">
        <v>500000</v>
      </c>
      <c r="E559" s="88" t="s">
        <v>20</v>
      </c>
      <c r="F559" s="89">
        <f t="shared" si="20"/>
        <v>500000</v>
      </c>
      <c r="G559" s="160"/>
      <c r="H559" s="160"/>
    </row>
    <row r="560" spans="1:8" x14ac:dyDescent="0.25">
      <c r="A560" s="117">
        <v>46</v>
      </c>
      <c r="B560" s="118" t="s">
        <v>1269</v>
      </c>
      <c r="C560" s="119" t="s">
        <v>1204</v>
      </c>
      <c r="D560" s="120">
        <v>500000</v>
      </c>
      <c r="E560" s="88" t="s">
        <v>20</v>
      </c>
      <c r="F560" s="89">
        <f t="shared" si="20"/>
        <v>500000</v>
      </c>
      <c r="G560" s="160"/>
      <c r="H560" s="160"/>
    </row>
    <row r="561" spans="1:8" x14ac:dyDescent="0.25">
      <c r="A561" s="117">
        <v>47</v>
      </c>
      <c r="B561" s="118" t="s">
        <v>1268</v>
      </c>
      <c r="C561" s="119" t="s">
        <v>1205</v>
      </c>
      <c r="D561" s="120">
        <v>200000</v>
      </c>
      <c r="E561" s="88" t="s">
        <v>20</v>
      </c>
      <c r="F561" s="89">
        <f t="shared" si="20"/>
        <v>200000</v>
      </c>
      <c r="G561" s="160"/>
      <c r="H561" s="160"/>
    </row>
    <row r="562" spans="1:8" x14ac:dyDescent="0.25">
      <c r="A562" s="117">
        <v>48</v>
      </c>
      <c r="B562" s="118" t="s">
        <v>1267</v>
      </c>
      <c r="C562" s="119" t="s">
        <v>1206</v>
      </c>
      <c r="D562" s="120">
        <v>900000</v>
      </c>
      <c r="E562" s="123">
        <v>265000</v>
      </c>
      <c r="F562" s="89">
        <f t="shared" si="20"/>
        <v>900000</v>
      </c>
      <c r="G562" s="160"/>
      <c r="H562" s="160"/>
    </row>
    <row r="563" spans="1:8" x14ac:dyDescent="0.25">
      <c r="A563" s="117">
        <v>49</v>
      </c>
      <c r="B563" s="118" t="s">
        <v>1266</v>
      </c>
      <c r="C563" s="119" t="s">
        <v>1207</v>
      </c>
      <c r="D563" s="120">
        <v>900000</v>
      </c>
      <c r="E563" s="88" t="s">
        <v>20</v>
      </c>
      <c r="F563" s="89">
        <f t="shared" si="20"/>
        <v>900000</v>
      </c>
      <c r="G563" s="160"/>
      <c r="H563" s="160"/>
    </row>
    <row r="564" spans="1:8" x14ac:dyDescent="0.25">
      <c r="A564" s="117">
        <v>50</v>
      </c>
      <c r="B564" s="118" t="s">
        <v>1265</v>
      </c>
      <c r="C564" s="119" t="s">
        <v>1208</v>
      </c>
      <c r="D564" s="120">
        <v>900000</v>
      </c>
      <c r="E564" s="88" t="s">
        <v>20</v>
      </c>
      <c r="F564" s="89">
        <f t="shared" si="20"/>
        <v>900000</v>
      </c>
      <c r="G564" s="160"/>
      <c r="H564" s="160"/>
    </row>
    <row r="565" spans="1:8" ht="31.5" x14ac:dyDescent="0.25">
      <c r="A565" s="117">
        <v>51</v>
      </c>
      <c r="B565" s="118" t="s">
        <v>1251</v>
      </c>
      <c r="C565" s="119" t="s">
        <v>1209</v>
      </c>
      <c r="D565" s="120">
        <v>300000</v>
      </c>
      <c r="E565" s="88" t="s">
        <v>20</v>
      </c>
      <c r="F565" s="89">
        <f t="shared" si="20"/>
        <v>300000</v>
      </c>
      <c r="G565" s="160"/>
      <c r="H565" s="160"/>
    </row>
    <row r="566" spans="1:8" x14ac:dyDescent="0.25">
      <c r="A566" s="117">
        <v>52</v>
      </c>
      <c r="B566" s="118" t="s">
        <v>1250</v>
      </c>
      <c r="C566" s="119" t="s">
        <v>1210</v>
      </c>
      <c r="D566" s="120">
        <v>200000</v>
      </c>
      <c r="E566" s="88" t="s">
        <v>20</v>
      </c>
      <c r="F566" s="89">
        <f t="shared" si="20"/>
        <v>200000</v>
      </c>
      <c r="G566" s="160"/>
      <c r="H566" s="160"/>
    </row>
    <row r="567" spans="1:8" x14ac:dyDescent="0.25">
      <c r="A567" s="117">
        <v>53</v>
      </c>
      <c r="B567" s="118" t="s">
        <v>1249</v>
      </c>
      <c r="C567" s="119" t="s">
        <v>1211</v>
      </c>
      <c r="D567" s="120">
        <v>5000000</v>
      </c>
      <c r="E567" s="88" t="s">
        <v>20</v>
      </c>
      <c r="F567" s="89">
        <f t="shared" si="20"/>
        <v>5000000</v>
      </c>
      <c r="G567" s="160"/>
      <c r="H567" s="160"/>
    </row>
    <row r="568" spans="1:8" x14ac:dyDescent="0.25">
      <c r="A568" s="117">
        <v>54</v>
      </c>
      <c r="B568" s="118" t="s">
        <v>1248</v>
      </c>
      <c r="C568" s="119" t="s">
        <v>1212</v>
      </c>
      <c r="D568" s="120">
        <v>200000</v>
      </c>
      <c r="E568" s="88" t="s">
        <v>20</v>
      </c>
      <c r="F568" s="89">
        <f t="shared" si="20"/>
        <v>200000</v>
      </c>
      <c r="G568" s="160"/>
      <c r="H568" s="160"/>
    </row>
    <row r="569" spans="1:8" x14ac:dyDescent="0.25">
      <c r="A569" s="117">
        <v>55</v>
      </c>
      <c r="B569" s="118" t="s">
        <v>1247</v>
      </c>
      <c r="C569" s="119" t="s">
        <v>1213</v>
      </c>
      <c r="D569" s="120">
        <v>200000</v>
      </c>
      <c r="E569" s="88" t="s">
        <v>20</v>
      </c>
      <c r="F569" s="89">
        <f t="shared" si="20"/>
        <v>200000</v>
      </c>
      <c r="G569" s="160"/>
      <c r="H569" s="160"/>
    </row>
    <row r="570" spans="1:8" x14ac:dyDescent="0.25">
      <c r="A570" s="117">
        <v>56</v>
      </c>
      <c r="B570" s="118" t="s">
        <v>1246</v>
      </c>
      <c r="C570" s="119" t="s">
        <v>1214</v>
      </c>
      <c r="D570" s="120">
        <v>20000000</v>
      </c>
      <c r="E570" s="88" t="s">
        <v>20</v>
      </c>
      <c r="F570" s="89">
        <f t="shared" si="20"/>
        <v>20000000</v>
      </c>
      <c r="G570" s="160"/>
      <c r="H570" s="160"/>
    </row>
    <row r="571" spans="1:8" x14ac:dyDescent="0.25">
      <c r="A571" s="117">
        <v>57</v>
      </c>
      <c r="B571" s="118" t="s">
        <v>1245</v>
      </c>
      <c r="C571" s="119" t="s">
        <v>1215</v>
      </c>
      <c r="D571" s="120">
        <v>783659375</v>
      </c>
      <c r="E571" s="88" t="s">
        <v>20</v>
      </c>
      <c r="F571" s="89">
        <f t="shared" si="20"/>
        <v>783659375</v>
      </c>
      <c r="G571" s="160"/>
      <c r="H571" s="160"/>
    </row>
    <row r="572" spans="1:8" x14ac:dyDescent="0.25">
      <c r="A572" s="117">
        <v>58</v>
      </c>
      <c r="B572" s="118" t="s">
        <v>1244</v>
      </c>
      <c r="C572" s="119" t="s">
        <v>1216</v>
      </c>
      <c r="D572" s="115" t="s">
        <v>20</v>
      </c>
      <c r="E572" s="88" t="s">
        <v>20</v>
      </c>
      <c r="F572" s="89" t="str">
        <f>D572</f>
        <v>-</v>
      </c>
      <c r="G572" s="160"/>
      <c r="H572" s="160"/>
    </row>
    <row r="573" spans="1:8" ht="15" customHeight="1" x14ac:dyDescent="0.25">
      <c r="A573" s="1201" t="s">
        <v>1158</v>
      </c>
      <c r="B573" s="1201"/>
      <c r="C573" s="1201"/>
      <c r="D573" s="102">
        <v>1195659375</v>
      </c>
      <c r="E573" s="103">
        <v>8402958.3399999999</v>
      </c>
      <c r="F573" s="98">
        <f>SUM(F515:F572)</f>
        <v>1168659375</v>
      </c>
      <c r="G573" s="1205"/>
      <c r="H573" s="1205"/>
    </row>
    <row r="574" spans="1:8" x14ac:dyDescent="0.25">
      <c r="A574" s="121">
        <v>39</v>
      </c>
      <c r="B574" s="114" t="s">
        <v>1275</v>
      </c>
      <c r="F574" s="84"/>
    </row>
    <row r="575" spans="1:8" x14ac:dyDescent="0.25">
      <c r="A575" s="117">
        <v>1</v>
      </c>
      <c r="B575" s="118" t="s">
        <v>1299</v>
      </c>
      <c r="C575" s="119" t="s">
        <v>1284</v>
      </c>
      <c r="D575" s="120">
        <v>1000000</v>
      </c>
      <c r="E575" s="88" t="s">
        <v>20</v>
      </c>
      <c r="F575" s="89">
        <f t="shared" ref="F575:F581" si="21">D575</f>
        <v>1000000</v>
      </c>
      <c r="G575" s="160"/>
      <c r="H575" s="160"/>
    </row>
    <row r="576" spans="1:8" ht="31.5" x14ac:dyDescent="0.25">
      <c r="A576" s="117">
        <v>2</v>
      </c>
      <c r="B576" s="118" t="s">
        <v>1298</v>
      </c>
      <c r="C576" s="119" t="s">
        <v>1285</v>
      </c>
      <c r="D576" s="120">
        <v>90000000</v>
      </c>
      <c r="E576" s="123">
        <v>61505681.82</v>
      </c>
      <c r="F576" s="89">
        <f t="shared" si="21"/>
        <v>90000000</v>
      </c>
      <c r="G576" s="160"/>
      <c r="H576" s="160"/>
    </row>
    <row r="577" spans="1:8" x14ac:dyDescent="0.25">
      <c r="A577" s="117">
        <v>3</v>
      </c>
      <c r="B577" s="118" t="s">
        <v>1300</v>
      </c>
      <c r="C577" s="119" t="s">
        <v>1286</v>
      </c>
      <c r="D577" s="120">
        <v>1000000</v>
      </c>
      <c r="E577" s="123">
        <v>700000</v>
      </c>
      <c r="F577" s="89">
        <f t="shared" si="21"/>
        <v>1000000</v>
      </c>
      <c r="G577" s="160"/>
      <c r="H577" s="160"/>
    </row>
    <row r="578" spans="1:8" x14ac:dyDescent="0.25">
      <c r="A578" s="117">
        <v>4</v>
      </c>
      <c r="B578" s="118" t="s">
        <v>1301</v>
      </c>
      <c r="C578" s="119" t="s">
        <v>1287</v>
      </c>
      <c r="D578" s="120">
        <v>1000000</v>
      </c>
      <c r="E578" s="88" t="s">
        <v>20</v>
      </c>
      <c r="F578" s="89">
        <f t="shared" si="21"/>
        <v>1000000</v>
      </c>
      <c r="G578" s="160"/>
      <c r="H578" s="160"/>
    </row>
    <row r="579" spans="1:8" x14ac:dyDescent="0.25">
      <c r="A579" s="117">
        <v>5</v>
      </c>
      <c r="B579" s="118" t="s">
        <v>1302</v>
      </c>
      <c r="C579" s="119" t="s">
        <v>1288</v>
      </c>
      <c r="D579" s="120">
        <v>2250000</v>
      </c>
      <c r="E579" s="88" t="s">
        <v>20</v>
      </c>
      <c r="F579" s="89">
        <f t="shared" si="21"/>
        <v>2250000</v>
      </c>
      <c r="G579" s="160"/>
      <c r="H579" s="160"/>
    </row>
    <row r="580" spans="1:8" x14ac:dyDescent="0.25">
      <c r="A580" s="117">
        <v>6</v>
      </c>
      <c r="B580" s="118" t="s">
        <v>1303</v>
      </c>
      <c r="C580" s="119" t="s">
        <v>1289</v>
      </c>
      <c r="D580" s="120">
        <v>799000</v>
      </c>
      <c r="E580" s="88" t="s">
        <v>20</v>
      </c>
      <c r="F580" s="89">
        <f t="shared" si="21"/>
        <v>799000</v>
      </c>
      <c r="G580" s="160"/>
      <c r="H580" s="160"/>
    </row>
    <row r="581" spans="1:8" ht="31.5" x14ac:dyDescent="0.25">
      <c r="A581" s="117">
        <v>7</v>
      </c>
      <c r="B581" s="118" t="s">
        <v>1304</v>
      </c>
      <c r="C581" s="119" t="s">
        <v>1290</v>
      </c>
      <c r="D581" s="120">
        <v>491000</v>
      </c>
      <c r="E581" s="88" t="s">
        <v>20</v>
      </c>
      <c r="F581" s="89">
        <f t="shared" si="21"/>
        <v>491000</v>
      </c>
      <c r="G581" s="160"/>
      <c r="H581" s="160"/>
    </row>
    <row r="582" spans="1:8" x14ac:dyDescent="0.25">
      <c r="A582" s="117">
        <v>8</v>
      </c>
      <c r="B582" s="118" t="s">
        <v>1305</v>
      </c>
      <c r="C582" s="119" t="s">
        <v>1291</v>
      </c>
      <c r="D582" s="120">
        <v>750000</v>
      </c>
      <c r="E582" s="88" t="s">
        <v>20</v>
      </c>
      <c r="F582" s="89">
        <v>0</v>
      </c>
      <c r="G582" s="160"/>
      <c r="H582" s="160"/>
    </row>
    <row r="583" spans="1:8" x14ac:dyDescent="0.25">
      <c r="A583" s="117">
        <v>9</v>
      </c>
      <c r="B583" s="118" t="s">
        <v>1306</v>
      </c>
      <c r="C583" s="119" t="s">
        <v>1292</v>
      </c>
      <c r="D583" s="120">
        <v>500000</v>
      </c>
      <c r="E583" s="88" t="s">
        <v>20</v>
      </c>
      <c r="F583" s="89">
        <v>0</v>
      </c>
      <c r="G583" s="160"/>
      <c r="H583" s="160"/>
    </row>
    <row r="584" spans="1:8" x14ac:dyDescent="0.25">
      <c r="A584" s="117">
        <v>10</v>
      </c>
      <c r="B584" s="118" t="s">
        <v>1307</v>
      </c>
      <c r="C584" s="119" t="s">
        <v>1293</v>
      </c>
      <c r="D584" s="120">
        <v>270000</v>
      </c>
      <c r="E584" s="88" t="s">
        <v>20</v>
      </c>
      <c r="F584" s="89">
        <v>0</v>
      </c>
      <c r="G584" s="160"/>
      <c r="H584" s="160"/>
    </row>
    <row r="585" spans="1:8" x14ac:dyDescent="0.25">
      <c r="A585" s="117">
        <v>11</v>
      </c>
      <c r="B585" s="118" t="s">
        <v>1308</v>
      </c>
      <c r="C585" s="119" t="s">
        <v>1294</v>
      </c>
      <c r="D585" s="120">
        <v>185000</v>
      </c>
      <c r="E585" s="88" t="s">
        <v>20</v>
      </c>
      <c r="F585" s="89">
        <v>0</v>
      </c>
      <c r="G585" s="160"/>
      <c r="H585" s="160"/>
    </row>
    <row r="586" spans="1:8" ht="31.5" x14ac:dyDescent="0.25">
      <c r="A586" s="117">
        <v>12</v>
      </c>
      <c r="B586" s="118" t="s">
        <v>1309</v>
      </c>
      <c r="C586" s="119" t="s">
        <v>1295</v>
      </c>
      <c r="D586" s="120">
        <v>255000</v>
      </c>
      <c r="E586" s="88" t="s">
        <v>20</v>
      </c>
      <c r="F586" s="89">
        <v>0</v>
      </c>
      <c r="G586" s="160"/>
      <c r="H586" s="160"/>
    </row>
    <row r="587" spans="1:8" x14ac:dyDescent="0.25">
      <c r="A587" s="117">
        <v>13</v>
      </c>
      <c r="B587" s="118" t="s">
        <v>1310</v>
      </c>
      <c r="C587" s="119" t="s">
        <v>1296</v>
      </c>
      <c r="D587" s="120">
        <v>1500000</v>
      </c>
      <c r="E587" s="88" t="s">
        <v>20</v>
      </c>
      <c r="F587" s="89">
        <v>0</v>
      </c>
      <c r="G587" s="160"/>
      <c r="H587" s="160"/>
    </row>
    <row r="588" spans="1:8" ht="31.5" x14ac:dyDescent="0.25">
      <c r="A588" s="117">
        <v>14</v>
      </c>
      <c r="B588" s="118" t="s">
        <v>1311</v>
      </c>
      <c r="C588" s="119" t="s">
        <v>1297</v>
      </c>
      <c r="D588" s="115" t="s">
        <v>20</v>
      </c>
      <c r="E588" s="88" t="s">
        <v>20</v>
      </c>
      <c r="F588" s="89" t="str">
        <f>D588</f>
        <v>-</v>
      </c>
      <c r="G588" s="160"/>
      <c r="H588" s="160"/>
    </row>
    <row r="589" spans="1:8" ht="15" customHeight="1" x14ac:dyDescent="0.25">
      <c r="A589" s="1201" t="s">
        <v>1283</v>
      </c>
      <c r="B589" s="1201"/>
      <c r="C589" s="1201"/>
      <c r="D589" s="102">
        <v>100000000</v>
      </c>
      <c r="E589" s="103">
        <v>62205681.82</v>
      </c>
      <c r="F589" s="98">
        <f>SUM(F575:F588)</f>
        <v>96540000</v>
      </c>
      <c r="G589" s="126"/>
      <c r="H589" s="126"/>
    </row>
    <row r="590" spans="1:8" x14ac:dyDescent="0.25">
      <c r="A590" s="121">
        <v>40</v>
      </c>
      <c r="B590" s="114" t="s">
        <v>1312</v>
      </c>
      <c r="F590" s="84"/>
    </row>
    <row r="591" spans="1:8" ht="47.25" x14ac:dyDescent="0.25">
      <c r="A591" s="94">
        <v>1</v>
      </c>
      <c r="B591" s="100" t="s">
        <v>1336</v>
      </c>
      <c r="C591" s="96" t="s">
        <v>2360</v>
      </c>
      <c r="D591" s="11">
        <v>5500000</v>
      </c>
      <c r="E591" s="88" t="s">
        <v>20</v>
      </c>
      <c r="F591" s="89">
        <v>3000000</v>
      </c>
      <c r="G591" s="160"/>
      <c r="H591" s="160"/>
    </row>
    <row r="592" spans="1:8" x14ac:dyDescent="0.25">
      <c r="A592" s="94">
        <v>2</v>
      </c>
      <c r="B592" s="100" t="s">
        <v>1335</v>
      </c>
      <c r="C592" s="96" t="s">
        <v>1316</v>
      </c>
      <c r="D592" s="11">
        <v>1000000</v>
      </c>
      <c r="E592" s="88" t="s">
        <v>20</v>
      </c>
      <c r="F592" s="89">
        <v>0</v>
      </c>
      <c r="G592" s="160"/>
      <c r="H592" s="160"/>
    </row>
    <row r="593" spans="1:8" x14ac:dyDescent="0.25">
      <c r="A593" s="94">
        <v>3</v>
      </c>
      <c r="B593" s="100" t="s">
        <v>1337</v>
      </c>
      <c r="C593" s="96" t="s">
        <v>1317</v>
      </c>
      <c r="D593" s="11">
        <v>1000000</v>
      </c>
      <c r="E593" s="88" t="s">
        <v>20</v>
      </c>
      <c r="F593" s="89">
        <f t="shared" ref="F593:F606" si="22">D593</f>
        <v>1000000</v>
      </c>
      <c r="G593" s="160"/>
      <c r="H593" s="160"/>
    </row>
    <row r="594" spans="1:8" x14ac:dyDescent="0.25">
      <c r="A594" s="94">
        <v>4</v>
      </c>
      <c r="B594" s="100" t="s">
        <v>1338</v>
      </c>
      <c r="C594" s="96" t="s">
        <v>1318</v>
      </c>
      <c r="D594" s="11">
        <v>8000000</v>
      </c>
      <c r="E594" s="88" t="s">
        <v>20</v>
      </c>
      <c r="F594" s="89">
        <v>3000000</v>
      </c>
      <c r="G594" s="160"/>
      <c r="H594" s="160"/>
    </row>
    <row r="595" spans="1:8" ht="31.5" x14ac:dyDescent="0.25">
      <c r="A595" s="94">
        <v>5</v>
      </c>
      <c r="B595" s="100" t="s">
        <v>1339</v>
      </c>
      <c r="C595" s="96" t="s">
        <v>1319</v>
      </c>
      <c r="D595" s="11">
        <v>8500000</v>
      </c>
      <c r="E595" s="88" t="s">
        <v>20</v>
      </c>
      <c r="F595" s="89">
        <f t="shared" si="22"/>
        <v>8500000</v>
      </c>
      <c r="G595" s="160"/>
      <c r="H595" s="160"/>
    </row>
    <row r="596" spans="1:8" x14ac:dyDescent="0.25">
      <c r="A596" s="94">
        <v>6</v>
      </c>
      <c r="B596" s="100" t="s">
        <v>1340</v>
      </c>
      <c r="C596" s="96" t="s">
        <v>1320</v>
      </c>
      <c r="D596" s="11">
        <v>14000000</v>
      </c>
      <c r="E596" s="101">
        <v>350000</v>
      </c>
      <c r="F596" s="89">
        <f t="shared" si="22"/>
        <v>14000000</v>
      </c>
      <c r="G596" s="160"/>
      <c r="H596" s="160"/>
    </row>
    <row r="597" spans="1:8" x14ac:dyDescent="0.25">
      <c r="A597" s="94">
        <v>7</v>
      </c>
      <c r="B597" s="100" t="s">
        <v>1341</v>
      </c>
      <c r="C597" s="96" t="s">
        <v>1321</v>
      </c>
      <c r="D597" s="11">
        <v>5000000</v>
      </c>
      <c r="E597" s="101">
        <v>900000</v>
      </c>
      <c r="F597" s="89">
        <f t="shared" si="22"/>
        <v>5000000</v>
      </c>
      <c r="G597" s="160"/>
      <c r="H597" s="160"/>
    </row>
    <row r="598" spans="1:8" ht="31.5" x14ac:dyDescent="0.25">
      <c r="A598" s="94">
        <v>8</v>
      </c>
      <c r="B598" s="100" t="s">
        <v>1342</v>
      </c>
      <c r="C598" s="96" t="s">
        <v>1322</v>
      </c>
      <c r="D598" s="11">
        <v>10000000</v>
      </c>
      <c r="E598" s="101">
        <v>500000</v>
      </c>
      <c r="F598" s="89">
        <f t="shared" si="22"/>
        <v>10000000</v>
      </c>
      <c r="G598" s="160"/>
      <c r="H598" s="160"/>
    </row>
    <row r="599" spans="1:8" x14ac:dyDescent="0.25">
      <c r="A599" s="94">
        <v>9</v>
      </c>
      <c r="B599" s="100" t="s">
        <v>1343</v>
      </c>
      <c r="C599" s="96" t="s">
        <v>1182</v>
      </c>
      <c r="D599" s="11">
        <v>1000000</v>
      </c>
      <c r="E599" s="88" t="s">
        <v>20</v>
      </c>
      <c r="F599" s="89">
        <f t="shared" si="22"/>
        <v>1000000</v>
      </c>
      <c r="G599" s="160"/>
      <c r="H599" s="160"/>
    </row>
    <row r="600" spans="1:8" x14ac:dyDescent="0.25">
      <c r="A600" s="94">
        <v>10</v>
      </c>
      <c r="B600" s="100" t="s">
        <v>1345</v>
      </c>
      <c r="C600" s="96" t="s">
        <v>1323</v>
      </c>
      <c r="D600" s="11">
        <v>25000000</v>
      </c>
      <c r="E600" s="101">
        <v>2160000</v>
      </c>
      <c r="F600" s="89">
        <v>5000000</v>
      </c>
      <c r="G600" s="160"/>
      <c r="H600" s="160"/>
    </row>
    <row r="601" spans="1:8" x14ac:dyDescent="0.25">
      <c r="A601" s="94">
        <v>11</v>
      </c>
      <c r="B601" s="100" t="s">
        <v>1344</v>
      </c>
      <c r="C601" s="96" t="s">
        <v>1324</v>
      </c>
      <c r="D601" s="11">
        <v>30000000</v>
      </c>
      <c r="E601" s="88" t="s">
        <v>20</v>
      </c>
      <c r="F601" s="89">
        <f t="shared" si="22"/>
        <v>30000000</v>
      </c>
      <c r="G601" s="160"/>
      <c r="H601" s="160"/>
    </row>
    <row r="602" spans="1:8" x14ac:dyDescent="0.25">
      <c r="A602" s="94">
        <v>12</v>
      </c>
      <c r="B602" s="100" t="s">
        <v>1346</v>
      </c>
      <c r="C602" s="96" t="s">
        <v>1325</v>
      </c>
      <c r="D602" s="11">
        <v>130000000</v>
      </c>
      <c r="E602" s="101">
        <v>101251587.36</v>
      </c>
      <c r="F602" s="128">
        <v>1000000000</v>
      </c>
      <c r="G602" s="160"/>
      <c r="H602" s="160"/>
    </row>
    <row r="603" spans="1:8" x14ac:dyDescent="0.25">
      <c r="A603" s="94">
        <v>13</v>
      </c>
      <c r="B603" s="100" t="s">
        <v>1347</v>
      </c>
      <c r="C603" s="96" t="s">
        <v>1326</v>
      </c>
      <c r="D603" s="11">
        <v>5000000</v>
      </c>
      <c r="E603" s="88" t="s">
        <v>20</v>
      </c>
      <c r="F603" s="89">
        <f t="shared" si="22"/>
        <v>5000000</v>
      </c>
      <c r="G603" s="160"/>
      <c r="H603" s="160"/>
    </row>
    <row r="604" spans="1:8" ht="31.5" x14ac:dyDescent="0.25">
      <c r="A604" s="94">
        <v>14</v>
      </c>
      <c r="B604" s="100" t="s">
        <v>1334</v>
      </c>
      <c r="C604" s="96" t="s">
        <v>1327</v>
      </c>
      <c r="D604" s="11">
        <v>10000000</v>
      </c>
      <c r="E604" s="101">
        <v>5000000</v>
      </c>
      <c r="F604" s="89">
        <f t="shared" si="22"/>
        <v>10000000</v>
      </c>
      <c r="G604" s="160"/>
      <c r="H604" s="160"/>
    </row>
    <row r="605" spans="1:8" x14ac:dyDescent="0.25">
      <c r="A605" s="94">
        <v>15</v>
      </c>
      <c r="B605" s="100" t="s">
        <v>1333</v>
      </c>
      <c r="C605" s="96" t="s">
        <v>1328</v>
      </c>
      <c r="D605" s="11">
        <v>4000000</v>
      </c>
      <c r="E605" s="101">
        <v>2014000</v>
      </c>
      <c r="F605" s="89">
        <f t="shared" si="22"/>
        <v>4000000</v>
      </c>
      <c r="G605" s="160"/>
      <c r="H605" s="160"/>
    </row>
    <row r="606" spans="1:8" ht="31.5" x14ac:dyDescent="0.25">
      <c r="A606" s="94">
        <v>16</v>
      </c>
      <c r="B606" s="100" t="s">
        <v>1332</v>
      </c>
      <c r="C606" s="96" t="s">
        <v>1329</v>
      </c>
      <c r="D606" s="11">
        <v>22000000</v>
      </c>
      <c r="E606" s="101">
        <v>4900000</v>
      </c>
      <c r="F606" s="89">
        <f t="shared" si="22"/>
        <v>22000000</v>
      </c>
      <c r="G606" s="160"/>
      <c r="H606" s="160"/>
    </row>
    <row r="607" spans="1:8" ht="31.5" x14ac:dyDescent="0.25">
      <c r="A607" s="139">
        <v>17</v>
      </c>
      <c r="B607" s="140" t="s">
        <v>1331</v>
      </c>
      <c r="C607" s="141" t="s">
        <v>1330</v>
      </c>
      <c r="D607" s="142">
        <v>30000000</v>
      </c>
      <c r="E607" s="88" t="s">
        <v>20</v>
      </c>
      <c r="F607" s="89">
        <v>0</v>
      </c>
      <c r="G607" s="160"/>
      <c r="H607" s="160"/>
    </row>
    <row r="608" spans="1:8" ht="15" customHeight="1" x14ac:dyDescent="0.25">
      <c r="A608" s="1203" t="s">
        <v>1315</v>
      </c>
      <c r="B608" s="1203"/>
      <c r="C608" s="1203"/>
      <c r="D608" s="113">
        <v>310000000</v>
      </c>
      <c r="E608" s="130">
        <v>117075587.36</v>
      </c>
      <c r="F608" s="98">
        <f>SUM(F594:F607)</f>
        <v>1117500000</v>
      </c>
      <c r="G608" s="1205"/>
      <c r="H608" s="1205"/>
    </row>
    <row r="609" spans="1:9" x14ac:dyDescent="0.25">
      <c r="A609" s="138">
        <v>41</v>
      </c>
      <c r="B609" s="114" t="s">
        <v>1348</v>
      </c>
      <c r="C609" s="152"/>
      <c r="D609" s="110"/>
      <c r="E609" s="110"/>
      <c r="F609" s="84"/>
      <c r="G609" s="110"/>
      <c r="H609" s="110"/>
    </row>
    <row r="610" spans="1:9" x14ac:dyDescent="0.25">
      <c r="A610" s="117">
        <v>1</v>
      </c>
      <c r="B610" s="118" t="s">
        <v>1364</v>
      </c>
      <c r="C610" s="119" t="s">
        <v>1352</v>
      </c>
      <c r="D610" s="120">
        <v>20000000</v>
      </c>
      <c r="E610" s="88" t="s">
        <v>20</v>
      </c>
      <c r="F610" s="89">
        <f>D610</f>
        <v>20000000</v>
      </c>
      <c r="G610" s="160"/>
      <c r="H610" s="160"/>
    </row>
    <row r="611" spans="1:9" ht="31.5" x14ac:dyDescent="0.25">
      <c r="A611" s="117">
        <v>2</v>
      </c>
      <c r="B611" s="118" t="s">
        <v>1365</v>
      </c>
      <c r="C611" s="119" t="s">
        <v>1353</v>
      </c>
      <c r="D611" s="120">
        <v>263000000</v>
      </c>
      <c r="E611" s="123">
        <f>277799653.61-35000000</f>
        <v>242799653.61000001</v>
      </c>
      <c r="F611" s="143">
        <f>D611</f>
        <v>263000000</v>
      </c>
      <c r="G611" s="160"/>
      <c r="H611" s="160"/>
      <c r="I611" s="163">
        <f>D611-E611</f>
        <v>20200346.389999986</v>
      </c>
    </row>
    <row r="612" spans="1:9" ht="31.5" x14ac:dyDescent="0.25">
      <c r="A612" s="117">
        <v>3</v>
      </c>
      <c r="B612" s="118" t="s">
        <v>1366</v>
      </c>
      <c r="C612" s="119" t="s">
        <v>1354</v>
      </c>
      <c r="D612" s="120">
        <v>50000000</v>
      </c>
      <c r="E612" s="88" t="s">
        <v>20</v>
      </c>
      <c r="F612" s="89">
        <v>20000000</v>
      </c>
      <c r="G612" s="160"/>
      <c r="H612" s="160"/>
    </row>
    <row r="613" spans="1:9" x14ac:dyDescent="0.25">
      <c r="A613" s="117">
        <v>4</v>
      </c>
      <c r="B613" s="118" t="s">
        <v>1367</v>
      </c>
      <c r="C613" s="119" t="s">
        <v>1355</v>
      </c>
      <c r="D613" s="120">
        <v>35000000</v>
      </c>
      <c r="E613" s="88" t="s">
        <v>20</v>
      </c>
      <c r="F613" s="89">
        <f t="shared" ref="F613:F621" si="23">D613</f>
        <v>35000000</v>
      </c>
      <c r="G613" s="160"/>
      <c r="H613" s="160"/>
    </row>
    <row r="614" spans="1:9" ht="31.5" x14ac:dyDescent="0.25">
      <c r="A614" s="117">
        <v>5</v>
      </c>
      <c r="B614" s="118" t="s">
        <v>1368</v>
      </c>
      <c r="C614" s="119" t="s">
        <v>1356</v>
      </c>
      <c r="D614" s="120">
        <v>10000000</v>
      </c>
      <c r="E614" s="123">
        <v>2537799.7799999998</v>
      </c>
      <c r="F614" s="89">
        <v>5000000</v>
      </c>
      <c r="G614" s="160"/>
      <c r="H614" s="160"/>
    </row>
    <row r="615" spans="1:9" x14ac:dyDescent="0.25">
      <c r="A615" s="117">
        <v>6</v>
      </c>
      <c r="B615" s="118" t="s">
        <v>1369</v>
      </c>
      <c r="C615" s="119" t="s">
        <v>1357</v>
      </c>
      <c r="D615" s="120">
        <v>10000000</v>
      </c>
      <c r="E615" s="88" t="s">
        <v>20</v>
      </c>
      <c r="F615" s="89">
        <v>5000000</v>
      </c>
      <c r="G615" s="160"/>
      <c r="H615" s="160"/>
    </row>
    <row r="616" spans="1:9" x14ac:dyDescent="0.25">
      <c r="A616" s="117">
        <v>7</v>
      </c>
      <c r="B616" s="118" t="s">
        <v>1370</v>
      </c>
      <c r="C616" s="119" t="s">
        <v>1358</v>
      </c>
      <c r="D616" s="120">
        <v>20000000</v>
      </c>
      <c r="E616" s="123">
        <v>4030350</v>
      </c>
      <c r="F616" s="89">
        <f t="shared" si="23"/>
        <v>20000000</v>
      </c>
      <c r="G616" s="160"/>
      <c r="H616" s="160"/>
    </row>
    <row r="617" spans="1:9" ht="31.5" x14ac:dyDescent="0.25">
      <c r="A617" s="117">
        <v>8</v>
      </c>
      <c r="B617" s="118" t="s">
        <v>1371</v>
      </c>
      <c r="C617" s="119" t="s">
        <v>1359</v>
      </c>
      <c r="D617" s="120">
        <v>20000000</v>
      </c>
      <c r="E617" s="123">
        <v>4347000</v>
      </c>
      <c r="F617" s="89">
        <v>10000000</v>
      </c>
      <c r="G617" s="160"/>
      <c r="H617" s="160"/>
    </row>
    <row r="618" spans="1:9" ht="31.5" x14ac:dyDescent="0.25">
      <c r="A618" s="117">
        <v>9</v>
      </c>
      <c r="B618" s="118" t="s">
        <v>1372</v>
      </c>
      <c r="C618" s="119" t="s">
        <v>1360</v>
      </c>
      <c r="D618" s="120">
        <v>25000000</v>
      </c>
      <c r="E618" s="88" t="s">
        <v>20</v>
      </c>
      <c r="F618" s="89">
        <f t="shared" si="23"/>
        <v>25000000</v>
      </c>
      <c r="G618" s="160"/>
      <c r="H618" s="160"/>
    </row>
    <row r="619" spans="1:9" x14ac:dyDescent="0.25">
      <c r="A619" s="117">
        <v>10</v>
      </c>
      <c r="B619" s="118" t="s">
        <v>1373</v>
      </c>
      <c r="C619" s="119" t="s">
        <v>1361</v>
      </c>
      <c r="D619" s="120">
        <v>25000000</v>
      </c>
      <c r="E619" s="123">
        <v>2461757.7799999998</v>
      </c>
      <c r="F619" s="89">
        <v>10000000</v>
      </c>
      <c r="G619" s="160"/>
      <c r="H619" s="160"/>
    </row>
    <row r="620" spans="1:9" ht="31.5" x14ac:dyDescent="0.25">
      <c r="A620" s="117">
        <v>11</v>
      </c>
      <c r="B620" s="118" t="s">
        <v>1374</v>
      </c>
      <c r="C620" s="119" t="s">
        <v>1362</v>
      </c>
      <c r="D620" s="120">
        <v>20000000</v>
      </c>
      <c r="E620" s="88" t="s">
        <v>20</v>
      </c>
      <c r="F620" s="89">
        <v>10000000</v>
      </c>
      <c r="G620" s="160"/>
      <c r="H620" s="160"/>
    </row>
    <row r="621" spans="1:9" x14ac:dyDescent="0.25">
      <c r="A621" s="117">
        <v>12</v>
      </c>
      <c r="B621" s="144">
        <v>5060001860106</v>
      </c>
      <c r="C621" s="119" t="s">
        <v>1363</v>
      </c>
      <c r="D621" s="120">
        <v>2000000</v>
      </c>
      <c r="E621" s="88" t="s">
        <v>20</v>
      </c>
      <c r="F621" s="89">
        <f t="shared" si="23"/>
        <v>2000000</v>
      </c>
      <c r="G621" s="160"/>
      <c r="H621" s="160"/>
    </row>
    <row r="622" spans="1:9" ht="15" customHeight="1" x14ac:dyDescent="0.25">
      <c r="A622" s="1201" t="s">
        <v>1351</v>
      </c>
      <c r="B622" s="1201"/>
      <c r="C622" s="1201"/>
      <c r="D622" s="102">
        <v>500000000</v>
      </c>
      <c r="E622" s="103">
        <v>291176561.17000002</v>
      </c>
      <c r="F622" s="98">
        <f>SUM(F610:F621)</f>
        <v>425000000</v>
      </c>
      <c r="G622" s="1205"/>
      <c r="H622" s="1205"/>
    </row>
    <row r="623" spans="1:9" x14ac:dyDescent="0.25">
      <c r="A623" s="121">
        <v>42</v>
      </c>
      <c r="B623" s="114" t="s">
        <v>1375</v>
      </c>
      <c r="F623" s="84"/>
    </row>
    <row r="624" spans="1:9" x14ac:dyDescent="0.25">
      <c r="A624" s="94">
        <v>1</v>
      </c>
      <c r="B624" s="100" t="s">
        <v>1388</v>
      </c>
      <c r="C624" s="96" t="s">
        <v>1383</v>
      </c>
      <c r="D624" s="115" t="s">
        <v>20</v>
      </c>
      <c r="E624" s="88" t="s">
        <v>20</v>
      </c>
      <c r="F624" s="89" t="str">
        <f>D624</f>
        <v>-</v>
      </c>
      <c r="G624" s="160"/>
      <c r="H624" s="160"/>
    </row>
    <row r="625" spans="1:8" x14ac:dyDescent="0.25">
      <c r="A625" s="94">
        <v>2</v>
      </c>
      <c r="B625" s="100" t="s">
        <v>1389</v>
      </c>
      <c r="C625" s="96" t="s">
        <v>1384</v>
      </c>
      <c r="D625" s="11">
        <v>50000000</v>
      </c>
      <c r="E625" s="88" t="s">
        <v>20</v>
      </c>
      <c r="F625" s="89">
        <v>0</v>
      </c>
      <c r="G625" s="160"/>
      <c r="H625" s="160"/>
    </row>
    <row r="626" spans="1:8" x14ac:dyDescent="0.25">
      <c r="A626" s="94">
        <v>3</v>
      </c>
      <c r="B626" s="100" t="s">
        <v>1390</v>
      </c>
      <c r="C626" s="96" t="s">
        <v>1385</v>
      </c>
      <c r="D626" s="11">
        <v>2000000</v>
      </c>
      <c r="E626" s="88" t="s">
        <v>20</v>
      </c>
      <c r="F626" s="89">
        <f>D626</f>
        <v>2000000</v>
      </c>
      <c r="G626" s="160"/>
      <c r="H626" s="160"/>
    </row>
    <row r="627" spans="1:8" x14ac:dyDescent="0.25">
      <c r="A627" s="94">
        <v>4</v>
      </c>
      <c r="B627" s="100" t="s">
        <v>1391</v>
      </c>
      <c r="C627" s="96" t="s">
        <v>1386</v>
      </c>
      <c r="D627" s="11">
        <v>3000000</v>
      </c>
      <c r="E627" s="88" t="s">
        <v>20</v>
      </c>
      <c r="F627" s="89">
        <f>D627</f>
        <v>3000000</v>
      </c>
      <c r="G627" s="160"/>
      <c r="H627" s="160"/>
    </row>
    <row r="628" spans="1:8" x14ac:dyDescent="0.25">
      <c r="A628" s="94">
        <v>5</v>
      </c>
      <c r="B628" s="100" t="s">
        <v>1392</v>
      </c>
      <c r="C628" s="96" t="s">
        <v>1387</v>
      </c>
      <c r="D628" s="11">
        <v>5000000</v>
      </c>
      <c r="E628" s="101">
        <v>756285.71</v>
      </c>
      <c r="F628" s="89">
        <f>D628</f>
        <v>5000000</v>
      </c>
      <c r="G628" s="160"/>
      <c r="H628" s="160"/>
    </row>
    <row r="629" spans="1:8" ht="15" customHeight="1" x14ac:dyDescent="0.25">
      <c r="A629" s="1203" t="s">
        <v>365</v>
      </c>
      <c r="B629" s="1203"/>
      <c r="C629" s="1203"/>
      <c r="D629" s="113">
        <v>60000000</v>
      </c>
      <c r="E629" s="130">
        <v>756285.71</v>
      </c>
      <c r="F629" s="98">
        <f>SUM(F624:F628)</f>
        <v>10000000</v>
      </c>
      <c r="G629" s="126"/>
      <c r="H629" s="126"/>
    </row>
    <row r="630" spans="1:8" x14ac:dyDescent="0.25">
      <c r="A630" s="108">
        <v>43</v>
      </c>
      <c r="B630" s="114" t="s">
        <v>1395</v>
      </c>
      <c r="F630" s="84"/>
    </row>
    <row r="631" spans="1:8" x14ac:dyDescent="0.25">
      <c r="A631" s="94">
        <v>1</v>
      </c>
      <c r="B631" s="100" t="s">
        <v>1438</v>
      </c>
      <c r="C631" s="96" t="s">
        <v>1397</v>
      </c>
      <c r="D631" s="115" t="s">
        <v>20</v>
      </c>
      <c r="E631" s="88" t="s">
        <v>20</v>
      </c>
      <c r="F631" s="89" t="str">
        <f t="shared" ref="F631:F670" si="24">D631</f>
        <v>-</v>
      </c>
      <c r="G631" s="160"/>
      <c r="H631" s="160"/>
    </row>
    <row r="632" spans="1:8" x14ac:dyDescent="0.25">
      <c r="A632" s="94">
        <v>2</v>
      </c>
      <c r="B632" s="100" t="s">
        <v>1478</v>
      </c>
      <c r="C632" s="96" t="s">
        <v>1398</v>
      </c>
      <c r="D632" s="115" t="s">
        <v>20</v>
      </c>
      <c r="E632" s="88" t="s">
        <v>20</v>
      </c>
      <c r="F632" s="89" t="str">
        <f t="shared" si="24"/>
        <v>-</v>
      </c>
      <c r="G632" s="160"/>
      <c r="H632" s="160"/>
    </row>
    <row r="633" spans="1:8" x14ac:dyDescent="0.25">
      <c r="A633" s="94">
        <v>3</v>
      </c>
      <c r="B633" s="100" t="s">
        <v>1477</v>
      </c>
      <c r="C633" s="96" t="s">
        <v>1399</v>
      </c>
      <c r="D633" s="11">
        <v>5000000</v>
      </c>
      <c r="E633" s="88" t="s">
        <v>20</v>
      </c>
      <c r="F633" s="89">
        <f t="shared" si="24"/>
        <v>5000000</v>
      </c>
      <c r="G633" s="160"/>
      <c r="H633" s="160"/>
    </row>
    <row r="634" spans="1:8" x14ac:dyDescent="0.25">
      <c r="A634" s="94">
        <v>4</v>
      </c>
      <c r="B634" s="100" t="s">
        <v>1476</v>
      </c>
      <c r="C634" s="96" t="s">
        <v>1400</v>
      </c>
      <c r="D634" s="11">
        <v>3000000</v>
      </c>
      <c r="E634" s="88" t="s">
        <v>20</v>
      </c>
      <c r="F634" s="89">
        <f t="shared" si="24"/>
        <v>3000000</v>
      </c>
      <c r="G634" s="160"/>
      <c r="H634" s="160"/>
    </row>
    <row r="635" spans="1:8" x14ac:dyDescent="0.25">
      <c r="A635" s="94">
        <v>5</v>
      </c>
      <c r="B635" s="100" t="s">
        <v>1475</v>
      </c>
      <c r="C635" s="96" t="s">
        <v>1401</v>
      </c>
      <c r="D635" s="11">
        <v>3000000</v>
      </c>
      <c r="E635" s="88" t="s">
        <v>20</v>
      </c>
      <c r="F635" s="89">
        <f t="shared" si="24"/>
        <v>3000000</v>
      </c>
      <c r="G635" s="160"/>
      <c r="H635" s="160"/>
    </row>
    <row r="636" spans="1:8" x14ac:dyDescent="0.25">
      <c r="A636" s="94">
        <v>6</v>
      </c>
      <c r="B636" s="100" t="s">
        <v>1474</v>
      </c>
      <c r="C636" s="96" t="s">
        <v>1402</v>
      </c>
      <c r="D636" s="11">
        <v>3000000</v>
      </c>
      <c r="E636" s="88" t="s">
        <v>20</v>
      </c>
      <c r="F636" s="89">
        <f t="shared" si="24"/>
        <v>3000000</v>
      </c>
      <c r="G636" s="160"/>
      <c r="H636" s="160"/>
    </row>
    <row r="637" spans="1:8" x14ac:dyDescent="0.25">
      <c r="A637" s="94">
        <v>7</v>
      </c>
      <c r="B637" s="100" t="s">
        <v>1473</v>
      </c>
      <c r="C637" s="96" t="s">
        <v>1403</v>
      </c>
      <c r="D637" s="11">
        <v>4000000</v>
      </c>
      <c r="E637" s="88" t="s">
        <v>20</v>
      </c>
      <c r="F637" s="89">
        <f t="shared" si="24"/>
        <v>4000000</v>
      </c>
      <c r="G637" s="160"/>
      <c r="H637" s="160"/>
    </row>
    <row r="638" spans="1:8" x14ac:dyDescent="0.25">
      <c r="A638" s="94">
        <v>8</v>
      </c>
      <c r="B638" s="100" t="s">
        <v>1472</v>
      </c>
      <c r="C638" s="96" t="s">
        <v>1404</v>
      </c>
      <c r="D638" s="11">
        <v>4000000</v>
      </c>
      <c r="E638" s="88" t="s">
        <v>20</v>
      </c>
      <c r="F638" s="89">
        <f t="shared" si="24"/>
        <v>4000000</v>
      </c>
      <c r="G638" s="160"/>
      <c r="H638" s="160"/>
    </row>
    <row r="639" spans="1:8" x14ac:dyDescent="0.25">
      <c r="A639" s="94">
        <v>9</v>
      </c>
      <c r="B639" s="100" t="s">
        <v>1471</v>
      </c>
      <c r="C639" s="96" t="s">
        <v>1405</v>
      </c>
      <c r="D639" s="11">
        <v>1000000</v>
      </c>
      <c r="E639" s="88" t="s">
        <v>20</v>
      </c>
      <c r="F639" s="89">
        <f t="shared" si="24"/>
        <v>1000000</v>
      </c>
      <c r="G639" s="160"/>
      <c r="H639" s="160"/>
    </row>
    <row r="640" spans="1:8" ht="31.5" x14ac:dyDescent="0.25">
      <c r="A640" s="94">
        <v>10</v>
      </c>
      <c r="B640" s="100" t="s">
        <v>1470</v>
      </c>
      <c r="C640" s="96" t="s">
        <v>1406</v>
      </c>
      <c r="D640" s="11">
        <v>2000000</v>
      </c>
      <c r="E640" s="88" t="s">
        <v>20</v>
      </c>
      <c r="F640" s="89">
        <f t="shared" si="24"/>
        <v>2000000</v>
      </c>
      <c r="G640" s="160"/>
      <c r="H640" s="160"/>
    </row>
    <row r="641" spans="1:8" ht="31.5" x14ac:dyDescent="0.25">
      <c r="A641" s="94">
        <v>11</v>
      </c>
      <c r="B641" s="100" t="s">
        <v>1469</v>
      </c>
      <c r="C641" s="96" t="s">
        <v>1407</v>
      </c>
      <c r="D641" s="11">
        <v>6000000</v>
      </c>
      <c r="E641" s="88" t="s">
        <v>20</v>
      </c>
      <c r="F641" s="89">
        <v>2000000</v>
      </c>
      <c r="G641" s="160"/>
      <c r="H641" s="160"/>
    </row>
    <row r="642" spans="1:8" ht="31.5" x14ac:dyDescent="0.25">
      <c r="A642" s="94">
        <v>12</v>
      </c>
      <c r="B642" s="100" t="s">
        <v>1468</v>
      </c>
      <c r="C642" s="96" t="s">
        <v>1408</v>
      </c>
      <c r="D642" s="11">
        <v>2000000</v>
      </c>
      <c r="E642" s="88" t="s">
        <v>20</v>
      </c>
      <c r="F642" s="89">
        <f t="shared" si="24"/>
        <v>2000000</v>
      </c>
      <c r="G642" s="160"/>
      <c r="H642" s="160"/>
    </row>
    <row r="643" spans="1:8" ht="47.25" x14ac:dyDescent="0.25">
      <c r="A643" s="94">
        <v>13</v>
      </c>
      <c r="B643" s="100" t="s">
        <v>1467</v>
      </c>
      <c r="C643" s="96" t="s">
        <v>1409</v>
      </c>
      <c r="D643" s="11">
        <v>1000000</v>
      </c>
      <c r="E643" s="88" t="s">
        <v>20</v>
      </c>
      <c r="F643" s="89">
        <f t="shared" si="24"/>
        <v>1000000</v>
      </c>
      <c r="G643" s="160"/>
      <c r="H643" s="160"/>
    </row>
    <row r="644" spans="1:8" x14ac:dyDescent="0.25">
      <c r="A644" s="94">
        <v>14</v>
      </c>
      <c r="B644" s="100" t="s">
        <v>1466</v>
      </c>
      <c r="C644" s="96" t="s">
        <v>1410</v>
      </c>
      <c r="D644" s="11">
        <v>7000000</v>
      </c>
      <c r="E644" s="88" t="s">
        <v>20</v>
      </c>
      <c r="F644" s="89">
        <f t="shared" si="24"/>
        <v>7000000</v>
      </c>
      <c r="G644" s="160"/>
      <c r="H644" s="160"/>
    </row>
    <row r="645" spans="1:8" x14ac:dyDescent="0.25">
      <c r="A645" s="94">
        <v>15</v>
      </c>
      <c r="B645" s="100" t="s">
        <v>1465</v>
      </c>
      <c r="C645" s="96" t="s">
        <v>1411</v>
      </c>
      <c r="D645" s="11">
        <v>1000000</v>
      </c>
      <c r="E645" s="88" t="s">
        <v>20</v>
      </c>
      <c r="F645" s="89">
        <f t="shared" si="24"/>
        <v>1000000</v>
      </c>
      <c r="G645" s="160"/>
      <c r="H645" s="160"/>
    </row>
    <row r="646" spans="1:8" x14ac:dyDescent="0.25">
      <c r="A646" s="94">
        <v>16</v>
      </c>
      <c r="B646" s="100" t="s">
        <v>1464</v>
      </c>
      <c r="C646" s="96" t="s">
        <v>1412</v>
      </c>
      <c r="D646" s="11">
        <v>5500000</v>
      </c>
      <c r="E646" s="88" t="s">
        <v>20</v>
      </c>
      <c r="F646" s="89">
        <f t="shared" si="24"/>
        <v>5500000</v>
      </c>
      <c r="G646" s="160"/>
      <c r="H646" s="160"/>
    </row>
    <row r="647" spans="1:8" ht="31.5" x14ac:dyDescent="0.25">
      <c r="A647" s="94">
        <v>17</v>
      </c>
      <c r="B647" s="100" t="s">
        <v>1463</v>
      </c>
      <c r="C647" s="96" t="s">
        <v>1413</v>
      </c>
      <c r="D647" s="11">
        <v>1000000</v>
      </c>
      <c r="E647" s="88" t="s">
        <v>20</v>
      </c>
      <c r="F647" s="89">
        <f t="shared" si="24"/>
        <v>1000000</v>
      </c>
      <c r="G647" s="160"/>
      <c r="H647" s="160"/>
    </row>
    <row r="648" spans="1:8" x14ac:dyDescent="0.25">
      <c r="A648" s="94">
        <v>18</v>
      </c>
      <c r="B648" s="100" t="s">
        <v>1462</v>
      </c>
      <c r="C648" s="96" t="s">
        <v>1414</v>
      </c>
      <c r="D648" s="115" t="s">
        <v>20</v>
      </c>
      <c r="E648" s="88" t="s">
        <v>20</v>
      </c>
      <c r="F648" s="89" t="str">
        <f t="shared" si="24"/>
        <v>-</v>
      </c>
      <c r="G648" s="160"/>
      <c r="H648" s="160"/>
    </row>
    <row r="649" spans="1:8" ht="31.5" x14ac:dyDescent="0.25">
      <c r="A649" s="94">
        <v>19</v>
      </c>
      <c r="B649" s="100" t="s">
        <v>1461</v>
      </c>
      <c r="C649" s="96" t="s">
        <v>1415</v>
      </c>
      <c r="D649" s="11">
        <v>2000000</v>
      </c>
      <c r="E649" s="88" t="s">
        <v>20</v>
      </c>
      <c r="F649" s="89">
        <f t="shared" si="24"/>
        <v>2000000</v>
      </c>
      <c r="G649" s="160"/>
      <c r="H649" s="160"/>
    </row>
    <row r="650" spans="1:8" x14ac:dyDescent="0.25">
      <c r="A650" s="94">
        <v>20</v>
      </c>
      <c r="B650" s="100" t="s">
        <v>1460</v>
      </c>
      <c r="C650" s="96" t="s">
        <v>1416</v>
      </c>
      <c r="D650" s="11">
        <v>2000000</v>
      </c>
      <c r="E650" s="88" t="s">
        <v>20</v>
      </c>
      <c r="F650" s="89">
        <f t="shared" si="24"/>
        <v>2000000</v>
      </c>
      <c r="G650" s="160"/>
      <c r="H650" s="160"/>
    </row>
    <row r="651" spans="1:8" x14ac:dyDescent="0.25">
      <c r="A651" s="94">
        <v>21</v>
      </c>
      <c r="B651" s="100" t="s">
        <v>1459</v>
      </c>
      <c r="C651" s="96" t="s">
        <v>1417</v>
      </c>
      <c r="D651" s="11">
        <v>3000000</v>
      </c>
      <c r="E651" s="88" t="s">
        <v>20</v>
      </c>
      <c r="F651" s="89">
        <f t="shared" si="24"/>
        <v>3000000</v>
      </c>
      <c r="G651" s="160"/>
      <c r="H651" s="160"/>
    </row>
    <row r="652" spans="1:8" x14ac:dyDescent="0.25">
      <c r="A652" s="94">
        <v>22</v>
      </c>
      <c r="B652" s="100" t="s">
        <v>1458</v>
      </c>
      <c r="C652" s="96" t="s">
        <v>1418</v>
      </c>
      <c r="D652" s="11">
        <v>2000000</v>
      </c>
      <c r="E652" s="88" t="s">
        <v>20</v>
      </c>
      <c r="F652" s="89">
        <f t="shared" si="24"/>
        <v>2000000</v>
      </c>
      <c r="G652" s="160"/>
      <c r="H652" s="160"/>
    </row>
    <row r="653" spans="1:8" x14ac:dyDescent="0.25">
      <c r="A653" s="94">
        <v>23</v>
      </c>
      <c r="B653" s="100" t="s">
        <v>1457</v>
      </c>
      <c r="C653" s="96" t="s">
        <v>1419</v>
      </c>
      <c r="D653" s="11">
        <v>5000000</v>
      </c>
      <c r="E653" s="88" t="s">
        <v>20</v>
      </c>
      <c r="F653" s="89">
        <f t="shared" si="24"/>
        <v>5000000</v>
      </c>
      <c r="G653" s="160"/>
      <c r="H653" s="160"/>
    </row>
    <row r="654" spans="1:8" x14ac:dyDescent="0.25">
      <c r="A654" s="94">
        <v>24</v>
      </c>
      <c r="B654" s="100" t="s">
        <v>1456</v>
      </c>
      <c r="C654" s="96" t="s">
        <v>1420</v>
      </c>
      <c r="D654" s="11">
        <v>3000000</v>
      </c>
      <c r="E654" s="88" t="s">
        <v>20</v>
      </c>
      <c r="F654" s="89">
        <f t="shared" si="24"/>
        <v>3000000</v>
      </c>
      <c r="G654" s="160"/>
      <c r="H654" s="160"/>
    </row>
    <row r="655" spans="1:8" x14ac:dyDescent="0.25">
      <c r="A655" s="94">
        <v>25</v>
      </c>
      <c r="B655" s="100" t="s">
        <v>1455</v>
      </c>
      <c r="C655" s="96" t="s">
        <v>1421</v>
      </c>
      <c r="D655" s="11">
        <v>4000000</v>
      </c>
      <c r="E655" s="88" t="s">
        <v>20</v>
      </c>
      <c r="F655" s="89">
        <f t="shared" si="24"/>
        <v>4000000</v>
      </c>
      <c r="G655" s="160"/>
      <c r="H655" s="160"/>
    </row>
    <row r="656" spans="1:8" x14ac:dyDescent="0.25">
      <c r="A656" s="94">
        <v>26</v>
      </c>
      <c r="B656" s="100" t="s">
        <v>1454</v>
      </c>
      <c r="C656" s="96" t="s">
        <v>1422</v>
      </c>
      <c r="D656" s="11">
        <v>1500000</v>
      </c>
      <c r="E656" s="88" t="s">
        <v>20</v>
      </c>
      <c r="F656" s="89">
        <f t="shared" si="24"/>
        <v>1500000</v>
      </c>
      <c r="G656" s="160"/>
      <c r="H656" s="160"/>
    </row>
    <row r="657" spans="1:8" x14ac:dyDescent="0.25">
      <c r="A657" s="94">
        <v>27</v>
      </c>
      <c r="B657" s="100" t="s">
        <v>1453</v>
      </c>
      <c r="C657" s="96" t="s">
        <v>1423</v>
      </c>
      <c r="D657" s="11">
        <v>5000000</v>
      </c>
      <c r="E657" s="101">
        <v>3000000</v>
      </c>
      <c r="F657" s="89">
        <f t="shared" si="24"/>
        <v>5000000</v>
      </c>
      <c r="G657" s="160"/>
      <c r="H657" s="160"/>
    </row>
    <row r="658" spans="1:8" x14ac:dyDescent="0.25">
      <c r="A658" s="94">
        <v>28</v>
      </c>
      <c r="B658" s="100" t="s">
        <v>1452</v>
      </c>
      <c r="C658" s="96" t="s">
        <v>1424</v>
      </c>
      <c r="D658" s="11">
        <v>2000000</v>
      </c>
      <c r="E658" s="101">
        <v>650000</v>
      </c>
      <c r="F658" s="89">
        <f t="shared" si="24"/>
        <v>2000000</v>
      </c>
      <c r="G658" s="160"/>
      <c r="H658" s="160"/>
    </row>
    <row r="659" spans="1:8" x14ac:dyDescent="0.25">
      <c r="A659" s="94">
        <v>29</v>
      </c>
      <c r="B659" s="100" t="s">
        <v>1451</v>
      </c>
      <c r="C659" s="96" t="s">
        <v>1425</v>
      </c>
      <c r="D659" s="11">
        <v>20000000</v>
      </c>
      <c r="E659" s="88" t="s">
        <v>20</v>
      </c>
      <c r="F659" s="89">
        <f t="shared" si="24"/>
        <v>20000000</v>
      </c>
      <c r="G659" s="160"/>
      <c r="H659" s="160"/>
    </row>
    <row r="660" spans="1:8" x14ac:dyDescent="0.25">
      <c r="A660" s="94">
        <v>30</v>
      </c>
      <c r="B660" s="100" t="s">
        <v>1450</v>
      </c>
      <c r="C660" s="96" t="s">
        <v>1426</v>
      </c>
      <c r="D660" s="11">
        <v>5000000</v>
      </c>
      <c r="E660" s="88" t="s">
        <v>20</v>
      </c>
      <c r="F660" s="89">
        <f t="shared" si="24"/>
        <v>5000000</v>
      </c>
      <c r="G660" s="160"/>
      <c r="H660" s="160"/>
    </row>
    <row r="661" spans="1:8" ht="31.5" x14ac:dyDescent="0.25">
      <c r="A661" s="94">
        <v>31</v>
      </c>
      <c r="B661" s="100" t="s">
        <v>1449</v>
      </c>
      <c r="C661" s="96" t="s">
        <v>1427</v>
      </c>
      <c r="D661" s="11">
        <v>1000000</v>
      </c>
      <c r="E661" s="88" t="s">
        <v>20</v>
      </c>
      <c r="F661" s="89">
        <f t="shared" si="24"/>
        <v>1000000</v>
      </c>
      <c r="G661" s="160"/>
      <c r="H661" s="160"/>
    </row>
    <row r="662" spans="1:8" ht="31.5" x14ac:dyDescent="0.25">
      <c r="A662" s="94">
        <v>32</v>
      </c>
      <c r="B662" s="100" t="s">
        <v>1448</v>
      </c>
      <c r="C662" s="96" t="s">
        <v>1428</v>
      </c>
      <c r="D662" s="11">
        <v>3000000</v>
      </c>
      <c r="E662" s="88" t="s">
        <v>20</v>
      </c>
      <c r="F662" s="89">
        <f t="shared" si="24"/>
        <v>3000000</v>
      </c>
      <c r="G662" s="160"/>
      <c r="H662" s="160"/>
    </row>
    <row r="663" spans="1:8" ht="31.5" x14ac:dyDescent="0.25">
      <c r="A663" s="94">
        <v>33</v>
      </c>
      <c r="B663" s="100" t="s">
        <v>1447</v>
      </c>
      <c r="C663" s="96" t="s">
        <v>1429</v>
      </c>
      <c r="D663" s="11">
        <v>2000000</v>
      </c>
      <c r="E663" s="88" t="s">
        <v>20</v>
      </c>
      <c r="F663" s="89">
        <f t="shared" si="24"/>
        <v>2000000</v>
      </c>
      <c r="G663" s="160"/>
      <c r="H663" s="160"/>
    </row>
    <row r="664" spans="1:8" x14ac:dyDescent="0.25">
      <c r="A664" s="94">
        <v>34</v>
      </c>
      <c r="B664" s="100" t="s">
        <v>1446</v>
      </c>
      <c r="C664" s="96" t="s">
        <v>1430</v>
      </c>
      <c r="D664" s="11">
        <v>2000000</v>
      </c>
      <c r="E664" s="101">
        <v>600000</v>
      </c>
      <c r="F664" s="89">
        <f t="shared" si="24"/>
        <v>2000000</v>
      </c>
      <c r="G664" s="160"/>
      <c r="H664" s="160"/>
    </row>
    <row r="665" spans="1:8" ht="31.5" x14ac:dyDescent="0.25">
      <c r="A665" s="94">
        <v>35</v>
      </c>
      <c r="B665" s="100" t="s">
        <v>1445</v>
      </c>
      <c r="C665" s="96" t="s">
        <v>1431</v>
      </c>
      <c r="D665" s="11">
        <v>6000000</v>
      </c>
      <c r="E665" s="88" t="s">
        <v>20</v>
      </c>
      <c r="F665" s="89">
        <f t="shared" si="24"/>
        <v>6000000</v>
      </c>
      <c r="G665" s="160"/>
      <c r="H665" s="160"/>
    </row>
    <row r="666" spans="1:8" ht="31.5" x14ac:dyDescent="0.25">
      <c r="A666" s="94">
        <v>36</v>
      </c>
      <c r="B666" s="100" t="s">
        <v>1444</v>
      </c>
      <c r="C666" s="96" t="s">
        <v>1432</v>
      </c>
      <c r="D666" s="11">
        <v>10000000</v>
      </c>
      <c r="E666" s="101">
        <v>1800000</v>
      </c>
      <c r="F666" s="89">
        <v>3000000</v>
      </c>
      <c r="G666" s="160"/>
      <c r="H666" s="160"/>
    </row>
    <row r="667" spans="1:8" x14ac:dyDescent="0.25">
      <c r="A667" s="94">
        <v>37</v>
      </c>
      <c r="B667" s="100" t="s">
        <v>1443</v>
      </c>
      <c r="C667" s="96" t="s">
        <v>1433</v>
      </c>
      <c r="D667" s="11">
        <v>3000000</v>
      </c>
      <c r="E667" s="88" t="s">
        <v>20</v>
      </c>
      <c r="F667" s="89">
        <f t="shared" si="24"/>
        <v>3000000</v>
      </c>
      <c r="G667" s="160"/>
      <c r="H667" s="160"/>
    </row>
    <row r="668" spans="1:8" ht="31.5" x14ac:dyDescent="0.25">
      <c r="A668" s="94">
        <v>38</v>
      </c>
      <c r="B668" s="100" t="s">
        <v>1442</v>
      </c>
      <c r="C668" s="96" t="s">
        <v>1434</v>
      </c>
      <c r="D668" s="11">
        <v>6000000</v>
      </c>
      <c r="E668" s="88" t="s">
        <v>20</v>
      </c>
      <c r="F668" s="89">
        <f t="shared" si="24"/>
        <v>6000000</v>
      </c>
      <c r="G668" s="160"/>
      <c r="H668" s="160"/>
    </row>
    <row r="669" spans="1:8" ht="47.25" x14ac:dyDescent="0.25">
      <c r="A669" s="94">
        <v>39</v>
      </c>
      <c r="B669" s="100" t="s">
        <v>1441</v>
      </c>
      <c r="C669" s="96" t="s">
        <v>1435</v>
      </c>
      <c r="D669" s="11">
        <v>10000000</v>
      </c>
      <c r="E669" s="88" t="s">
        <v>20</v>
      </c>
      <c r="F669" s="89">
        <f t="shared" si="24"/>
        <v>10000000</v>
      </c>
      <c r="G669" s="160"/>
      <c r="H669" s="160"/>
    </row>
    <row r="670" spans="1:8" ht="31.5" x14ac:dyDescent="0.25">
      <c r="A670" s="94">
        <v>40</v>
      </c>
      <c r="B670" s="100" t="s">
        <v>1440</v>
      </c>
      <c r="C670" s="96" t="s">
        <v>1436</v>
      </c>
      <c r="D670" s="11">
        <v>2000000</v>
      </c>
      <c r="E670" s="88" t="s">
        <v>20</v>
      </c>
      <c r="F670" s="89">
        <f t="shared" si="24"/>
        <v>2000000</v>
      </c>
      <c r="G670" s="160"/>
      <c r="H670" s="160"/>
    </row>
    <row r="671" spans="1:8" x14ac:dyDescent="0.25">
      <c r="A671" s="94">
        <v>41</v>
      </c>
      <c r="B671" s="100" t="s">
        <v>1439</v>
      </c>
      <c r="C671" s="96" t="s">
        <v>1437</v>
      </c>
      <c r="D671" s="11">
        <v>2000000</v>
      </c>
      <c r="E671" s="88" t="s">
        <v>20</v>
      </c>
      <c r="F671" s="89">
        <f>D671</f>
        <v>2000000</v>
      </c>
      <c r="G671" s="160"/>
      <c r="H671" s="160"/>
    </row>
    <row r="672" spans="1:8" ht="15" customHeight="1" x14ac:dyDescent="0.25">
      <c r="A672" s="1203" t="s">
        <v>1396</v>
      </c>
      <c r="B672" s="1203"/>
      <c r="C672" s="1203"/>
      <c r="D672" s="113">
        <v>150000000</v>
      </c>
      <c r="E672" s="130">
        <v>12329333.33</v>
      </c>
      <c r="F672" s="98">
        <f>SUM(F631:F671)</f>
        <v>139000000</v>
      </c>
      <c r="G672" s="126"/>
      <c r="H672" s="126"/>
    </row>
    <row r="673" spans="1:8" x14ac:dyDescent="0.25">
      <c r="A673" s="108">
        <v>44</v>
      </c>
      <c r="B673" s="114" t="s">
        <v>1479</v>
      </c>
      <c r="F673" s="84"/>
    </row>
    <row r="674" spans="1:8" x14ac:dyDescent="0.25">
      <c r="A674" s="94">
        <v>1</v>
      </c>
      <c r="B674" s="100" t="s">
        <v>1526</v>
      </c>
      <c r="C674" s="96" t="s">
        <v>1483</v>
      </c>
      <c r="D674" s="11">
        <v>1000000</v>
      </c>
      <c r="E674" s="88" t="s">
        <v>20</v>
      </c>
      <c r="F674" s="89">
        <v>0</v>
      </c>
      <c r="G674" s="160"/>
      <c r="H674" s="160"/>
    </row>
    <row r="675" spans="1:8" x14ac:dyDescent="0.25">
      <c r="A675" s="94">
        <v>2</v>
      </c>
      <c r="B675" s="100" t="s">
        <v>1525</v>
      </c>
      <c r="C675" s="96" t="s">
        <v>1484</v>
      </c>
      <c r="D675" s="11">
        <v>1000000</v>
      </c>
      <c r="E675" s="88" t="s">
        <v>20</v>
      </c>
      <c r="F675" s="89">
        <v>0</v>
      </c>
      <c r="G675" s="160"/>
      <c r="H675" s="160"/>
    </row>
    <row r="676" spans="1:8" x14ac:dyDescent="0.25">
      <c r="A676" s="94">
        <v>3</v>
      </c>
      <c r="B676" s="100" t="s">
        <v>1524</v>
      </c>
      <c r="C676" s="96" t="s">
        <v>1485</v>
      </c>
      <c r="D676" s="11">
        <v>500000</v>
      </c>
      <c r="E676" s="88" t="s">
        <v>20</v>
      </c>
      <c r="F676" s="89">
        <v>0</v>
      </c>
      <c r="G676" s="160"/>
      <c r="H676" s="160"/>
    </row>
    <row r="677" spans="1:8" x14ac:dyDescent="0.25">
      <c r="A677" s="94">
        <v>4</v>
      </c>
      <c r="B677" s="100" t="s">
        <v>1523</v>
      </c>
      <c r="C677" s="96" t="s">
        <v>900</v>
      </c>
      <c r="D677" s="11">
        <v>500000</v>
      </c>
      <c r="E677" s="88" t="s">
        <v>20</v>
      </c>
      <c r="F677" s="89">
        <v>0</v>
      </c>
      <c r="G677" s="160"/>
      <c r="H677" s="160"/>
    </row>
    <row r="678" spans="1:8" x14ac:dyDescent="0.25">
      <c r="A678" s="94">
        <v>5</v>
      </c>
      <c r="B678" s="100" t="s">
        <v>1522</v>
      </c>
      <c r="C678" s="96" t="s">
        <v>1486</v>
      </c>
      <c r="D678" s="11">
        <v>1000000</v>
      </c>
      <c r="E678" s="88" t="s">
        <v>20</v>
      </c>
      <c r="F678" s="89">
        <v>0</v>
      </c>
      <c r="G678" s="160"/>
      <c r="H678" s="160"/>
    </row>
    <row r="679" spans="1:8" x14ac:dyDescent="0.25">
      <c r="A679" s="94">
        <v>6</v>
      </c>
      <c r="B679" s="100" t="s">
        <v>1521</v>
      </c>
      <c r="C679" s="96" t="s">
        <v>1487</v>
      </c>
      <c r="D679" s="11">
        <v>750000</v>
      </c>
      <c r="E679" s="88" t="s">
        <v>20</v>
      </c>
      <c r="F679" s="89">
        <v>0</v>
      </c>
      <c r="G679" s="160"/>
      <c r="H679" s="160"/>
    </row>
    <row r="680" spans="1:8" x14ac:dyDescent="0.25">
      <c r="A680" s="94">
        <v>7</v>
      </c>
      <c r="B680" s="100" t="s">
        <v>1520</v>
      </c>
      <c r="C680" s="96" t="s">
        <v>1488</v>
      </c>
      <c r="D680" s="11">
        <v>750000</v>
      </c>
      <c r="E680" s="88" t="s">
        <v>20</v>
      </c>
      <c r="F680" s="89">
        <v>0</v>
      </c>
      <c r="G680" s="160"/>
      <c r="H680" s="160"/>
    </row>
    <row r="681" spans="1:8" x14ac:dyDescent="0.25">
      <c r="A681" s="94">
        <v>8</v>
      </c>
      <c r="B681" s="100" t="s">
        <v>1519</v>
      </c>
      <c r="C681" s="96" t="s">
        <v>363</v>
      </c>
      <c r="D681" s="11">
        <v>2000000</v>
      </c>
      <c r="E681" s="88" t="s">
        <v>20</v>
      </c>
      <c r="F681" s="89">
        <v>0</v>
      </c>
      <c r="G681" s="160"/>
      <c r="H681" s="160"/>
    </row>
    <row r="682" spans="1:8" x14ac:dyDescent="0.25">
      <c r="A682" s="94">
        <v>9</v>
      </c>
      <c r="B682" s="100" t="s">
        <v>1517</v>
      </c>
      <c r="C682" s="96" t="s">
        <v>1489</v>
      </c>
      <c r="D682" s="11">
        <v>10000000</v>
      </c>
      <c r="E682" s="101">
        <v>284000</v>
      </c>
      <c r="F682" s="89">
        <v>5000000</v>
      </c>
      <c r="G682" s="160"/>
      <c r="H682" s="160"/>
    </row>
    <row r="683" spans="1:8" x14ac:dyDescent="0.25">
      <c r="A683" s="94">
        <v>10</v>
      </c>
      <c r="B683" s="100" t="s">
        <v>1516</v>
      </c>
      <c r="C683" s="96" t="s">
        <v>1490</v>
      </c>
      <c r="D683" s="11">
        <v>5000000</v>
      </c>
      <c r="E683" s="101">
        <v>900000</v>
      </c>
      <c r="F683" s="89">
        <f t="shared" ref="F683:F690" si="25">D683</f>
        <v>5000000</v>
      </c>
      <c r="G683" s="160"/>
      <c r="H683" s="160"/>
    </row>
    <row r="684" spans="1:8" x14ac:dyDescent="0.25">
      <c r="A684" s="94">
        <v>11</v>
      </c>
      <c r="B684" s="100" t="s">
        <v>1518</v>
      </c>
      <c r="C684" s="96" t="s">
        <v>1491</v>
      </c>
      <c r="D684" s="11">
        <v>40000000</v>
      </c>
      <c r="E684" s="101">
        <v>980000</v>
      </c>
      <c r="F684" s="89">
        <v>20000000</v>
      </c>
      <c r="G684" s="160"/>
      <c r="H684" s="160"/>
    </row>
    <row r="685" spans="1:8" x14ac:dyDescent="0.25">
      <c r="A685" s="94">
        <v>12</v>
      </c>
      <c r="B685" s="100" t="s">
        <v>1515</v>
      </c>
      <c r="C685" s="96" t="s">
        <v>1492</v>
      </c>
      <c r="D685" s="115">
        <v>0</v>
      </c>
      <c r="E685" s="88" t="s">
        <v>20</v>
      </c>
      <c r="F685" s="89">
        <f t="shared" si="25"/>
        <v>0</v>
      </c>
      <c r="G685" s="160"/>
      <c r="H685" s="160"/>
    </row>
    <row r="686" spans="1:8" ht="31.5" x14ac:dyDescent="0.25">
      <c r="A686" s="94">
        <v>13</v>
      </c>
      <c r="B686" s="100" t="s">
        <v>1514</v>
      </c>
      <c r="C686" s="96" t="s">
        <v>1493</v>
      </c>
      <c r="D686" s="11">
        <v>6000000</v>
      </c>
      <c r="E686" s="88" t="s">
        <v>20</v>
      </c>
      <c r="F686" s="89">
        <f t="shared" si="25"/>
        <v>6000000</v>
      </c>
      <c r="G686" s="160"/>
      <c r="H686" s="160"/>
    </row>
    <row r="687" spans="1:8" ht="31.5" x14ac:dyDescent="0.25">
      <c r="A687" s="94">
        <v>14</v>
      </c>
      <c r="B687" s="100" t="s">
        <v>1513</v>
      </c>
      <c r="C687" s="96" t="s">
        <v>1494</v>
      </c>
      <c r="D687" s="11">
        <v>12000000</v>
      </c>
      <c r="E687" s="101">
        <v>2394000</v>
      </c>
      <c r="F687" s="89">
        <f t="shared" si="25"/>
        <v>12000000</v>
      </c>
      <c r="G687" s="160"/>
      <c r="H687" s="160"/>
    </row>
    <row r="688" spans="1:8" x14ac:dyDescent="0.25">
      <c r="A688" s="94">
        <v>15</v>
      </c>
      <c r="B688" s="100" t="s">
        <v>1512</v>
      </c>
      <c r="C688" s="96" t="s">
        <v>1495</v>
      </c>
      <c r="D688" s="11">
        <v>15000000</v>
      </c>
      <c r="E688" s="88" t="s">
        <v>20</v>
      </c>
      <c r="F688" s="89">
        <f t="shared" si="25"/>
        <v>15000000</v>
      </c>
      <c r="G688" s="160"/>
      <c r="H688" s="160"/>
    </row>
    <row r="689" spans="1:8" x14ac:dyDescent="0.25">
      <c r="A689" s="94">
        <v>16</v>
      </c>
      <c r="B689" s="100" t="s">
        <v>1511</v>
      </c>
      <c r="C689" s="96" t="s">
        <v>1496</v>
      </c>
      <c r="D689" s="11">
        <v>50000000</v>
      </c>
      <c r="E689" s="88" t="s">
        <v>20</v>
      </c>
      <c r="F689" s="89">
        <f t="shared" si="25"/>
        <v>50000000</v>
      </c>
      <c r="G689" s="160"/>
      <c r="H689" s="160"/>
    </row>
    <row r="690" spans="1:8" x14ac:dyDescent="0.25">
      <c r="A690" s="94">
        <v>17</v>
      </c>
      <c r="B690" s="100" t="s">
        <v>1510</v>
      </c>
      <c r="C690" s="96" t="s">
        <v>1497</v>
      </c>
      <c r="D690" s="11">
        <v>500000000</v>
      </c>
      <c r="E690" s="88" t="s">
        <v>20</v>
      </c>
      <c r="F690" s="89">
        <f t="shared" si="25"/>
        <v>500000000</v>
      </c>
      <c r="G690" s="160"/>
      <c r="H690" s="160"/>
    </row>
    <row r="691" spans="1:8" ht="47.25" x14ac:dyDescent="0.25">
      <c r="A691" s="94">
        <v>18</v>
      </c>
      <c r="B691" s="100" t="s">
        <v>1509</v>
      </c>
      <c r="C691" s="96" t="s">
        <v>1498</v>
      </c>
      <c r="D691" s="11">
        <v>500000</v>
      </c>
      <c r="E691" s="88" t="s">
        <v>20</v>
      </c>
      <c r="F691" s="89">
        <v>0</v>
      </c>
      <c r="G691" s="160"/>
      <c r="H691" s="160"/>
    </row>
    <row r="692" spans="1:8" ht="31.5" x14ac:dyDescent="0.25">
      <c r="A692" s="94">
        <v>19</v>
      </c>
      <c r="B692" s="100" t="s">
        <v>1508</v>
      </c>
      <c r="C692" s="96" t="s">
        <v>1499</v>
      </c>
      <c r="D692" s="11">
        <v>700000</v>
      </c>
      <c r="E692" s="88" t="s">
        <v>20</v>
      </c>
      <c r="F692" s="89">
        <v>0</v>
      </c>
      <c r="G692" s="160"/>
      <c r="H692" s="160"/>
    </row>
    <row r="693" spans="1:8" x14ac:dyDescent="0.25">
      <c r="A693" s="94">
        <v>20</v>
      </c>
      <c r="B693" s="100" t="s">
        <v>1507</v>
      </c>
      <c r="C693" s="96" t="s">
        <v>1500</v>
      </c>
      <c r="D693" s="11">
        <v>200000</v>
      </c>
      <c r="E693" s="88" t="s">
        <v>20</v>
      </c>
      <c r="F693" s="89">
        <v>0</v>
      </c>
      <c r="G693" s="160"/>
      <c r="H693" s="160"/>
    </row>
    <row r="694" spans="1:8" x14ac:dyDescent="0.25">
      <c r="A694" s="94">
        <v>21</v>
      </c>
      <c r="B694" s="100" t="s">
        <v>1506</v>
      </c>
      <c r="C694" s="96" t="s">
        <v>1501</v>
      </c>
      <c r="D694" s="11">
        <v>100000</v>
      </c>
      <c r="E694" s="88" t="s">
        <v>20</v>
      </c>
      <c r="F694" s="89">
        <v>0</v>
      </c>
      <c r="G694" s="160"/>
      <c r="H694" s="160"/>
    </row>
    <row r="695" spans="1:8" x14ac:dyDescent="0.25">
      <c r="A695" s="94">
        <v>22</v>
      </c>
      <c r="B695" s="100" t="s">
        <v>1505</v>
      </c>
      <c r="C695" s="96" t="s">
        <v>375</v>
      </c>
      <c r="D695" s="11">
        <v>600000</v>
      </c>
      <c r="E695" s="88" t="s">
        <v>20</v>
      </c>
      <c r="F695" s="89">
        <v>0</v>
      </c>
      <c r="G695" s="160"/>
      <c r="H695" s="160"/>
    </row>
    <row r="696" spans="1:8" x14ac:dyDescent="0.25">
      <c r="A696" s="94">
        <v>23</v>
      </c>
      <c r="B696" s="100" t="s">
        <v>1504</v>
      </c>
      <c r="C696" s="96" t="s">
        <v>377</v>
      </c>
      <c r="D696" s="11">
        <v>300000</v>
      </c>
      <c r="E696" s="88" t="s">
        <v>20</v>
      </c>
      <c r="F696" s="89">
        <v>0</v>
      </c>
      <c r="G696" s="160"/>
      <c r="H696" s="160"/>
    </row>
    <row r="697" spans="1:8" x14ac:dyDescent="0.25">
      <c r="A697" s="94">
        <v>24</v>
      </c>
      <c r="B697" s="100" t="s">
        <v>1503</v>
      </c>
      <c r="C697" s="96" t="s">
        <v>1502</v>
      </c>
      <c r="D697" s="11">
        <v>100000</v>
      </c>
      <c r="E697" s="88" t="s">
        <v>20</v>
      </c>
      <c r="F697" s="89">
        <v>0</v>
      </c>
      <c r="G697" s="160"/>
      <c r="H697" s="160"/>
    </row>
    <row r="698" spans="1:8" ht="15" customHeight="1" x14ac:dyDescent="0.25">
      <c r="A698" s="1203" t="s">
        <v>1482</v>
      </c>
      <c r="B698" s="1203"/>
      <c r="C698" s="1203"/>
      <c r="D698" s="113">
        <v>648000000</v>
      </c>
      <c r="E698" s="130">
        <v>4558000</v>
      </c>
      <c r="F698" s="98">
        <f>SUM(F674:F697)</f>
        <v>613000000</v>
      </c>
      <c r="G698" s="1205"/>
      <c r="H698" s="1205"/>
    </row>
    <row r="699" spans="1:8" x14ac:dyDescent="0.25">
      <c r="A699" s="108">
        <v>45</v>
      </c>
      <c r="B699" s="114" t="s">
        <v>1527</v>
      </c>
      <c r="F699" s="84"/>
    </row>
    <row r="700" spans="1:8" x14ac:dyDescent="0.25">
      <c r="A700" s="94">
        <v>1</v>
      </c>
      <c r="B700" s="100" t="s">
        <v>1556</v>
      </c>
      <c r="C700" s="96" t="s">
        <v>1531</v>
      </c>
      <c r="D700" s="11">
        <v>1000000</v>
      </c>
      <c r="E700" s="88" t="s">
        <v>20</v>
      </c>
      <c r="F700" s="89">
        <v>0</v>
      </c>
      <c r="G700" s="160"/>
      <c r="H700" s="160"/>
    </row>
    <row r="701" spans="1:8" x14ac:dyDescent="0.25">
      <c r="A701" s="94">
        <v>2</v>
      </c>
      <c r="B701" s="100" t="s">
        <v>1557</v>
      </c>
      <c r="C701" s="96" t="s">
        <v>1532</v>
      </c>
      <c r="D701" s="11">
        <v>2400000</v>
      </c>
      <c r="E701" s="88" t="s">
        <v>20</v>
      </c>
      <c r="F701" s="89">
        <v>0</v>
      </c>
      <c r="G701" s="160"/>
      <c r="H701" s="160"/>
    </row>
    <row r="702" spans="1:8" ht="31.5" x14ac:dyDescent="0.25">
      <c r="A702" s="94">
        <v>3</v>
      </c>
      <c r="B702" s="100" t="s">
        <v>1558</v>
      </c>
      <c r="C702" s="96" t="s">
        <v>1533</v>
      </c>
      <c r="D702" s="11">
        <v>81000000</v>
      </c>
      <c r="E702" s="88" t="s">
        <v>20</v>
      </c>
      <c r="F702" s="89">
        <v>31000000</v>
      </c>
      <c r="G702" s="160"/>
      <c r="H702" s="160"/>
    </row>
    <row r="703" spans="1:8" ht="47.25" x14ac:dyDescent="0.25">
      <c r="A703" s="94">
        <v>4</v>
      </c>
      <c r="B703" s="100" t="s">
        <v>1559</v>
      </c>
      <c r="C703" s="96" t="s">
        <v>1534</v>
      </c>
      <c r="D703" s="11">
        <v>3008000</v>
      </c>
      <c r="E703" s="88" t="s">
        <v>20</v>
      </c>
      <c r="F703" s="89">
        <v>0</v>
      </c>
      <c r="G703" s="160"/>
      <c r="H703" s="160"/>
    </row>
    <row r="704" spans="1:8" x14ac:dyDescent="0.25">
      <c r="A704" s="94">
        <v>5</v>
      </c>
      <c r="B704" s="100" t="s">
        <v>1560</v>
      </c>
      <c r="C704" s="96" t="s">
        <v>1535</v>
      </c>
      <c r="D704" s="11">
        <v>500000</v>
      </c>
      <c r="E704" s="88" t="s">
        <v>20</v>
      </c>
      <c r="F704" s="89">
        <v>0</v>
      </c>
      <c r="G704" s="160"/>
      <c r="H704" s="160"/>
    </row>
    <row r="705" spans="1:8" x14ac:dyDescent="0.25">
      <c r="A705" s="94">
        <v>6</v>
      </c>
      <c r="B705" s="100" t="s">
        <v>1561</v>
      </c>
      <c r="C705" s="96" t="s">
        <v>1536</v>
      </c>
      <c r="D705" s="11">
        <v>860000</v>
      </c>
      <c r="E705" s="88" t="s">
        <v>20</v>
      </c>
      <c r="F705" s="89">
        <v>0</v>
      </c>
      <c r="G705" s="160"/>
      <c r="H705" s="160"/>
    </row>
    <row r="706" spans="1:8" x14ac:dyDescent="0.25">
      <c r="A706" s="94">
        <v>7</v>
      </c>
      <c r="B706" s="100" t="s">
        <v>1562</v>
      </c>
      <c r="C706" s="96" t="s">
        <v>1537</v>
      </c>
      <c r="D706" s="115">
        <v>0</v>
      </c>
      <c r="E706" s="88" t="s">
        <v>20</v>
      </c>
      <c r="F706" s="89">
        <f t="shared" ref="F706:F718" si="26">D706</f>
        <v>0</v>
      </c>
      <c r="G706" s="160"/>
      <c r="H706" s="160"/>
    </row>
    <row r="707" spans="1:8" ht="47.25" x14ac:dyDescent="0.25">
      <c r="A707" s="94">
        <v>8</v>
      </c>
      <c r="B707" s="100" t="s">
        <v>1563</v>
      </c>
      <c r="C707" s="96" t="s">
        <v>1538</v>
      </c>
      <c r="D707" s="115">
        <v>0</v>
      </c>
      <c r="E707" s="88" t="s">
        <v>20</v>
      </c>
      <c r="F707" s="89">
        <f t="shared" si="26"/>
        <v>0</v>
      </c>
      <c r="G707" s="160"/>
      <c r="H707" s="160"/>
    </row>
    <row r="708" spans="1:8" ht="31.5" x14ac:dyDescent="0.25">
      <c r="A708" s="94">
        <v>9</v>
      </c>
      <c r="B708" s="100" t="s">
        <v>1564</v>
      </c>
      <c r="C708" s="96" t="s">
        <v>1539</v>
      </c>
      <c r="D708" s="115">
        <v>0</v>
      </c>
      <c r="E708" s="88" t="s">
        <v>20</v>
      </c>
      <c r="F708" s="89">
        <f t="shared" si="26"/>
        <v>0</v>
      </c>
      <c r="G708" s="160"/>
      <c r="H708" s="160"/>
    </row>
    <row r="709" spans="1:8" ht="31.5" x14ac:dyDescent="0.25">
      <c r="A709" s="94">
        <v>10</v>
      </c>
      <c r="B709" s="100" t="s">
        <v>1565</v>
      </c>
      <c r="C709" s="96" t="s">
        <v>1540</v>
      </c>
      <c r="D709" s="115">
        <v>0</v>
      </c>
      <c r="E709" s="88" t="s">
        <v>20</v>
      </c>
      <c r="F709" s="89">
        <f t="shared" si="26"/>
        <v>0</v>
      </c>
      <c r="G709" s="160"/>
      <c r="H709" s="160"/>
    </row>
    <row r="710" spans="1:8" x14ac:dyDescent="0.25">
      <c r="A710" s="94">
        <v>11</v>
      </c>
      <c r="B710" s="100" t="s">
        <v>1566</v>
      </c>
      <c r="C710" s="96" t="s">
        <v>1541</v>
      </c>
      <c r="D710" s="11">
        <v>450000</v>
      </c>
      <c r="E710" s="88" t="s">
        <v>20</v>
      </c>
      <c r="F710" s="89">
        <v>0</v>
      </c>
      <c r="G710" s="160"/>
      <c r="H710" s="160"/>
    </row>
    <row r="711" spans="1:8" x14ac:dyDescent="0.25">
      <c r="A711" s="94">
        <v>12</v>
      </c>
      <c r="B711" s="100" t="s">
        <v>1567</v>
      </c>
      <c r="C711" s="96" t="s">
        <v>1542</v>
      </c>
      <c r="D711" s="115">
        <v>0</v>
      </c>
      <c r="E711" s="88" t="s">
        <v>20</v>
      </c>
      <c r="F711" s="89">
        <f t="shared" si="26"/>
        <v>0</v>
      </c>
      <c r="G711" s="160"/>
      <c r="H711" s="160"/>
    </row>
    <row r="712" spans="1:8" ht="31.5" x14ac:dyDescent="0.25">
      <c r="A712" s="94">
        <v>13</v>
      </c>
      <c r="B712" s="100" t="s">
        <v>1568</v>
      </c>
      <c r="C712" s="96" t="s">
        <v>1543</v>
      </c>
      <c r="D712" s="115">
        <v>0</v>
      </c>
      <c r="E712" s="88" t="s">
        <v>20</v>
      </c>
      <c r="F712" s="89">
        <f t="shared" si="26"/>
        <v>0</v>
      </c>
      <c r="G712" s="160"/>
      <c r="H712" s="160"/>
    </row>
    <row r="713" spans="1:8" ht="31.5" x14ac:dyDescent="0.25">
      <c r="A713" s="94">
        <v>14</v>
      </c>
      <c r="B713" s="100" t="s">
        <v>1555</v>
      </c>
      <c r="C713" s="96" t="s">
        <v>1544</v>
      </c>
      <c r="D713" s="11">
        <v>375000</v>
      </c>
      <c r="E713" s="88" t="s">
        <v>20</v>
      </c>
      <c r="F713" s="89">
        <v>0</v>
      </c>
      <c r="G713" s="160"/>
      <c r="H713" s="160"/>
    </row>
    <row r="714" spans="1:8" ht="31.5" x14ac:dyDescent="0.25">
      <c r="A714" s="94">
        <v>15</v>
      </c>
      <c r="B714" s="100" t="s">
        <v>1554</v>
      </c>
      <c r="C714" s="96" t="s">
        <v>1545</v>
      </c>
      <c r="D714" s="11">
        <v>425000</v>
      </c>
      <c r="E714" s="88" t="s">
        <v>20</v>
      </c>
      <c r="F714" s="89">
        <v>0</v>
      </c>
      <c r="G714" s="160"/>
      <c r="H714" s="160"/>
    </row>
    <row r="715" spans="1:8" ht="31.5" x14ac:dyDescent="0.25">
      <c r="A715" s="94">
        <v>16</v>
      </c>
      <c r="B715" s="100" t="s">
        <v>1553</v>
      </c>
      <c r="C715" s="96" t="s">
        <v>1546</v>
      </c>
      <c r="D715" s="11">
        <v>315000</v>
      </c>
      <c r="E715" s="88" t="s">
        <v>20</v>
      </c>
      <c r="F715" s="89">
        <v>0</v>
      </c>
      <c r="G715" s="160"/>
      <c r="H715" s="160"/>
    </row>
    <row r="716" spans="1:8" x14ac:dyDescent="0.25">
      <c r="A716" s="94">
        <v>17</v>
      </c>
      <c r="B716" s="100" t="s">
        <v>1552</v>
      </c>
      <c r="C716" s="96" t="s">
        <v>1547</v>
      </c>
      <c r="D716" s="11">
        <v>225000</v>
      </c>
      <c r="E716" s="88" t="s">
        <v>20</v>
      </c>
      <c r="F716" s="89">
        <v>0</v>
      </c>
      <c r="G716" s="160"/>
      <c r="H716" s="160"/>
    </row>
    <row r="717" spans="1:8" x14ac:dyDescent="0.25">
      <c r="A717" s="94">
        <v>18</v>
      </c>
      <c r="B717" s="100" t="s">
        <v>1551</v>
      </c>
      <c r="C717" s="96" t="s">
        <v>1548</v>
      </c>
      <c r="D717" s="11">
        <v>3000000</v>
      </c>
      <c r="E717" s="88" t="s">
        <v>20</v>
      </c>
      <c r="F717" s="89">
        <f t="shared" si="26"/>
        <v>3000000</v>
      </c>
      <c r="G717" s="160"/>
      <c r="H717" s="160"/>
    </row>
    <row r="718" spans="1:8" ht="47.25" x14ac:dyDescent="0.25">
      <c r="A718" s="94">
        <v>19</v>
      </c>
      <c r="B718" s="100" t="s">
        <v>1550</v>
      </c>
      <c r="C718" s="96" t="s">
        <v>1549</v>
      </c>
      <c r="D718" s="11">
        <v>6442000</v>
      </c>
      <c r="E718" s="101">
        <v>885500</v>
      </c>
      <c r="F718" s="89">
        <f t="shared" si="26"/>
        <v>6442000</v>
      </c>
      <c r="G718" s="160"/>
      <c r="H718" s="160"/>
    </row>
    <row r="719" spans="1:8" ht="15" customHeight="1" x14ac:dyDescent="0.25">
      <c r="A719" s="1203" t="s">
        <v>1530</v>
      </c>
      <c r="B719" s="1203"/>
      <c r="C719" s="1203"/>
      <c r="D719" s="113">
        <v>100000000</v>
      </c>
      <c r="E719" s="130">
        <v>885500</v>
      </c>
      <c r="F719" s="98">
        <f>SUM(F700:F718)</f>
        <v>40442000</v>
      </c>
      <c r="G719" s="1205"/>
      <c r="H719" s="1205"/>
    </row>
    <row r="720" spans="1:8" x14ac:dyDescent="0.25">
      <c r="A720" s="138">
        <v>46</v>
      </c>
      <c r="B720" s="114" t="s">
        <v>1569</v>
      </c>
      <c r="C720" s="152"/>
      <c r="D720" s="110"/>
      <c r="E720" s="110"/>
      <c r="F720" s="127"/>
      <c r="G720" s="126"/>
      <c r="H720" s="126"/>
    </row>
    <row r="721" spans="1:8" x14ac:dyDescent="0.25">
      <c r="A721" s="117">
        <v>1</v>
      </c>
      <c r="B721" s="118" t="s">
        <v>1590</v>
      </c>
      <c r="C721" s="119" t="s">
        <v>1571</v>
      </c>
      <c r="D721" s="120">
        <v>13147500</v>
      </c>
      <c r="E721" s="88" t="s">
        <v>20</v>
      </c>
      <c r="F721" s="89">
        <f t="shared" ref="F721:F741" si="27">D721</f>
        <v>13147500</v>
      </c>
      <c r="G721" s="160"/>
      <c r="H721" s="160"/>
    </row>
    <row r="722" spans="1:8" x14ac:dyDescent="0.25">
      <c r="A722" s="117">
        <v>2</v>
      </c>
      <c r="B722" s="118" t="s">
        <v>1591</v>
      </c>
      <c r="C722" s="119" t="s">
        <v>1572</v>
      </c>
      <c r="D722" s="115" t="s">
        <v>20</v>
      </c>
      <c r="E722" s="88" t="s">
        <v>20</v>
      </c>
      <c r="F722" s="89" t="str">
        <f t="shared" si="27"/>
        <v>-</v>
      </c>
      <c r="G722" s="160"/>
      <c r="H722" s="160"/>
    </row>
    <row r="723" spans="1:8" x14ac:dyDescent="0.25">
      <c r="A723" s="117">
        <v>3</v>
      </c>
      <c r="B723" s="118" t="s">
        <v>1592</v>
      </c>
      <c r="C723" s="119" t="s">
        <v>530</v>
      </c>
      <c r="D723" s="120">
        <v>5000000</v>
      </c>
      <c r="E723" s="123">
        <v>3807156</v>
      </c>
      <c r="F723" s="89">
        <f t="shared" si="27"/>
        <v>5000000</v>
      </c>
      <c r="G723" s="160"/>
      <c r="H723" s="160"/>
    </row>
    <row r="724" spans="1:8" ht="31.5" x14ac:dyDescent="0.25">
      <c r="A724" s="117">
        <v>4</v>
      </c>
      <c r="B724" s="118" t="s">
        <v>1593</v>
      </c>
      <c r="C724" s="119" t="s">
        <v>1573</v>
      </c>
      <c r="D724" s="120">
        <v>32000000</v>
      </c>
      <c r="E724" s="88" t="s">
        <v>20</v>
      </c>
      <c r="F724" s="89">
        <f t="shared" si="27"/>
        <v>32000000</v>
      </c>
      <c r="G724" s="160"/>
      <c r="H724" s="160"/>
    </row>
    <row r="725" spans="1:8" ht="31.5" x14ac:dyDescent="0.25">
      <c r="A725" s="117">
        <v>5</v>
      </c>
      <c r="B725" s="118" t="s">
        <v>1594</v>
      </c>
      <c r="C725" s="119" t="s">
        <v>1574</v>
      </c>
      <c r="D725" s="120">
        <v>1500000</v>
      </c>
      <c r="E725" s="88" t="s">
        <v>20</v>
      </c>
      <c r="F725" s="89">
        <f t="shared" si="27"/>
        <v>1500000</v>
      </c>
      <c r="G725" s="160"/>
      <c r="H725" s="160"/>
    </row>
    <row r="726" spans="1:8" ht="31.5" x14ac:dyDescent="0.25">
      <c r="A726" s="117">
        <v>6</v>
      </c>
      <c r="B726" s="118" t="s">
        <v>1595</v>
      </c>
      <c r="C726" s="119" t="s">
        <v>1575</v>
      </c>
      <c r="D726" s="120">
        <v>5000000</v>
      </c>
      <c r="E726" s="88" t="s">
        <v>20</v>
      </c>
      <c r="F726" s="89">
        <f t="shared" si="27"/>
        <v>5000000</v>
      </c>
      <c r="G726" s="160"/>
      <c r="H726" s="160"/>
    </row>
    <row r="727" spans="1:8" ht="78.75" x14ac:dyDescent="0.25">
      <c r="A727" s="117">
        <v>7</v>
      </c>
      <c r="B727" s="118" t="s">
        <v>1596</v>
      </c>
      <c r="C727" s="119" t="s">
        <v>1576</v>
      </c>
      <c r="D727" s="120">
        <v>2000000</v>
      </c>
      <c r="E727" s="88" t="s">
        <v>20</v>
      </c>
      <c r="F727" s="89">
        <f t="shared" si="27"/>
        <v>2000000</v>
      </c>
      <c r="G727" s="160"/>
      <c r="H727" s="160"/>
    </row>
    <row r="728" spans="1:8" ht="31.5" x14ac:dyDescent="0.25">
      <c r="A728" s="117">
        <v>8</v>
      </c>
      <c r="B728" s="118" t="s">
        <v>1597</v>
      </c>
      <c r="C728" s="119" t="s">
        <v>1577</v>
      </c>
      <c r="D728" s="120">
        <v>2000000</v>
      </c>
      <c r="E728" s="88" t="s">
        <v>20</v>
      </c>
      <c r="F728" s="89">
        <f t="shared" si="27"/>
        <v>2000000</v>
      </c>
      <c r="G728" s="160"/>
      <c r="H728" s="160"/>
    </row>
    <row r="729" spans="1:8" ht="31.5" x14ac:dyDescent="0.25">
      <c r="A729" s="117">
        <v>9</v>
      </c>
      <c r="B729" s="118" t="s">
        <v>1598</v>
      </c>
      <c r="C729" s="119" t="s">
        <v>1578</v>
      </c>
      <c r="D729" s="120">
        <v>1000000</v>
      </c>
      <c r="E729" s="88" t="s">
        <v>20</v>
      </c>
      <c r="F729" s="89">
        <f t="shared" si="27"/>
        <v>1000000</v>
      </c>
      <c r="G729" s="160"/>
      <c r="H729" s="160"/>
    </row>
    <row r="730" spans="1:8" x14ac:dyDescent="0.25">
      <c r="A730" s="117">
        <v>10</v>
      </c>
      <c r="B730" s="118" t="s">
        <v>1599</v>
      </c>
      <c r="C730" s="119" t="s">
        <v>1579</v>
      </c>
      <c r="D730" s="120">
        <v>2200000</v>
      </c>
      <c r="E730" s="88" t="s">
        <v>20</v>
      </c>
      <c r="F730" s="89">
        <f t="shared" si="27"/>
        <v>2200000</v>
      </c>
      <c r="G730" s="160"/>
      <c r="H730" s="160"/>
    </row>
    <row r="731" spans="1:8" x14ac:dyDescent="0.25">
      <c r="A731" s="117">
        <v>11</v>
      </c>
      <c r="B731" s="118" t="s">
        <v>1600</v>
      </c>
      <c r="C731" s="119" t="s">
        <v>1580</v>
      </c>
      <c r="D731" s="120">
        <v>500000</v>
      </c>
      <c r="E731" s="88" t="s">
        <v>20</v>
      </c>
      <c r="F731" s="89">
        <f t="shared" si="27"/>
        <v>500000</v>
      </c>
      <c r="G731" s="160"/>
      <c r="H731" s="160"/>
    </row>
    <row r="732" spans="1:8" x14ac:dyDescent="0.25">
      <c r="A732" s="117">
        <v>12</v>
      </c>
      <c r="B732" s="118" t="s">
        <v>1609</v>
      </c>
      <c r="C732" s="119" t="s">
        <v>376</v>
      </c>
      <c r="D732" s="120">
        <v>200000</v>
      </c>
      <c r="E732" s="88" t="s">
        <v>20</v>
      </c>
      <c r="F732" s="89">
        <f t="shared" si="27"/>
        <v>200000</v>
      </c>
      <c r="G732" s="160"/>
      <c r="H732" s="160"/>
    </row>
    <row r="733" spans="1:8" x14ac:dyDescent="0.25">
      <c r="A733" s="117">
        <v>13</v>
      </c>
      <c r="B733" s="118" t="s">
        <v>1610</v>
      </c>
      <c r="C733" s="119" t="s">
        <v>375</v>
      </c>
      <c r="D733" s="120">
        <v>1000000</v>
      </c>
      <c r="E733" s="88" t="s">
        <v>20</v>
      </c>
      <c r="F733" s="89">
        <f t="shared" si="27"/>
        <v>1000000</v>
      </c>
      <c r="G733" s="160"/>
      <c r="H733" s="160"/>
    </row>
    <row r="734" spans="1:8" x14ac:dyDescent="0.25">
      <c r="A734" s="117">
        <v>14</v>
      </c>
      <c r="B734" s="118" t="s">
        <v>1611</v>
      </c>
      <c r="C734" s="119" t="s">
        <v>1581</v>
      </c>
      <c r="D734" s="120">
        <v>2500000</v>
      </c>
      <c r="E734" s="88" t="s">
        <v>20</v>
      </c>
      <c r="F734" s="89">
        <f t="shared" si="27"/>
        <v>2500000</v>
      </c>
      <c r="G734" s="160"/>
      <c r="H734" s="160"/>
    </row>
    <row r="735" spans="1:8" x14ac:dyDescent="0.25">
      <c r="A735" s="117">
        <v>15</v>
      </c>
      <c r="B735" s="118" t="s">
        <v>1608</v>
      </c>
      <c r="C735" s="119" t="s">
        <v>1582</v>
      </c>
      <c r="D735" s="120">
        <v>1000000</v>
      </c>
      <c r="E735" s="88" t="s">
        <v>20</v>
      </c>
      <c r="F735" s="89">
        <f t="shared" si="27"/>
        <v>1000000</v>
      </c>
      <c r="G735" s="160"/>
      <c r="H735" s="160"/>
    </row>
    <row r="736" spans="1:8" x14ac:dyDescent="0.25">
      <c r="A736" s="117">
        <v>16</v>
      </c>
      <c r="B736" s="118" t="s">
        <v>1607</v>
      </c>
      <c r="C736" s="119" t="s">
        <v>1583</v>
      </c>
      <c r="D736" s="120">
        <v>950000</v>
      </c>
      <c r="E736" s="88" t="s">
        <v>20</v>
      </c>
      <c r="F736" s="89">
        <f t="shared" si="27"/>
        <v>950000</v>
      </c>
      <c r="G736" s="160"/>
      <c r="H736" s="160"/>
    </row>
    <row r="737" spans="1:8" x14ac:dyDescent="0.25">
      <c r="A737" s="117">
        <v>17</v>
      </c>
      <c r="B737" s="118" t="s">
        <v>1606</v>
      </c>
      <c r="C737" s="119" t="s">
        <v>1584</v>
      </c>
      <c r="D737" s="120">
        <v>250000</v>
      </c>
      <c r="E737" s="88" t="s">
        <v>20</v>
      </c>
      <c r="F737" s="89">
        <f t="shared" si="27"/>
        <v>250000</v>
      </c>
      <c r="G737" s="160"/>
      <c r="H737" s="160"/>
    </row>
    <row r="738" spans="1:8" ht="31.5" x14ac:dyDescent="0.25">
      <c r="A738" s="117">
        <v>18</v>
      </c>
      <c r="B738" s="118" t="s">
        <v>1605</v>
      </c>
      <c r="C738" s="119" t="s">
        <v>1585</v>
      </c>
      <c r="D738" s="120">
        <v>2000000</v>
      </c>
      <c r="E738" s="88" t="s">
        <v>20</v>
      </c>
      <c r="F738" s="89">
        <f t="shared" si="27"/>
        <v>2000000</v>
      </c>
      <c r="G738" s="160"/>
      <c r="H738" s="160"/>
    </row>
    <row r="739" spans="1:8" ht="23.25" customHeight="1" x14ac:dyDescent="0.25">
      <c r="A739" s="117">
        <v>19</v>
      </c>
      <c r="B739" s="118" t="s">
        <v>1604</v>
      </c>
      <c r="C739" s="119" t="s">
        <v>1586</v>
      </c>
      <c r="D739" s="120">
        <v>3000000</v>
      </c>
      <c r="E739" s="88" t="s">
        <v>20</v>
      </c>
      <c r="F739" s="89">
        <f t="shared" si="27"/>
        <v>3000000</v>
      </c>
      <c r="G739" s="160"/>
      <c r="H739" s="160"/>
    </row>
    <row r="740" spans="1:8" ht="63" x14ac:dyDescent="0.25">
      <c r="A740" s="117">
        <v>20</v>
      </c>
      <c r="B740" s="118" t="s">
        <v>1603</v>
      </c>
      <c r="C740" s="119" t="s">
        <v>1587</v>
      </c>
      <c r="D740" s="120">
        <v>3252500</v>
      </c>
      <c r="E740" s="88" t="s">
        <v>20</v>
      </c>
      <c r="F740" s="89">
        <f t="shared" si="27"/>
        <v>3252500</v>
      </c>
      <c r="G740" s="160"/>
      <c r="H740" s="160"/>
    </row>
    <row r="741" spans="1:8" ht="31.5" x14ac:dyDescent="0.25">
      <c r="A741" s="117">
        <v>21</v>
      </c>
      <c r="B741" s="118" t="s">
        <v>1602</v>
      </c>
      <c r="C741" s="119" t="s">
        <v>1588</v>
      </c>
      <c r="D741" s="120">
        <v>1500000</v>
      </c>
      <c r="E741" s="88" t="s">
        <v>20</v>
      </c>
      <c r="F741" s="89">
        <f t="shared" si="27"/>
        <v>1500000</v>
      </c>
      <c r="G741" s="160"/>
      <c r="H741" s="160"/>
    </row>
    <row r="742" spans="1:8" x14ac:dyDescent="0.25">
      <c r="A742" s="117">
        <v>22</v>
      </c>
      <c r="B742" s="118" t="s">
        <v>1601</v>
      </c>
      <c r="C742" s="119" t="s">
        <v>1589</v>
      </c>
      <c r="D742" s="120">
        <v>500000000</v>
      </c>
      <c r="E742" s="123">
        <v>15000000</v>
      </c>
      <c r="F742" s="89">
        <v>300000000</v>
      </c>
      <c r="G742" s="160"/>
      <c r="H742" s="160"/>
    </row>
    <row r="743" spans="1:8" ht="15" customHeight="1" x14ac:dyDescent="0.25">
      <c r="A743" s="1201" t="s">
        <v>1570</v>
      </c>
      <c r="B743" s="1201"/>
      <c r="C743" s="1201"/>
      <c r="D743" s="102">
        <v>580000000</v>
      </c>
      <c r="E743" s="103">
        <v>18807156</v>
      </c>
      <c r="F743" s="98">
        <f>SUM(F721:F742)</f>
        <v>380000000</v>
      </c>
      <c r="G743" s="1205"/>
      <c r="H743" s="1205"/>
    </row>
    <row r="744" spans="1:8" x14ac:dyDescent="0.25">
      <c r="A744" s="138">
        <v>47</v>
      </c>
      <c r="B744" s="114" t="s">
        <v>1612</v>
      </c>
      <c r="F744" s="84"/>
    </row>
    <row r="745" spans="1:8" x14ac:dyDescent="0.25">
      <c r="A745" s="117">
        <v>1</v>
      </c>
      <c r="B745" s="118" t="s">
        <v>1649</v>
      </c>
      <c r="C745" s="119" t="s">
        <v>1634</v>
      </c>
      <c r="D745" s="120">
        <v>12000000</v>
      </c>
      <c r="E745" s="88" t="s">
        <v>20</v>
      </c>
      <c r="F745" s="89">
        <f>D745</f>
        <v>12000000</v>
      </c>
      <c r="G745" s="160"/>
      <c r="H745" s="160"/>
    </row>
    <row r="746" spans="1:8" x14ac:dyDescent="0.25">
      <c r="A746" s="117">
        <v>2</v>
      </c>
      <c r="B746" s="118" t="s">
        <v>1648</v>
      </c>
      <c r="C746" s="119" t="s">
        <v>1635</v>
      </c>
      <c r="D746" s="120">
        <v>47500000</v>
      </c>
      <c r="E746" s="88" t="s">
        <v>20</v>
      </c>
      <c r="F746" s="89">
        <v>27000000</v>
      </c>
      <c r="G746" s="160"/>
      <c r="H746" s="160"/>
    </row>
    <row r="747" spans="1:8" x14ac:dyDescent="0.25">
      <c r="A747" s="117">
        <v>3</v>
      </c>
      <c r="B747" s="118" t="s">
        <v>1647</v>
      </c>
      <c r="C747" s="119" t="s">
        <v>1636</v>
      </c>
      <c r="D747" s="120">
        <v>32000000</v>
      </c>
      <c r="E747" s="88" t="s">
        <v>20</v>
      </c>
      <c r="F747" s="89">
        <v>20000000</v>
      </c>
      <c r="G747" s="160"/>
      <c r="H747" s="160"/>
    </row>
    <row r="748" spans="1:8" x14ac:dyDescent="0.25">
      <c r="A748" s="117">
        <v>4</v>
      </c>
      <c r="B748" s="118" t="s">
        <v>1646</v>
      </c>
      <c r="C748" s="119" t="s">
        <v>1637</v>
      </c>
      <c r="D748" s="120">
        <v>5500000</v>
      </c>
      <c r="E748" s="88" t="s">
        <v>20</v>
      </c>
      <c r="F748" s="89">
        <f>D748</f>
        <v>5500000</v>
      </c>
      <c r="G748" s="160"/>
      <c r="H748" s="160"/>
    </row>
    <row r="749" spans="1:8" x14ac:dyDescent="0.25">
      <c r="A749" s="117">
        <v>5</v>
      </c>
      <c r="B749" s="118" t="s">
        <v>1645</v>
      </c>
      <c r="C749" s="119" t="s">
        <v>1638</v>
      </c>
      <c r="D749" s="120">
        <v>5000000</v>
      </c>
      <c r="E749" s="88" t="s">
        <v>20</v>
      </c>
      <c r="F749" s="89">
        <f>D749</f>
        <v>5000000</v>
      </c>
      <c r="G749" s="160"/>
      <c r="H749" s="160"/>
    </row>
    <row r="750" spans="1:8" x14ac:dyDescent="0.25">
      <c r="A750" s="117">
        <v>6</v>
      </c>
      <c r="B750" s="118" t="s">
        <v>1644</v>
      </c>
      <c r="C750" s="119" t="s">
        <v>1639</v>
      </c>
      <c r="D750" s="120">
        <v>10000000</v>
      </c>
      <c r="E750" s="123">
        <v>1259360</v>
      </c>
      <c r="F750" s="89">
        <v>5000000</v>
      </c>
      <c r="G750" s="160"/>
      <c r="H750" s="160"/>
    </row>
    <row r="751" spans="1:8" ht="31.5" x14ac:dyDescent="0.25">
      <c r="A751" s="117">
        <v>7</v>
      </c>
      <c r="B751" s="118" t="s">
        <v>1643</v>
      </c>
      <c r="C751" s="119" t="s">
        <v>1640</v>
      </c>
      <c r="D751" s="120">
        <v>5000000</v>
      </c>
      <c r="E751" s="88" t="s">
        <v>20</v>
      </c>
      <c r="F751" s="89">
        <f>D751</f>
        <v>5000000</v>
      </c>
      <c r="G751" s="160"/>
      <c r="H751" s="160"/>
    </row>
    <row r="752" spans="1:8" ht="31.5" x14ac:dyDescent="0.25">
      <c r="A752" s="117">
        <v>8</v>
      </c>
      <c r="B752" s="118" t="s">
        <v>1642</v>
      </c>
      <c r="C752" s="119" t="s">
        <v>1641</v>
      </c>
      <c r="D752" s="120">
        <v>3000000</v>
      </c>
      <c r="E752" s="88" t="s">
        <v>20</v>
      </c>
      <c r="F752" s="89">
        <f>D752</f>
        <v>3000000</v>
      </c>
      <c r="G752" s="160"/>
      <c r="H752" s="160"/>
    </row>
    <row r="753" spans="1:8" ht="15" customHeight="1" x14ac:dyDescent="0.25">
      <c r="A753" s="1201" t="s">
        <v>365</v>
      </c>
      <c r="B753" s="1201"/>
      <c r="C753" s="1201"/>
      <c r="D753" s="102">
        <v>120000000</v>
      </c>
      <c r="E753" s="103">
        <v>1259360</v>
      </c>
      <c r="F753" s="98">
        <f>SUM(F745:F752)</f>
        <v>82500000</v>
      </c>
      <c r="G753" s="126"/>
      <c r="H753" s="126"/>
    </row>
    <row r="754" spans="1:8" x14ac:dyDescent="0.25">
      <c r="A754" s="121">
        <v>48</v>
      </c>
      <c r="B754" s="114" t="s">
        <v>1650</v>
      </c>
      <c r="F754" s="84"/>
    </row>
    <row r="755" spans="1:8" x14ac:dyDescent="0.25">
      <c r="A755" s="117">
        <v>1</v>
      </c>
      <c r="B755" s="118" t="s">
        <v>1677</v>
      </c>
      <c r="C755" s="119" t="s">
        <v>1665</v>
      </c>
      <c r="D755" s="120">
        <v>20000000</v>
      </c>
      <c r="E755" s="88" t="s">
        <v>20</v>
      </c>
      <c r="F755" s="89">
        <f>D755</f>
        <v>20000000</v>
      </c>
      <c r="G755" s="160"/>
      <c r="H755" s="160"/>
    </row>
    <row r="756" spans="1:8" x14ac:dyDescent="0.25">
      <c r="A756" s="117">
        <v>2</v>
      </c>
      <c r="B756" s="118" t="s">
        <v>1678</v>
      </c>
      <c r="C756" s="119" t="s">
        <v>1666</v>
      </c>
      <c r="D756" s="120">
        <v>13000000</v>
      </c>
      <c r="E756" s="88" t="s">
        <v>20</v>
      </c>
      <c r="F756" s="89">
        <v>0</v>
      </c>
      <c r="G756" s="160"/>
      <c r="H756" s="160"/>
    </row>
    <row r="757" spans="1:8" x14ac:dyDescent="0.25">
      <c r="A757" s="117">
        <v>3</v>
      </c>
      <c r="B757" s="118" t="s">
        <v>1679</v>
      </c>
      <c r="C757" s="119" t="s">
        <v>1667</v>
      </c>
      <c r="D757" s="120">
        <v>10000000</v>
      </c>
      <c r="E757" s="88" t="s">
        <v>20</v>
      </c>
      <c r="F757" s="89">
        <v>0</v>
      </c>
      <c r="G757" s="160"/>
      <c r="H757" s="160"/>
    </row>
    <row r="758" spans="1:8" ht="31.5" x14ac:dyDescent="0.25">
      <c r="A758" s="117">
        <v>4</v>
      </c>
      <c r="B758" s="118" t="s">
        <v>1680</v>
      </c>
      <c r="C758" s="119" t="s">
        <v>1668</v>
      </c>
      <c r="D758" s="120">
        <v>3000000</v>
      </c>
      <c r="E758" s="88" t="s">
        <v>20</v>
      </c>
      <c r="F758" s="89">
        <f t="shared" ref="F758:F766" si="28">D758</f>
        <v>3000000</v>
      </c>
      <c r="G758" s="160"/>
      <c r="H758" s="160"/>
    </row>
    <row r="759" spans="1:8" ht="47.25" x14ac:dyDescent="0.25">
      <c r="A759" s="117">
        <v>5</v>
      </c>
      <c r="B759" s="118" t="s">
        <v>1681</v>
      </c>
      <c r="C759" s="119" t="s">
        <v>1669</v>
      </c>
      <c r="D759" s="120">
        <v>5000000</v>
      </c>
      <c r="E759" s="88" t="s">
        <v>20</v>
      </c>
      <c r="F759" s="89">
        <v>2000000</v>
      </c>
      <c r="G759" s="160"/>
      <c r="H759" s="160"/>
    </row>
    <row r="760" spans="1:8" ht="31.5" x14ac:dyDescent="0.25">
      <c r="A760" s="117">
        <v>6</v>
      </c>
      <c r="B760" s="118" t="s">
        <v>1682</v>
      </c>
      <c r="C760" s="119" t="s">
        <v>1670</v>
      </c>
      <c r="D760" s="120">
        <v>5000000</v>
      </c>
      <c r="E760" s="88" t="s">
        <v>20</v>
      </c>
      <c r="F760" s="89">
        <v>2000000</v>
      </c>
      <c r="G760" s="160"/>
      <c r="H760" s="160"/>
    </row>
    <row r="761" spans="1:8" x14ac:dyDescent="0.25">
      <c r="A761" s="117">
        <v>7</v>
      </c>
      <c r="B761" s="118" t="s">
        <v>1683</v>
      </c>
      <c r="C761" s="119" t="s">
        <v>1671</v>
      </c>
      <c r="D761" s="120">
        <v>5000000</v>
      </c>
      <c r="E761" s="88" t="s">
        <v>20</v>
      </c>
      <c r="F761" s="89">
        <v>2000000</v>
      </c>
      <c r="G761" s="160"/>
      <c r="H761" s="160"/>
    </row>
    <row r="762" spans="1:8" ht="31.5" x14ac:dyDescent="0.25">
      <c r="A762" s="117">
        <v>8</v>
      </c>
      <c r="B762" s="118" t="s">
        <v>1684</v>
      </c>
      <c r="C762" s="119" t="s">
        <v>1672</v>
      </c>
      <c r="D762" s="120">
        <v>5000000</v>
      </c>
      <c r="E762" s="123">
        <v>1500000</v>
      </c>
      <c r="F762" s="89">
        <f t="shared" si="28"/>
        <v>5000000</v>
      </c>
      <c r="G762" s="160"/>
      <c r="H762" s="160"/>
    </row>
    <row r="763" spans="1:8" ht="31.5" x14ac:dyDescent="0.25">
      <c r="A763" s="117">
        <v>9</v>
      </c>
      <c r="B763" s="118" t="s">
        <v>1685</v>
      </c>
      <c r="C763" s="119" t="s">
        <v>1673</v>
      </c>
      <c r="D763" s="120">
        <v>2000000</v>
      </c>
      <c r="E763" s="88" t="s">
        <v>20</v>
      </c>
      <c r="F763" s="89">
        <f t="shared" si="28"/>
        <v>2000000</v>
      </c>
      <c r="G763" s="160"/>
      <c r="H763" s="160"/>
    </row>
    <row r="764" spans="1:8" x14ac:dyDescent="0.25">
      <c r="A764" s="117">
        <v>10</v>
      </c>
      <c r="B764" s="118" t="s">
        <v>1686</v>
      </c>
      <c r="C764" s="119" t="s">
        <v>1674</v>
      </c>
      <c r="D764" s="120">
        <v>58000000</v>
      </c>
      <c r="E764" s="88" t="s">
        <v>20</v>
      </c>
      <c r="F764" s="89">
        <v>0</v>
      </c>
      <c r="G764" s="160"/>
      <c r="H764" s="160"/>
    </row>
    <row r="765" spans="1:8" x14ac:dyDescent="0.25">
      <c r="A765" s="117">
        <v>11</v>
      </c>
      <c r="B765" s="118" t="s">
        <v>1687</v>
      </c>
      <c r="C765" s="119" t="s">
        <v>1675</v>
      </c>
      <c r="D765" s="120">
        <v>8000000</v>
      </c>
      <c r="E765" s="88" t="s">
        <v>20</v>
      </c>
      <c r="F765" s="89">
        <f t="shared" si="28"/>
        <v>8000000</v>
      </c>
      <c r="G765" s="160"/>
      <c r="H765" s="160"/>
    </row>
    <row r="766" spans="1:8" ht="31.5" x14ac:dyDescent="0.25">
      <c r="A766" s="117">
        <v>12</v>
      </c>
      <c r="B766" s="118" t="s">
        <v>1688</v>
      </c>
      <c r="C766" s="119" t="s">
        <v>1676</v>
      </c>
      <c r="D766" s="120">
        <v>6000000</v>
      </c>
      <c r="E766" s="88" t="s">
        <v>20</v>
      </c>
      <c r="F766" s="89">
        <f t="shared" si="28"/>
        <v>6000000</v>
      </c>
      <c r="G766" s="160"/>
      <c r="H766" s="160"/>
    </row>
    <row r="767" spans="1:8" ht="15" customHeight="1" x14ac:dyDescent="0.25">
      <c r="A767" s="1201" t="s">
        <v>1664</v>
      </c>
      <c r="B767" s="1201"/>
      <c r="C767" s="1201"/>
      <c r="D767" s="102">
        <v>140000000</v>
      </c>
      <c r="E767" s="103">
        <v>1500000</v>
      </c>
      <c r="F767" s="98">
        <f>SUM(F745:F766)</f>
        <v>215000000</v>
      </c>
      <c r="G767" s="126"/>
      <c r="H767" s="126"/>
    </row>
    <row r="768" spans="1:8" x14ac:dyDescent="0.25">
      <c r="A768" s="121">
        <v>49</v>
      </c>
      <c r="B768" s="114" t="s">
        <v>1689</v>
      </c>
      <c r="F768" s="84"/>
    </row>
    <row r="769" spans="1:8" x14ac:dyDescent="0.25">
      <c r="A769" s="117">
        <v>1</v>
      </c>
      <c r="B769" s="118" t="s">
        <v>1695</v>
      </c>
      <c r="C769" s="119" t="s">
        <v>1693</v>
      </c>
      <c r="D769" s="120">
        <v>30000000</v>
      </c>
      <c r="E769" s="88" t="s">
        <v>20</v>
      </c>
      <c r="F769" s="89">
        <v>10000000</v>
      </c>
      <c r="G769" s="160"/>
      <c r="H769" s="160"/>
    </row>
    <row r="770" spans="1:8" x14ac:dyDescent="0.25">
      <c r="A770" s="117">
        <v>2</v>
      </c>
      <c r="B770" s="118" t="s">
        <v>1696</v>
      </c>
      <c r="C770" s="119" t="s">
        <v>1694</v>
      </c>
      <c r="D770" s="120">
        <v>10000000</v>
      </c>
      <c r="E770" s="88" t="s">
        <v>20</v>
      </c>
      <c r="F770" s="89">
        <v>0</v>
      </c>
      <c r="G770" s="160"/>
      <c r="H770" s="160"/>
    </row>
    <row r="771" spans="1:8" ht="15" customHeight="1" x14ac:dyDescent="0.25">
      <c r="A771" s="1201" t="s">
        <v>1692</v>
      </c>
      <c r="B771" s="1201"/>
      <c r="C771" s="1201"/>
      <c r="D771" s="102">
        <v>40000000</v>
      </c>
      <c r="E771" s="88" t="s">
        <v>20</v>
      </c>
      <c r="F771" s="98">
        <f>SUM(F769:F770)</f>
        <v>10000000</v>
      </c>
      <c r="G771" s="1205"/>
      <c r="H771" s="1205"/>
    </row>
    <row r="772" spans="1:8" x14ac:dyDescent="0.25">
      <c r="A772" s="137">
        <v>50</v>
      </c>
      <c r="B772" s="112" t="s">
        <v>1697</v>
      </c>
      <c r="F772" s="84"/>
      <c r="G772" s="160"/>
      <c r="H772" s="160"/>
    </row>
    <row r="773" spans="1:8" ht="15" customHeight="1" x14ac:dyDescent="0.25">
      <c r="A773" s="117">
        <v>1</v>
      </c>
      <c r="B773" s="118" t="s">
        <v>1710</v>
      </c>
      <c r="C773" s="119" t="s">
        <v>1698</v>
      </c>
      <c r="D773" s="120">
        <v>5000000</v>
      </c>
      <c r="E773" s="88" t="s">
        <v>20</v>
      </c>
      <c r="F773" s="89">
        <f t="shared" ref="F773:F783" si="29">D773</f>
        <v>5000000</v>
      </c>
      <c r="G773" s="160"/>
      <c r="H773" s="160"/>
    </row>
    <row r="774" spans="1:8" x14ac:dyDescent="0.25">
      <c r="A774" s="117">
        <v>2</v>
      </c>
      <c r="B774" s="118" t="s">
        <v>1711</v>
      </c>
      <c r="C774" s="119" t="s">
        <v>1699</v>
      </c>
      <c r="D774" s="120">
        <v>1500000</v>
      </c>
      <c r="E774" s="88" t="s">
        <v>20</v>
      </c>
      <c r="F774" s="89">
        <f t="shared" si="29"/>
        <v>1500000</v>
      </c>
      <c r="G774" s="160"/>
      <c r="H774" s="160"/>
    </row>
    <row r="775" spans="1:8" ht="31.5" x14ac:dyDescent="0.25">
      <c r="A775" s="117">
        <v>3</v>
      </c>
      <c r="B775" s="118" t="s">
        <v>1712</v>
      </c>
      <c r="C775" s="119" t="s">
        <v>1700</v>
      </c>
      <c r="D775" s="120">
        <v>5000000</v>
      </c>
      <c r="E775" s="88" t="s">
        <v>20</v>
      </c>
      <c r="F775" s="89">
        <f t="shared" si="29"/>
        <v>5000000</v>
      </c>
      <c r="G775" s="160"/>
      <c r="H775" s="160"/>
    </row>
    <row r="776" spans="1:8" ht="31.5" x14ac:dyDescent="0.25">
      <c r="A776" s="117">
        <v>4</v>
      </c>
      <c r="B776" s="118" t="s">
        <v>1713</v>
      </c>
      <c r="C776" s="119" t="s">
        <v>1701</v>
      </c>
      <c r="D776" s="120">
        <v>1000000</v>
      </c>
      <c r="E776" s="88" t="s">
        <v>20</v>
      </c>
      <c r="F776" s="89">
        <f t="shared" si="29"/>
        <v>1000000</v>
      </c>
      <c r="G776" s="160"/>
      <c r="H776" s="160"/>
    </row>
    <row r="777" spans="1:8" ht="31.5" x14ac:dyDescent="0.25">
      <c r="A777" s="117">
        <v>5</v>
      </c>
      <c r="B777" s="118" t="s">
        <v>1714</v>
      </c>
      <c r="C777" s="119" t="s">
        <v>1702</v>
      </c>
      <c r="D777" s="120">
        <v>1000000</v>
      </c>
      <c r="E777" s="88" t="s">
        <v>20</v>
      </c>
      <c r="F777" s="89">
        <f t="shared" si="29"/>
        <v>1000000</v>
      </c>
      <c r="G777" s="160"/>
      <c r="H777" s="160"/>
    </row>
    <row r="778" spans="1:8" x14ac:dyDescent="0.25">
      <c r="A778" s="117">
        <v>6</v>
      </c>
      <c r="B778" s="118" t="s">
        <v>1715</v>
      </c>
      <c r="C778" s="119" t="s">
        <v>1703</v>
      </c>
      <c r="D778" s="120">
        <v>1500000</v>
      </c>
      <c r="E778" s="88" t="s">
        <v>20</v>
      </c>
      <c r="F778" s="89">
        <f t="shared" si="29"/>
        <v>1500000</v>
      </c>
      <c r="G778" s="160"/>
      <c r="H778" s="160"/>
    </row>
    <row r="779" spans="1:8" x14ac:dyDescent="0.25">
      <c r="A779" s="117">
        <v>7</v>
      </c>
      <c r="B779" s="118" t="s">
        <v>1716</v>
      </c>
      <c r="C779" s="119" t="s">
        <v>1704</v>
      </c>
      <c r="D779" s="120">
        <v>950000</v>
      </c>
      <c r="E779" s="88" t="s">
        <v>20</v>
      </c>
      <c r="F779" s="89">
        <f t="shared" si="29"/>
        <v>950000</v>
      </c>
      <c r="G779" s="160"/>
      <c r="H779" s="160"/>
    </row>
    <row r="780" spans="1:8" ht="31.5" x14ac:dyDescent="0.25">
      <c r="A780" s="117">
        <v>8</v>
      </c>
      <c r="B780" s="118" t="s">
        <v>1717</v>
      </c>
      <c r="C780" s="119" t="s">
        <v>1705</v>
      </c>
      <c r="D780" s="120">
        <v>840000</v>
      </c>
      <c r="E780" s="88" t="s">
        <v>20</v>
      </c>
      <c r="F780" s="89">
        <f t="shared" si="29"/>
        <v>840000</v>
      </c>
      <c r="G780" s="160"/>
      <c r="H780" s="160"/>
    </row>
    <row r="781" spans="1:8" x14ac:dyDescent="0.25">
      <c r="A781" s="117">
        <v>9</v>
      </c>
      <c r="B781" s="118" t="s">
        <v>1718</v>
      </c>
      <c r="C781" s="119" t="s">
        <v>1706</v>
      </c>
      <c r="D781" s="120">
        <v>500000</v>
      </c>
      <c r="E781" s="88" t="s">
        <v>20</v>
      </c>
      <c r="F781" s="89">
        <f t="shared" si="29"/>
        <v>500000</v>
      </c>
      <c r="G781" s="160"/>
      <c r="H781" s="160"/>
    </row>
    <row r="782" spans="1:8" x14ac:dyDescent="0.25">
      <c r="A782" s="117">
        <v>10</v>
      </c>
      <c r="B782" s="118" t="s">
        <v>1719</v>
      </c>
      <c r="C782" s="119" t="s">
        <v>1707</v>
      </c>
      <c r="D782" s="120">
        <v>960000</v>
      </c>
      <c r="E782" s="88" t="s">
        <v>20</v>
      </c>
      <c r="F782" s="89">
        <f t="shared" si="29"/>
        <v>960000</v>
      </c>
      <c r="G782" s="160"/>
      <c r="H782" s="160"/>
    </row>
    <row r="783" spans="1:8" x14ac:dyDescent="0.25">
      <c r="A783" s="117">
        <v>11</v>
      </c>
      <c r="B783" s="118" t="s">
        <v>1720</v>
      </c>
      <c r="C783" s="119" t="s">
        <v>1708</v>
      </c>
      <c r="D783" s="120">
        <v>850000</v>
      </c>
      <c r="E783" s="88" t="s">
        <v>20</v>
      </c>
      <c r="F783" s="89">
        <f t="shared" si="29"/>
        <v>850000</v>
      </c>
      <c r="G783" s="160"/>
      <c r="H783" s="160"/>
    </row>
    <row r="784" spans="1:8" x14ac:dyDescent="0.25">
      <c r="A784" s="117">
        <v>12</v>
      </c>
      <c r="B784" s="118" t="s">
        <v>1721</v>
      </c>
      <c r="C784" s="119" t="s">
        <v>1709</v>
      </c>
      <c r="D784" s="120">
        <v>900000</v>
      </c>
      <c r="E784" s="88" t="s">
        <v>20</v>
      </c>
      <c r="F784" s="89">
        <f>D784</f>
        <v>900000</v>
      </c>
      <c r="G784" s="160"/>
      <c r="H784" s="160"/>
    </row>
    <row r="785" spans="1:8" ht="15" customHeight="1" x14ac:dyDescent="0.25">
      <c r="A785" s="1201" t="s">
        <v>1722</v>
      </c>
      <c r="B785" s="1201"/>
      <c r="C785" s="1201"/>
      <c r="D785" s="102">
        <v>20000000</v>
      </c>
      <c r="E785" s="88" t="s">
        <v>20</v>
      </c>
      <c r="F785" s="98">
        <f>SUM(F773:F784)</f>
        <v>20000000</v>
      </c>
      <c r="G785" s="1205"/>
      <c r="H785" s="1205"/>
    </row>
    <row r="786" spans="1:8" x14ac:dyDescent="0.25">
      <c r="A786" s="121">
        <v>51</v>
      </c>
      <c r="B786" s="112" t="s">
        <v>1723</v>
      </c>
      <c r="F786" s="84"/>
    </row>
    <row r="787" spans="1:8" x14ac:dyDescent="0.25">
      <c r="A787" s="117">
        <v>1</v>
      </c>
      <c r="B787" s="118" t="s">
        <v>1725</v>
      </c>
      <c r="C787" s="119" t="s">
        <v>1724</v>
      </c>
      <c r="D787" s="120">
        <v>1201000000</v>
      </c>
      <c r="E787" s="88" t="s">
        <v>20</v>
      </c>
      <c r="F787" s="89">
        <f>D787</f>
        <v>1201000000</v>
      </c>
      <c r="G787" s="160"/>
      <c r="H787" s="160"/>
    </row>
    <row r="788" spans="1:8" x14ac:dyDescent="0.25">
      <c r="A788" s="117">
        <v>2</v>
      </c>
      <c r="B788" s="118" t="s">
        <v>1726</v>
      </c>
      <c r="C788" s="119" t="s">
        <v>1039</v>
      </c>
      <c r="D788" s="120">
        <v>100000000</v>
      </c>
      <c r="E788" s="88"/>
      <c r="F788" s="89">
        <f>D788</f>
        <v>100000000</v>
      </c>
      <c r="G788" s="160"/>
      <c r="H788" s="160"/>
    </row>
    <row r="789" spans="1:8" ht="15" customHeight="1" x14ac:dyDescent="0.25">
      <c r="A789" s="1201" t="s">
        <v>1727</v>
      </c>
      <c r="B789" s="1201"/>
      <c r="C789" s="1201"/>
      <c r="D789" s="102">
        <v>1301000000</v>
      </c>
      <c r="E789" s="88" t="s">
        <v>20</v>
      </c>
      <c r="F789" s="98">
        <f>SUM(F787:F788)</f>
        <v>1301000000</v>
      </c>
      <c r="G789" s="1205"/>
      <c r="H789" s="1205"/>
    </row>
    <row r="790" spans="1:8" x14ac:dyDescent="0.25">
      <c r="A790" s="137">
        <v>52</v>
      </c>
      <c r="B790" s="114" t="s">
        <v>1728</v>
      </c>
      <c r="F790" s="84"/>
      <c r="G790" s="110"/>
      <c r="H790" s="110"/>
    </row>
    <row r="791" spans="1:8" ht="18.600000000000001" customHeight="1" x14ac:dyDescent="0.25">
      <c r="A791" s="117">
        <v>1</v>
      </c>
      <c r="B791" s="118" t="s">
        <v>1734</v>
      </c>
      <c r="C791" s="119" t="s">
        <v>1731</v>
      </c>
      <c r="D791" s="115" t="s">
        <v>20</v>
      </c>
      <c r="E791" s="88" t="s">
        <v>20</v>
      </c>
      <c r="F791" s="89" t="str">
        <f>D791</f>
        <v>-</v>
      </c>
      <c r="G791" s="160"/>
      <c r="H791" s="160"/>
    </row>
    <row r="792" spans="1:8" ht="22.9" customHeight="1" x14ac:dyDescent="0.25">
      <c r="A792" s="117">
        <v>2</v>
      </c>
      <c r="B792" s="118" t="s">
        <v>1735</v>
      </c>
      <c r="C792" s="119" t="s">
        <v>1732</v>
      </c>
      <c r="D792" s="120">
        <v>1500000</v>
      </c>
      <c r="E792" s="88" t="s">
        <v>20</v>
      </c>
      <c r="F792" s="89">
        <f>D792</f>
        <v>1500000</v>
      </c>
      <c r="G792" s="160"/>
      <c r="H792" s="160"/>
    </row>
    <row r="793" spans="1:8" x14ac:dyDescent="0.25">
      <c r="A793" s="117">
        <v>3</v>
      </c>
      <c r="B793" s="118" t="s">
        <v>1736</v>
      </c>
      <c r="C793" s="119" t="s">
        <v>1733</v>
      </c>
      <c r="D793" s="120">
        <v>500000</v>
      </c>
      <c r="E793" s="88" t="s">
        <v>20</v>
      </c>
      <c r="F793" s="89">
        <f>D793</f>
        <v>500000</v>
      </c>
      <c r="G793" s="160"/>
      <c r="H793" s="160"/>
    </row>
    <row r="794" spans="1:8" ht="31.5" x14ac:dyDescent="0.25">
      <c r="A794" s="117">
        <v>4</v>
      </c>
      <c r="B794" s="118" t="s">
        <v>1737</v>
      </c>
      <c r="C794" s="119" t="s">
        <v>1731</v>
      </c>
      <c r="D794" s="120">
        <v>11000000</v>
      </c>
      <c r="E794" s="123">
        <v>2729000</v>
      </c>
      <c r="F794" s="89">
        <v>5000000</v>
      </c>
      <c r="G794" s="160"/>
      <c r="H794" s="160"/>
    </row>
    <row r="795" spans="1:8" ht="15" customHeight="1" x14ac:dyDescent="0.25">
      <c r="A795" s="1201" t="s">
        <v>1730</v>
      </c>
      <c r="B795" s="1201"/>
      <c r="C795" s="1201"/>
      <c r="D795" s="102">
        <v>13000000</v>
      </c>
      <c r="E795" s="103">
        <v>2729000</v>
      </c>
      <c r="F795" s="98">
        <f>SUM(F791:F794)</f>
        <v>7000000</v>
      </c>
      <c r="G795" s="1205"/>
      <c r="H795" s="1205"/>
    </row>
    <row r="796" spans="1:8" x14ac:dyDescent="0.25">
      <c r="A796" s="121">
        <v>53</v>
      </c>
      <c r="B796" s="114" t="s">
        <v>1748</v>
      </c>
      <c r="F796" s="84"/>
    </row>
    <row r="797" spans="1:8" ht="47.25" x14ac:dyDescent="0.25">
      <c r="A797" s="117">
        <v>1</v>
      </c>
      <c r="B797" s="118" t="s">
        <v>1763</v>
      </c>
      <c r="C797" s="119" t="s">
        <v>1750</v>
      </c>
      <c r="D797" s="120">
        <v>9200000</v>
      </c>
      <c r="E797" s="88" t="s">
        <v>20</v>
      </c>
      <c r="F797" s="89">
        <v>5000000</v>
      </c>
      <c r="G797" s="160"/>
      <c r="H797" s="160"/>
    </row>
    <row r="798" spans="1:8" ht="31.5" x14ac:dyDescent="0.25">
      <c r="A798" s="117">
        <v>2</v>
      </c>
      <c r="B798" s="118" t="s">
        <v>1762</v>
      </c>
      <c r="C798" s="119" t="s">
        <v>1751</v>
      </c>
      <c r="D798" s="120">
        <v>2016000</v>
      </c>
      <c r="E798" s="88" t="s">
        <v>20</v>
      </c>
      <c r="F798" s="89">
        <f>D798</f>
        <v>2016000</v>
      </c>
      <c r="G798" s="160"/>
      <c r="H798" s="160"/>
    </row>
    <row r="799" spans="1:8" x14ac:dyDescent="0.25">
      <c r="A799" s="117">
        <v>3</v>
      </c>
      <c r="B799" s="118" t="s">
        <v>1764</v>
      </c>
      <c r="C799" s="119" t="s">
        <v>899</v>
      </c>
      <c r="D799" s="120">
        <v>1568000</v>
      </c>
      <c r="E799" s="88" t="s">
        <v>20</v>
      </c>
      <c r="F799" s="89">
        <f>D799</f>
        <v>1568000</v>
      </c>
      <c r="G799" s="160"/>
      <c r="H799" s="160"/>
    </row>
    <row r="800" spans="1:8" x14ac:dyDescent="0.25">
      <c r="A800" s="117">
        <v>4</v>
      </c>
      <c r="B800" s="118" t="s">
        <v>1766</v>
      </c>
      <c r="C800" s="119" t="s">
        <v>900</v>
      </c>
      <c r="D800" s="120">
        <v>828000</v>
      </c>
      <c r="E800" s="88" t="s">
        <v>20</v>
      </c>
      <c r="F800" s="89">
        <f>D800</f>
        <v>828000</v>
      </c>
      <c r="G800" s="160"/>
      <c r="H800" s="160"/>
    </row>
    <row r="801" spans="1:8" x14ac:dyDescent="0.25">
      <c r="A801" s="117">
        <v>5</v>
      </c>
      <c r="B801" s="118" t="s">
        <v>1765</v>
      </c>
      <c r="C801" s="119" t="s">
        <v>1752</v>
      </c>
      <c r="D801" s="120">
        <v>888000</v>
      </c>
      <c r="E801" s="88" t="s">
        <v>20</v>
      </c>
      <c r="F801" s="89">
        <f>D801</f>
        <v>888000</v>
      </c>
      <c r="G801" s="160"/>
      <c r="H801" s="160"/>
    </row>
    <row r="802" spans="1:8" ht="15" customHeight="1" x14ac:dyDescent="0.25">
      <c r="A802" s="1201" t="s">
        <v>1749</v>
      </c>
      <c r="B802" s="1201"/>
      <c r="C802" s="1201"/>
      <c r="D802" s="102">
        <v>14500000</v>
      </c>
      <c r="E802" s="88" t="s">
        <v>20</v>
      </c>
      <c r="F802" s="98">
        <f>SUM(F797:F801)</f>
        <v>10300000</v>
      </c>
      <c r="G802" s="1205"/>
      <c r="H802" s="1205"/>
    </row>
    <row r="803" spans="1:8" x14ac:dyDescent="0.25">
      <c r="A803" s="136">
        <v>54</v>
      </c>
      <c r="B803" s="114" t="s">
        <v>1753</v>
      </c>
      <c r="C803" s="154"/>
      <c r="D803" s="126"/>
      <c r="E803" s="126"/>
      <c r="F803" s="127"/>
      <c r="G803" s="126"/>
      <c r="H803" s="126"/>
    </row>
    <row r="804" spans="1:8" x14ac:dyDescent="0.25">
      <c r="A804" s="117">
        <v>1</v>
      </c>
      <c r="B804" s="118" t="s">
        <v>1767</v>
      </c>
      <c r="C804" s="119" t="s">
        <v>1756</v>
      </c>
      <c r="D804" s="120">
        <v>10000000</v>
      </c>
      <c r="E804" s="88" t="s">
        <v>20</v>
      </c>
      <c r="F804" s="89">
        <v>3000000</v>
      </c>
      <c r="G804" s="160"/>
      <c r="H804" s="160"/>
    </row>
    <row r="805" spans="1:8" x14ac:dyDescent="0.25">
      <c r="A805" s="117">
        <v>2</v>
      </c>
      <c r="B805" s="118" t="s">
        <v>1768</v>
      </c>
      <c r="C805" s="119" t="s">
        <v>1757</v>
      </c>
      <c r="D805" s="120">
        <v>3000000</v>
      </c>
      <c r="E805" s="88" t="s">
        <v>20</v>
      </c>
      <c r="F805" s="89">
        <f>D805</f>
        <v>3000000</v>
      </c>
      <c r="G805" s="160"/>
      <c r="H805" s="160"/>
    </row>
    <row r="806" spans="1:8" x14ac:dyDescent="0.25">
      <c r="A806" s="117">
        <v>3</v>
      </c>
      <c r="B806" s="118" t="s">
        <v>1769</v>
      </c>
      <c r="C806" s="119" t="s">
        <v>1758</v>
      </c>
      <c r="D806" s="120">
        <v>3000000</v>
      </c>
      <c r="E806" s="123">
        <v>1936000</v>
      </c>
      <c r="F806" s="89">
        <f>D806</f>
        <v>3000000</v>
      </c>
      <c r="G806" s="160"/>
      <c r="H806" s="160"/>
    </row>
    <row r="807" spans="1:8" x14ac:dyDescent="0.25">
      <c r="A807" s="117">
        <v>4</v>
      </c>
      <c r="B807" s="118" t="s">
        <v>1770</v>
      </c>
      <c r="C807" s="119" t="s">
        <v>1759</v>
      </c>
      <c r="D807" s="120">
        <v>55000000</v>
      </c>
      <c r="E807" s="123">
        <v>51578889.890000001</v>
      </c>
      <c r="F807" s="89">
        <f>D807</f>
        <v>55000000</v>
      </c>
      <c r="G807" s="160"/>
      <c r="H807" s="160"/>
    </row>
    <row r="808" spans="1:8" ht="31.5" x14ac:dyDescent="0.25">
      <c r="A808" s="117">
        <v>5</v>
      </c>
      <c r="B808" s="118" t="s">
        <v>1771</v>
      </c>
      <c r="C808" s="119" t="s">
        <v>1760</v>
      </c>
      <c r="D808" s="120">
        <v>1000000</v>
      </c>
      <c r="E808" s="123">
        <v>823000</v>
      </c>
      <c r="F808" s="89">
        <f>D808</f>
        <v>1000000</v>
      </c>
      <c r="G808" s="160"/>
      <c r="H808" s="160"/>
    </row>
    <row r="809" spans="1:8" x14ac:dyDescent="0.25">
      <c r="A809" s="117">
        <v>6</v>
      </c>
      <c r="B809" s="118" t="s">
        <v>1772</v>
      </c>
      <c r="C809" s="119" t="s">
        <v>1761</v>
      </c>
      <c r="D809" s="120">
        <v>3000000</v>
      </c>
      <c r="E809" s="123">
        <v>970000</v>
      </c>
      <c r="F809" s="89">
        <f>D809</f>
        <v>3000000</v>
      </c>
      <c r="G809" s="160"/>
      <c r="H809" s="160"/>
    </row>
    <row r="810" spans="1:8" ht="15" customHeight="1" x14ac:dyDescent="0.25">
      <c r="A810" s="1201" t="s">
        <v>1755</v>
      </c>
      <c r="B810" s="1201"/>
      <c r="C810" s="1201"/>
      <c r="D810" s="102">
        <v>75000000</v>
      </c>
      <c r="E810" s="103">
        <v>55307889.890000001</v>
      </c>
      <c r="F810" s="98">
        <f>SUM(F804:F809)</f>
        <v>68000000</v>
      </c>
      <c r="G810" s="1205"/>
      <c r="H810" s="1205"/>
    </row>
    <row r="811" spans="1:8" x14ac:dyDescent="0.25">
      <c r="A811" s="121">
        <v>55</v>
      </c>
      <c r="B811" s="114" t="s">
        <v>1779</v>
      </c>
      <c r="F811" s="84"/>
    </row>
    <row r="812" spans="1:8" x14ac:dyDescent="0.25">
      <c r="A812" s="117">
        <v>1</v>
      </c>
      <c r="B812" s="118" t="s">
        <v>1802</v>
      </c>
      <c r="C812" s="119" t="s">
        <v>1781</v>
      </c>
      <c r="D812" s="120">
        <v>3000000</v>
      </c>
      <c r="E812" s="88" t="s">
        <v>20</v>
      </c>
      <c r="F812" s="89">
        <v>1000000</v>
      </c>
      <c r="G812" s="160"/>
      <c r="H812" s="160"/>
    </row>
    <row r="813" spans="1:8" x14ac:dyDescent="0.25">
      <c r="A813" s="117">
        <v>2</v>
      </c>
      <c r="B813" s="118" t="s">
        <v>1803</v>
      </c>
      <c r="C813" s="119" t="s">
        <v>1782</v>
      </c>
      <c r="D813" s="120">
        <v>30000000</v>
      </c>
      <c r="E813" s="123">
        <v>15495047.460000001</v>
      </c>
      <c r="F813" s="89">
        <v>20000000</v>
      </c>
      <c r="G813" s="160"/>
      <c r="H813" s="160"/>
    </row>
    <row r="814" spans="1:8" x14ac:dyDescent="0.25">
      <c r="A814" s="117">
        <v>3</v>
      </c>
      <c r="B814" s="118" t="s">
        <v>1804</v>
      </c>
      <c r="C814" s="119" t="s">
        <v>1783</v>
      </c>
      <c r="D814" s="120">
        <v>3000000</v>
      </c>
      <c r="E814" s="88" t="s">
        <v>20</v>
      </c>
      <c r="F814" s="89">
        <f t="shared" ref="F814:F831" si="30">D814</f>
        <v>3000000</v>
      </c>
      <c r="G814" s="160"/>
      <c r="H814" s="160"/>
    </row>
    <row r="815" spans="1:8" x14ac:dyDescent="0.25">
      <c r="A815" s="117">
        <v>4</v>
      </c>
      <c r="B815" s="118" t="s">
        <v>1805</v>
      </c>
      <c r="C815" s="119" t="s">
        <v>1784</v>
      </c>
      <c r="D815" s="120">
        <v>500000000</v>
      </c>
      <c r="E815" s="88" t="s">
        <v>20</v>
      </c>
      <c r="F815" s="89">
        <v>200000000</v>
      </c>
      <c r="G815" s="160"/>
      <c r="H815" s="160"/>
    </row>
    <row r="816" spans="1:8" x14ac:dyDescent="0.25">
      <c r="A816" s="117">
        <v>5</v>
      </c>
      <c r="B816" s="118" t="s">
        <v>1806</v>
      </c>
      <c r="C816" s="119" t="s">
        <v>1784</v>
      </c>
      <c r="D816" s="115" t="s">
        <v>20</v>
      </c>
      <c r="E816" s="88" t="s">
        <v>20</v>
      </c>
      <c r="F816" s="89" t="str">
        <f t="shared" si="30"/>
        <v>-</v>
      </c>
      <c r="G816" s="160"/>
      <c r="H816" s="160"/>
    </row>
    <row r="817" spans="1:8" ht="31.5" x14ac:dyDescent="0.25">
      <c r="A817" s="117">
        <v>6</v>
      </c>
      <c r="B817" s="118" t="s">
        <v>1807</v>
      </c>
      <c r="C817" s="119" t="s">
        <v>1785</v>
      </c>
      <c r="D817" s="120">
        <v>8000000</v>
      </c>
      <c r="E817" s="88" t="s">
        <v>20</v>
      </c>
      <c r="F817" s="89">
        <v>0</v>
      </c>
      <c r="G817" s="160"/>
      <c r="H817" s="160"/>
    </row>
    <row r="818" spans="1:8" ht="47.25" x14ac:dyDescent="0.25">
      <c r="A818" s="117">
        <v>7</v>
      </c>
      <c r="B818" s="118" t="s">
        <v>1808</v>
      </c>
      <c r="C818" s="119" t="s">
        <v>1786</v>
      </c>
      <c r="D818" s="120">
        <v>16500000</v>
      </c>
      <c r="E818" s="123">
        <v>3445000</v>
      </c>
      <c r="F818" s="89">
        <v>10000000</v>
      </c>
      <c r="G818" s="160"/>
      <c r="H818" s="160"/>
    </row>
    <row r="819" spans="1:8" ht="31.5" x14ac:dyDescent="0.25">
      <c r="A819" s="117">
        <v>8</v>
      </c>
      <c r="B819" s="118" t="s">
        <v>1809</v>
      </c>
      <c r="C819" s="119" t="s">
        <v>1787</v>
      </c>
      <c r="D819" s="120">
        <v>47000000</v>
      </c>
      <c r="E819" s="123">
        <v>12975000</v>
      </c>
      <c r="F819" s="89">
        <v>20000000</v>
      </c>
      <c r="G819" s="160"/>
      <c r="H819" s="160"/>
    </row>
    <row r="820" spans="1:8" x14ac:dyDescent="0.25">
      <c r="A820" s="117">
        <v>9</v>
      </c>
      <c r="B820" s="118" t="s">
        <v>1810</v>
      </c>
      <c r="C820" s="119" t="s">
        <v>1788</v>
      </c>
      <c r="D820" s="120">
        <v>10000000</v>
      </c>
      <c r="E820" s="123">
        <v>6828000</v>
      </c>
      <c r="F820" s="89">
        <f t="shared" si="30"/>
        <v>10000000</v>
      </c>
      <c r="G820" s="160"/>
      <c r="H820" s="160"/>
    </row>
    <row r="821" spans="1:8" ht="31.5" x14ac:dyDescent="0.25">
      <c r="A821" s="117">
        <v>10</v>
      </c>
      <c r="B821" s="118" t="s">
        <v>1811</v>
      </c>
      <c r="C821" s="119" t="s">
        <v>1789</v>
      </c>
      <c r="D821" s="120">
        <v>2000000</v>
      </c>
      <c r="E821" s="123">
        <v>3750000</v>
      </c>
      <c r="F821" s="89">
        <v>4000000</v>
      </c>
      <c r="G821" s="160"/>
      <c r="H821" s="160"/>
    </row>
    <row r="822" spans="1:8" ht="31.5" x14ac:dyDescent="0.25">
      <c r="A822" s="117">
        <v>11</v>
      </c>
      <c r="B822" s="118" t="s">
        <v>1812</v>
      </c>
      <c r="C822" s="119" t="s">
        <v>1790</v>
      </c>
      <c r="D822" s="120">
        <v>50000000</v>
      </c>
      <c r="E822" s="88" t="s">
        <v>20</v>
      </c>
      <c r="F822" s="89">
        <v>0</v>
      </c>
      <c r="G822" s="160"/>
      <c r="H822" s="160"/>
    </row>
    <row r="823" spans="1:8" x14ac:dyDescent="0.25">
      <c r="A823" s="117">
        <v>12</v>
      </c>
      <c r="B823" s="118" t="s">
        <v>1813</v>
      </c>
      <c r="C823" s="119" t="s">
        <v>1791</v>
      </c>
      <c r="D823" s="120">
        <v>10000000</v>
      </c>
      <c r="E823" s="88" t="s">
        <v>20</v>
      </c>
      <c r="F823" s="89">
        <f t="shared" si="30"/>
        <v>10000000</v>
      </c>
      <c r="G823" s="160"/>
      <c r="H823" s="160"/>
    </row>
    <row r="824" spans="1:8" ht="31.5" x14ac:dyDescent="0.25">
      <c r="A824" s="117">
        <v>13</v>
      </c>
      <c r="B824" s="118" t="s">
        <v>1814</v>
      </c>
      <c r="C824" s="119" t="s">
        <v>1792</v>
      </c>
      <c r="D824" s="120">
        <v>12000000</v>
      </c>
      <c r="E824" s="88" t="s">
        <v>20</v>
      </c>
      <c r="F824" s="89">
        <f t="shared" si="30"/>
        <v>12000000</v>
      </c>
      <c r="G824" s="160"/>
      <c r="H824" s="160"/>
    </row>
    <row r="825" spans="1:8" x14ac:dyDescent="0.25">
      <c r="A825" s="117">
        <v>14</v>
      </c>
      <c r="B825" s="118" t="s">
        <v>1815</v>
      </c>
      <c r="C825" s="119" t="s">
        <v>1793</v>
      </c>
      <c r="D825" s="120">
        <v>2500000</v>
      </c>
      <c r="E825" s="88" t="s">
        <v>20</v>
      </c>
      <c r="F825" s="89">
        <f t="shared" si="30"/>
        <v>2500000</v>
      </c>
      <c r="G825" s="160"/>
      <c r="H825" s="160"/>
    </row>
    <row r="826" spans="1:8" x14ac:dyDescent="0.25">
      <c r="A826" s="117">
        <v>15</v>
      </c>
      <c r="B826" s="118" t="s">
        <v>1816</v>
      </c>
      <c r="C826" s="119" t="s">
        <v>1794</v>
      </c>
      <c r="D826" s="120">
        <v>6000000</v>
      </c>
      <c r="E826" s="123">
        <v>6000000</v>
      </c>
      <c r="F826" s="89">
        <f t="shared" si="30"/>
        <v>6000000</v>
      </c>
      <c r="G826" s="160"/>
      <c r="H826" s="160"/>
    </row>
    <row r="827" spans="1:8" ht="31.5" x14ac:dyDescent="0.25">
      <c r="A827" s="117">
        <v>16</v>
      </c>
      <c r="B827" s="118" t="s">
        <v>1817</v>
      </c>
      <c r="C827" s="119" t="s">
        <v>1795</v>
      </c>
      <c r="D827" s="120">
        <v>10000000</v>
      </c>
      <c r="E827" s="123">
        <v>2500000</v>
      </c>
      <c r="F827" s="89">
        <f t="shared" si="30"/>
        <v>10000000</v>
      </c>
      <c r="G827" s="160"/>
      <c r="H827" s="160"/>
    </row>
    <row r="828" spans="1:8" x14ac:dyDescent="0.25">
      <c r="A828" s="117">
        <v>17</v>
      </c>
      <c r="B828" s="118" t="s">
        <v>1818</v>
      </c>
      <c r="C828" s="119" t="s">
        <v>1796</v>
      </c>
      <c r="D828" s="120">
        <v>168000000</v>
      </c>
      <c r="E828" s="88" t="s">
        <v>20</v>
      </c>
      <c r="F828" s="89">
        <f t="shared" si="30"/>
        <v>168000000</v>
      </c>
      <c r="G828" s="160"/>
      <c r="H828" s="160"/>
    </row>
    <row r="829" spans="1:8" ht="47.25" x14ac:dyDescent="0.25">
      <c r="A829" s="117">
        <v>18</v>
      </c>
      <c r="B829" s="118" t="s">
        <v>1819</v>
      </c>
      <c r="C829" s="119" t="s">
        <v>1797</v>
      </c>
      <c r="D829" s="120">
        <v>15000000</v>
      </c>
      <c r="E829" s="88" t="s">
        <v>20</v>
      </c>
      <c r="F829" s="89">
        <v>5000000</v>
      </c>
      <c r="G829" s="160"/>
      <c r="H829" s="160"/>
    </row>
    <row r="830" spans="1:8" x14ac:dyDescent="0.25">
      <c r="A830" s="117">
        <v>19</v>
      </c>
      <c r="B830" s="118" t="s">
        <v>1820</v>
      </c>
      <c r="C830" s="119" t="s">
        <v>1798</v>
      </c>
      <c r="D830" s="120">
        <v>20000000</v>
      </c>
      <c r="E830" s="88" t="s">
        <v>20</v>
      </c>
      <c r="F830" s="89">
        <v>5000000</v>
      </c>
      <c r="G830" s="160"/>
      <c r="H830" s="160"/>
    </row>
    <row r="831" spans="1:8" ht="31.5" x14ac:dyDescent="0.25">
      <c r="A831" s="117">
        <v>20</v>
      </c>
      <c r="B831" s="118" t="s">
        <v>1821</v>
      </c>
      <c r="C831" s="119" t="s">
        <v>1799</v>
      </c>
      <c r="D831" s="120">
        <v>25000000</v>
      </c>
      <c r="E831" s="88" t="s">
        <v>20</v>
      </c>
      <c r="F831" s="89">
        <f t="shared" si="30"/>
        <v>25000000</v>
      </c>
      <c r="G831" s="160"/>
      <c r="H831" s="160"/>
    </row>
    <row r="832" spans="1:8" ht="47.25" x14ac:dyDescent="0.25">
      <c r="A832" s="117">
        <v>21</v>
      </c>
      <c r="B832" s="118" t="s">
        <v>1823</v>
      </c>
      <c r="C832" s="119" t="s">
        <v>1800</v>
      </c>
      <c r="D832" s="120">
        <v>25000000</v>
      </c>
      <c r="E832" s="123">
        <v>7975202</v>
      </c>
      <c r="F832" s="89">
        <v>12000000</v>
      </c>
      <c r="G832" s="160"/>
      <c r="H832" s="160"/>
    </row>
    <row r="833" spans="1:8" ht="31.5" x14ac:dyDescent="0.25">
      <c r="A833" s="117">
        <v>22</v>
      </c>
      <c r="B833" s="118" t="s">
        <v>1822</v>
      </c>
      <c r="C833" s="119" t="s">
        <v>1801</v>
      </c>
      <c r="D833" s="120">
        <v>15000000</v>
      </c>
      <c r="E833" s="88" t="s">
        <v>20</v>
      </c>
      <c r="F833" s="89">
        <v>5000000</v>
      </c>
      <c r="G833" s="160"/>
      <c r="H833" s="160"/>
    </row>
    <row r="834" spans="1:8" ht="15" customHeight="1" x14ac:dyDescent="0.25">
      <c r="A834" s="1201" t="s">
        <v>1780</v>
      </c>
      <c r="B834" s="1201"/>
      <c r="C834" s="1201"/>
      <c r="D834" s="102">
        <v>978000000</v>
      </c>
      <c r="E834" s="103">
        <v>58968249.460000001</v>
      </c>
      <c r="F834" s="98">
        <f>SUM(F812:F833)</f>
        <v>528500000</v>
      </c>
      <c r="G834" s="1205"/>
      <c r="H834" s="1205"/>
    </row>
    <row r="835" spans="1:8" x14ac:dyDescent="0.25">
      <c r="A835" s="121">
        <v>56</v>
      </c>
      <c r="B835" s="114" t="s">
        <v>1835</v>
      </c>
      <c r="F835" s="84"/>
    </row>
    <row r="836" spans="1:8" x14ac:dyDescent="0.25">
      <c r="A836" s="117">
        <v>1</v>
      </c>
      <c r="B836" s="118" t="s">
        <v>1845</v>
      </c>
      <c r="C836" s="119" t="s">
        <v>1840</v>
      </c>
      <c r="D836" s="120">
        <v>7825448.4699999997</v>
      </c>
      <c r="E836" s="88" t="s">
        <v>20</v>
      </c>
      <c r="F836" s="89">
        <f>D836</f>
        <v>7825448.4699999997</v>
      </c>
      <c r="G836" s="160"/>
      <c r="H836" s="160"/>
    </row>
    <row r="837" spans="1:8" x14ac:dyDescent="0.25">
      <c r="A837" s="117">
        <v>2</v>
      </c>
      <c r="B837" s="118" t="s">
        <v>1846</v>
      </c>
      <c r="C837" s="119" t="s">
        <v>1841</v>
      </c>
      <c r="D837" s="120">
        <v>891139.71</v>
      </c>
      <c r="E837" s="88" t="s">
        <v>20</v>
      </c>
      <c r="F837" s="89">
        <f>D837</f>
        <v>891139.71</v>
      </c>
      <c r="G837" s="160"/>
      <c r="H837" s="160"/>
    </row>
    <row r="838" spans="1:8" ht="31.5" x14ac:dyDescent="0.25">
      <c r="A838" s="117">
        <v>3</v>
      </c>
      <c r="B838" s="118" t="s">
        <v>1847</v>
      </c>
      <c r="C838" s="119" t="s">
        <v>1842</v>
      </c>
      <c r="D838" s="120">
        <v>1798603.43</v>
      </c>
      <c r="E838" s="88" t="s">
        <v>20</v>
      </c>
      <c r="F838" s="89">
        <f>D838</f>
        <v>1798603.43</v>
      </c>
      <c r="G838" s="160"/>
      <c r="H838" s="160"/>
    </row>
    <row r="839" spans="1:8" ht="31.5" x14ac:dyDescent="0.25">
      <c r="A839" s="117">
        <v>4</v>
      </c>
      <c r="B839" s="118" t="s">
        <v>1848</v>
      </c>
      <c r="C839" s="119" t="s">
        <v>1843</v>
      </c>
      <c r="D839" s="120">
        <v>3201396.57</v>
      </c>
      <c r="E839" s="88" t="s">
        <v>20</v>
      </c>
      <c r="F839" s="89">
        <f>D839</f>
        <v>3201396.57</v>
      </c>
      <c r="G839" s="160"/>
      <c r="H839" s="160"/>
    </row>
    <row r="840" spans="1:8" x14ac:dyDescent="0.25">
      <c r="A840" s="117">
        <v>5</v>
      </c>
      <c r="B840" s="118" t="s">
        <v>1849</v>
      </c>
      <c r="C840" s="119" t="s">
        <v>1844</v>
      </c>
      <c r="D840" s="120">
        <v>1283411.82</v>
      </c>
      <c r="E840" s="88" t="s">
        <v>20</v>
      </c>
      <c r="F840" s="89">
        <f>D840</f>
        <v>1283411.82</v>
      </c>
      <c r="G840" s="160"/>
      <c r="H840" s="160"/>
    </row>
    <row r="841" spans="1:8" ht="15" customHeight="1" x14ac:dyDescent="0.25">
      <c r="A841" s="1201" t="s">
        <v>1839</v>
      </c>
      <c r="B841" s="1201"/>
      <c r="C841" s="1201"/>
      <c r="D841" s="102">
        <v>15000000</v>
      </c>
      <c r="E841" s="88" t="s">
        <v>20</v>
      </c>
      <c r="F841" s="98">
        <f>SUM(F836:F840)</f>
        <v>15000000</v>
      </c>
      <c r="G841" s="1205"/>
      <c r="H841" s="1205"/>
    </row>
    <row r="842" spans="1:8" x14ac:dyDescent="0.25">
      <c r="A842" s="121">
        <v>57</v>
      </c>
      <c r="B842" s="114" t="s">
        <v>1850</v>
      </c>
      <c r="C842" s="154"/>
      <c r="D842" s="126"/>
      <c r="E842" s="126"/>
      <c r="F842" s="127"/>
      <c r="G842" s="126"/>
      <c r="H842" s="126"/>
    </row>
    <row r="843" spans="1:8" x14ac:dyDescent="0.25">
      <c r="A843" s="117">
        <v>1</v>
      </c>
      <c r="B843" s="118" t="s">
        <v>1869</v>
      </c>
      <c r="C843" s="119" t="s">
        <v>1858</v>
      </c>
      <c r="D843" s="120">
        <v>10000000</v>
      </c>
      <c r="E843" s="88" t="s">
        <v>20</v>
      </c>
      <c r="F843" s="89">
        <f t="shared" ref="F843:F852" si="31">D843</f>
        <v>10000000</v>
      </c>
      <c r="G843" s="160"/>
      <c r="H843" s="160"/>
    </row>
    <row r="844" spans="1:8" x14ac:dyDescent="0.25">
      <c r="A844" s="117">
        <v>2</v>
      </c>
      <c r="B844" s="118" t="s">
        <v>1870</v>
      </c>
      <c r="C844" s="119" t="s">
        <v>1859</v>
      </c>
      <c r="D844" s="120">
        <v>10000000</v>
      </c>
      <c r="E844" s="88" t="s">
        <v>20</v>
      </c>
      <c r="F844" s="89">
        <f t="shared" si="31"/>
        <v>10000000</v>
      </c>
      <c r="G844" s="160"/>
      <c r="H844" s="160"/>
    </row>
    <row r="845" spans="1:8" ht="31.5" x14ac:dyDescent="0.25">
      <c r="A845" s="117">
        <v>3</v>
      </c>
      <c r="B845" s="118" t="s">
        <v>1871</v>
      </c>
      <c r="C845" s="119" t="s">
        <v>1860</v>
      </c>
      <c r="D845" s="120">
        <v>28000000</v>
      </c>
      <c r="E845" s="88" t="s">
        <v>20</v>
      </c>
      <c r="F845" s="89">
        <f t="shared" si="31"/>
        <v>28000000</v>
      </c>
      <c r="G845" s="160"/>
      <c r="H845" s="160"/>
    </row>
    <row r="846" spans="1:8" ht="31.5" x14ac:dyDescent="0.25">
      <c r="A846" s="117">
        <v>4</v>
      </c>
      <c r="B846" s="118" t="s">
        <v>1872</v>
      </c>
      <c r="C846" s="119" t="s">
        <v>1861</v>
      </c>
      <c r="D846" s="120">
        <v>906811784.88999999</v>
      </c>
      <c r="E846" s="88" t="s">
        <v>20</v>
      </c>
      <c r="F846" s="120">
        <v>606811784.88999999</v>
      </c>
      <c r="G846" s="160"/>
      <c r="H846" s="160"/>
    </row>
    <row r="847" spans="1:8" x14ac:dyDescent="0.25">
      <c r="A847" s="117">
        <v>5</v>
      </c>
      <c r="B847" s="118" t="s">
        <v>1873</v>
      </c>
      <c r="C847" s="119" t="s">
        <v>1862</v>
      </c>
      <c r="D847" s="120">
        <v>25000000</v>
      </c>
      <c r="E847" s="88" t="s">
        <v>20</v>
      </c>
      <c r="F847" s="89">
        <f t="shared" si="31"/>
        <v>25000000</v>
      </c>
      <c r="G847" s="160"/>
      <c r="H847" s="160"/>
    </row>
    <row r="848" spans="1:8" x14ac:dyDescent="0.25">
      <c r="A848" s="117">
        <v>6</v>
      </c>
      <c r="B848" s="118" t="s">
        <v>1874</v>
      </c>
      <c r="C848" s="119" t="s">
        <v>1863</v>
      </c>
      <c r="D848" s="120">
        <v>30000000</v>
      </c>
      <c r="E848" s="88" t="s">
        <v>20</v>
      </c>
      <c r="F848" s="89">
        <v>10000000</v>
      </c>
      <c r="G848" s="160"/>
      <c r="H848" s="160"/>
    </row>
    <row r="849" spans="1:8" x14ac:dyDescent="0.25">
      <c r="A849" s="117">
        <v>7</v>
      </c>
      <c r="B849" s="118" t="s">
        <v>1875</v>
      </c>
      <c r="C849" s="119" t="s">
        <v>1864</v>
      </c>
      <c r="D849" s="120">
        <v>26000000</v>
      </c>
      <c r="E849" s="88" t="s">
        <v>20</v>
      </c>
      <c r="F849" s="89">
        <f t="shared" si="31"/>
        <v>26000000</v>
      </c>
      <c r="G849" s="160"/>
      <c r="H849" s="160"/>
    </row>
    <row r="850" spans="1:8" x14ac:dyDescent="0.25">
      <c r="A850" s="117">
        <v>8</v>
      </c>
      <c r="B850" s="118" t="s">
        <v>1876</v>
      </c>
      <c r="C850" s="119" t="s">
        <v>1865</v>
      </c>
      <c r="D850" s="120">
        <v>5000000</v>
      </c>
      <c r="E850" s="88" t="s">
        <v>20</v>
      </c>
      <c r="F850" s="89">
        <f t="shared" si="31"/>
        <v>5000000</v>
      </c>
      <c r="G850" s="160"/>
      <c r="H850" s="160"/>
    </row>
    <row r="851" spans="1:8" ht="15" customHeight="1" x14ac:dyDescent="0.25">
      <c r="A851" s="117">
        <v>9</v>
      </c>
      <c r="B851" s="118" t="s">
        <v>1877</v>
      </c>
      <c r="C851" s="119" t="s">
        <v>1866</v>
      </c>
      <c r="D851" s="120">
        <v>5000000</v>
      </c>
      <c r="E851" s="88" t="s">
        <v>20</v>
      </c>
      <c r="F851" s="89">
        <f t="shared" si="31"/>
        <v>5000000</v>
      </c>
      <c r="G851" s="160"/>
      <c r="H851" s="160"/>
    </row>
    <row r="852" spans="1:8" x14ac:dyDescent="0.25">
      <c r="A852" s="117">
        <v>10</v>
      </c>
      <c r="B852" s="118" t="s">
        <v>1878</v>
      </c>
      <c r="C852" s="119" t="s">
        <v>1867</v>
      </c>
      <c r="D852" s="120">
        <v>5000000</v>
      </c>
      <c r="E852" s="88" t="s">
        <v>20</v>
      </c>
      <c r="F852" s="89">
        <f t="shared" si="31"/>
        <v>5000000</v>
      </c>
      <c r="G852" s="160"/>
      <c r="H852" s="160"/>
    </row>
    <row r="853" spans="1:8" x14ac:dyDescent="0.25">
      <c r="A853" s="117">
        <v>11</v>
      </c>
      <c r="B853" s="118" t="s">
        <v>1879</v>
      </c>
      <c r="C853" s="119" t="s">
        <v>1868</v>
      </c>
      <c r="D853" s="120">
        <v>40000000</v>
      </c>
      <c r="E853" s="88" t="s">
        <v>20</v>
      </c>
      <c r="F853" s="89">
        <f>D853</f>
        <v>40000000</v>
      </c>
      <c r="G853" s="160"/>
      <c r="H853" s="160"/>
    </row>
    <row r="854" spans="1:8" ht="15" customHeight="1" x14ac:dyDescent="0.25">
      <c r="A854" s="1201" t="s">
        <v>1857</v>
      </c>
      <c r="B854" s="1201"/>
      <c r="C854" s="1201"/>
      <c r="D854" s="102">
        <v>1090811784.8900001</v>
      </c>
      <c r="E854" s="88" t="s">
        <v>20</v>
      </c>
      <c r="F854" s="98">
        <f>SUM(F843:F853)</f>
        <v>770811784.88999999</v>
      </c>
      <c r="G854" s="126"/>
      <c r="H854" s="126"/>
    </row>
    <row r="855" spans="1:8" x14ac:dyDescent="0.25">
      <c r="A855" s="121">
        <v>58</v>
      </c>
      <c r="B855" s="112" t="s">
        <v>1880</v>
      </c>
      <c r="F855" s="84"/>
    </row>
    <row r="856" spans="1:8" ht="31.5" x14ac:dyDescent="0.25">
      <c r="A856" s="117">
        <v>1</v>
      </c>
      <c r="B856" s="118" t="s">
        <v>1903</v>
      </c>
      <c r="C856" s="119" t="s">
        <v>1881</v>
      </c>
      <c r="D856" s="120">
        <v>5000000</v>
      </c>
      <c r="E856" s="88" t="s">
        <v>20</v>
      </c>
      <c r="F856" s="89">
        <f t="shared" ref="F856:F875" si="32">D856</f>
        <v>5000000</v>
      </c>
      <c r="G856" s="160"/>
      <c r="H856" s="160"/>
    </row>
    <row r="857" spans="1:8" ht="26.25" customHeight="1" x14ac:dyDescent="0.25">
      <c r="A857" s="117">
        <v>2</v>
      </c>
      <c r="B857" s="118" t="s">
        <v>1904</v>
      </c>
      <c r="C857" s="119" t="s">
        <v>1882</v>
      </c>
      <c r="D857" s="120">
        <v>18000000</v>
      </c>
      <c r="E857" s="88" t="s">
        <v>20</v>
      </c>
      <c r="F857" s="89">
        <f t="shared" si="32"/>
        <v>18000000</v>
      </c>
      <c r="G857" s="160"/>
      <c r="H857" s="160"/>
    </row>
    <row r="858" spans="1:8" ht="22.5" customHeight="1" x14ac:dyDescent="0.25">
      <c r="A858" s="117">
        <v>3</v>
      </c>
      <c r="B858" s="118" t="s">
        <v>1905</v>
      </c>
      <c r="C858" s="119" t="s">
        <v>1883</v>
      </c>
      <c r="D858" s="120">
        <v>2000000</v>
      </c>
      <c r="E858" s="88" t="s">
        <v>20</v>
      </c>
      <c r="F858" s="89">
        <f t="shared" si="32"/>
        <v>2000000</v>
      </c>
      <c r="G858" s="160"/>
      <c r="H858" s="160"/>
    </row>
    <row r="859" spans="1:8" ht="47.25" x14ac:dyDescent="0.25">
      <c r="A859" s="117">
        <v>4</v>
      </c>
      <c r="B859" s="118" t="s">
        <v>1906</v>
      </c>
      <c r="C859" s="119" t="s">
        <v>1884</v>
      </c>
      <c r="D859" s="120">
        <v>3000000</v>
      </c>
      <c r="E859" s="88" t="s">
        <v>20</v>
      </c>
      <c r="F859" s="89">
        <f t="shared" si="32"/>
        <v>3000000</v>
      </c>
      <c r="G859" s="160"/>
      <c r="H859" s="160"/>
    </row>
    <row r="860" spans="1:8" ht="47.25" x14ac:dyDescent="0.25">
      <c r="A860" s="117">
        <v>5</v>
      </c>
      <c r="B860" s="118" t="s">
        <v>1907</v>
      </c>
      <c r="C860" s="119" t="s">
        <v>1885</v>
      </c>
      <c r="D860" s="120">
        <v>4000000</v>
      </c>
      <c r="E860" s="88" t="s">
        <v>20</v>
      </c>
      <c r="F860" s="89">
        <f t="shared" si="32"/>
        <v>4000000</v>
      </c>
      <c r="G860" s="160"/>
      <c r="H860" s="160"/>
    </row>
    <row r="861" spans="1:8" ht="47.25" x14ac:dyDescent="0.25">
      <c r="A861" s="117">
        <v>6</v>
      </c>
      <c r="B861" s="118" t="s">
        <v>1908</v>
      </c>
      <c r="C861" s="119" t="s">
        <v>1886</v>
      </c>
      <c r="D861" s="120">
        <v>3000000</v>
      </c>
      <c r="E861" s="88" t="s">
        <v>20</v>
      </c>
      <c r="F861" s="89">
        <f t="shared" si="32"/>
        <v>3000000</v>
      </c>
      <c r="G861" s="160"/>
      <c r="H861" s="160"/>
    </row>
    <row r="862" spans="1:8" ht="31.5" x14ac:dyDescent="0.25">
      <c r="A862" s="117">
        <v>7</v>
      </c>
      <c r="B862" s="118" t="s">
        <v>1909</v>
      </c>
      <c r="C862" s="119" t="s">
        <v>1887</v>
      </c>
      <c r="D862" s="120">
        <v>92000000</v>
      </c>
      <c r="E862" s="88" t="s">
        <v>20</v>
      </c>
      <c r="F862" s="89">
        <f t="shared" si="32"/>
        <v>92000000</v>
      </c>
      <c r="G862" s="160"/>
      <c r="H862" s="160"/>
    </row>
    <row r="863" spans="1:8" ht="17.25" customHeight="1" x14ac:dyDescent="0.25">
      <c r="A863" s="117">
        <v>8</v>
      </c>
      <c r="B863" s="118" t="s">
        <v>1910</v>
      </c>
      <c r="C863" s="119" t="s">
        <v>1888</v>
      </c>
      <c r="D863" s="120">
        <v>4000000</v>
      </c>
      <c r="E863" s="88" t="s">
        <v>20</v>
      </c>
      <c r="F863" s="89">
        <f t="shared" si="32"/>
        <v>4000000</v>
      </c>
      <c r="G863" s="160"/>
      <c r="H863" s="160"/>
    </row>
    <row r="864" spans="1:8" x14ac:dyDescent="0.25">
      <c r="A864" s="117">
        <v>9</v>
      </c>
      <c r="B864" s="118" t="s">
        <v>1912</v>
      </c>
      <c r="C864" s="119" t="s">
        <v>1889</v>
      </c>
      <c r="D864" s="120">
        <v>2000000</v>
      </c>
      <c r="E864" s="88" t="s">
        <v>20</v>
      </c>
      <c r="F864" s="89">
        <f t="shared" si="32"/>
        <v>2000000</v>
      </c>
      <c r="G864" s="160"/>
      <c r="H864" s="160"/>
    </row>
    <row r="865" spans="1:8" x14ac:dyDescent="0.25">
      <c r="A865" s="117">
        <v>10</v>
      </c>
      <c r="B865" s="118" t="s">
        <v>1911</v>
      </c>
      <c r="C865" s="119" t="s">
        <v>1890</v>
      </c>
      <c r="D865" s="120">
        <v>7000000</v>
      </c>
      <c r="E865" s="88" t="s">
        <v>20</v>
      </c>
      <c r="F865" s="89">
        <f t="shared" si="32"/>
        <v>7000000</v>
      </c>
      <c r="G865" s="160"/>
      <c r="H865" s="160"/>
    </row>
    <row r="866" spans="1:8" ht="63" x14ac:dyDescent="0.25">
      <c r="A866" s="117">
        <v>11</v>
      </c>
      <c r="B866" s="118" t="s">
        <v>1913</v>
      </c>
      <c r="C866" s="119" t="s">
        <v>1891</v>
      </c>
      <c r="D866" s="120">
        <v>4000000</v>
      </c>
      <c r="E866" s="88" t="s">
        <v>20</v>
      </c>
      <c r="F866" s="89">
        <f t="shared" si="32"/>
        <v>4000000</v>
      </c>
      <c r="G866" s="160"/>
      <c r="H866" s="160"/>
    </row>
    <row r="867" spans="1:8" x14ac:dyDescent="0.25">
      <c r="A867" s="117">
        <v>12</v>
      </c>
      <c r="B867" s="118" t="s">
        <v>1914</v>
      </c>
      <c r="C867" s="119" t="s">
        <v>1892</v>
      </c>
      <c r="D867" s="120">
        <v>4000000</v>
      </c>
      <c r="E867" s="88" t="s">
        <v>20</v>
      </c>
      <c r="F867" s="89">
        <f t="shared" si="32"/>
        <v>4000000</v>
      </c>
      <c r="G867" s="160"/>
      <c r="H867" s="160"/>
    </row>
    <row r="868" spans="1:8" ht="63" x14ac:dyDescent="0.25">
      <c r="A868" s="117">
        <v>13</v>
      </c>
      <c r="B868" s="118" t="s">
        <v>1915</v>
      </c>
      <c r="C868" s="119" t="s">
        <v>1893</v>
      </c>
      <c r="D868" s="120">
        <v>5000000</v>
      </c>
      <c r="E868" s="88" t="s">
        <v>20</v>
      </c>
      <c r="F868" s="89">
        <f t="shared" si="32"/>
        <v>5000000</v>
      </c>
      <c r="G868" s="160"/>
      <c r="H868" s="160"/>
    </row>
    <row r="869" spans="1:8" ht="31.5" x14ac:dyDescent="0.25">
      <c r="A869" s="117">
        <v>14</v>
      </c>
      <c r="B869" s="118" t="s">
        <v>1916</v>
      </c>
      <c r="C869" s="119" t="s">
        <v>1894</v>
      </c>
      <c r="D869" s="120">
        <v>3000000</v>
      </c>
      <c r="E869" s="88" t="s">
        <v>20</v>
      </c>
      <c r="F869" s="89">
        <f t="shared" si="32"/>
        <v>3000000</v>
      </c>
      <c r="G869" s="160"/>
      <c r="H869" s="160"/>
    </row>
    <row r="870" spans="1:8" ht="31.5" x14ac:dyDescent="0.25">
      <c r="A870" s="117">
        <v>15</v>
      </c>
      <c r="B870" s="118" t="s">
        <v>1917</v>
      </c>
      <c r="C870" s="119" t="s">
        <v>1895</v>
      </c>
      <c r="D870" s="120">
        <v>5000000</v>
      </c>
      <c r="E870" s="88" t="s">
        <v>20</v>
      </c>
      <c r="F870" s="89">
        <f t="shared" si="32"/>
        <v>5000000</v>
      </c>
      <c r="G870" s="160"/>
      <c r="H870" s="160"/>
    </row>
    <row r="871" spans="1:8" ht="31.5" x14ac:dyDescent="0.25">
      <c r="A871" s="117">
        <v>16</v>
      </c>
      <c r="B871" s="118" t="s">
        <v>1918</v>
      </c>
      <c r="C871" s="119" t="s">
        <v>1896</v>
      </c>
      <c r="D871" s="120">
        <v>3000000</v>
      </c>
      <c r="E871" s="123">
        <v>982000</v>
      </c>
      <c r="F871" s="89">
        <f t="shared" si="32"/>
        <v>3000000</v>
      </c>
      <c r="G871" s="160"/>
      <c r="H871" s="160"/>
    </row>
    <row r="872" spans="1:8" ht="63" x14ac:dyDescent="0.25">
      <c r="A872" s="117">
        <v>17</v>
      </c>
      <c r="B872" s="118" t="s">
        <v>1919</v>
      </c>
      <c r="C872" s="119" t="s">
        <v>1897</v>
      </c>
      <c r="D872" s="120">
        <v>3000000</v>
      </c>
      <c r="E872" s="88" t="s">
        <v>20</v>
      </c>
      <c r="F872" s="89">
        <f t="shared" si="32"/>
        <v>3000000</v>
      </c>
      <c r="G872" s="160"/>
      <c r="H872" s="160"/>
    </row>
    <row r="873" spans="1:8" ht="31.5" x14ac:dyDescent="0.25">
      <c r="A873" s="117">
        <v>18</v>
      </c>
      <c r="B873" s="118" t="s">
        <v>1920</v>
      </c>
      <c r="C873" s="119" t="s">
        <v>1898</v>
      </c>
      <c r="D873" s="120">
        <v>6000000</v>
      </c>
      <c r="E873" s="88" t="s">
        <v>20</v>
      </c>
      <c r="F873" s="89">
        <f t="shared" si="32"/>
        <v>6000000</v>
      </c>
      <c r="G873" s="160"/>
      <c r="H873" s="160"/>
    </row>
    <row r="874" spans="1:8" ht="31.5" x14ac:dyDescent="0.25">
      <c r="A874" s="117">
        <v>19</v>
      </c>
      <c r="B874" s="118" t="s">
        <v>1921</v>
      </c>
      <c r="C874" s="119" t="s">
        <v>1899</v>
      </c>
      <c r="D874" s="120">
        <v>1000000</v>
      </c>
      <c r="E874" s="88" t="s">
        <v>20</v>
      </c>
      <c r="F874" s="89">
        <f t="shared" si="32"/>
        <v>1000000</v>
      </c>
      <c r="G874" s="160"/>
      <c r="H874" s="160"/>
    </row>
    <row r="875" spans="1:8" ht="31.5" x14ac:dyDescent="0.25">
      <c r="A875" s="117">
        <v>20</v>
      </c>
      <c r="B875" s="118" t="s">
        <v>1922</v>
      </c>
      <c r="C875" s="119" t="s">
        <v>1900</v>
      </c>
      <c r="D875" s="120">
        <v>4000000</v>
      </c>
      <c r="E875" s="88" t="s">
        <v>20</v>
      </c>
      <c r="F875" s="89">
        <f t="shared" si="32"/>
        <v>4000000</v>
      </c>
      <c r="G875" s="160"/>
      <c r="H875" s="160"/>
    </row>
    <row r="876" spans="1:8" ht="47.25" x14ac:dyDescent="0.25">
      <c r="A876" s="117">
        <v>21</v>
      </c>
      <c r="B876" s="118" t="s">
        <v>1923</v>
      </c>
      <c r="C876" s="119" t="s">
        <v>1901</v>
      </c>
      <c r="D876" s="120">
        <v>3000000</v>
      </c>
      <c r="E876" s="88" t="s">
        <v>20</v>
      </c>
      <c r="F876" s="89">
        <f>D876</f>
        <v>3000000</v>
      </c>
      <c r="G876" s="160"/>
      <c r="H876" s="160"/>
    </row>
    <row r="877" spans="1:8" ht="15" customHeight="1" x14ac:dyDescent="0.25">
      <c r="A877" s="1201" t="s">
        <v>1902</v>
      </c>
      <c r="B877" s="1201"/>
      <c r="C877" s="1201"/>
      <c r="D877" s="102">
        <v>181000000</v>
      </c>
      <c r="E877" s="103">
        <v>982000</v>
      </c>
      <c r="F877" s="98">
        <f>SUM(F856:F876)</f>
        <v>181000000</v>
      </c>
      <c r="G877" s="126"/>
      <c r="H877" s="126"/>
    </row>
    <row r="878" spans="1:8" x14ac:dyDescent="0.25">
      <c r="A878" s="121">
        <v>59</v>
      </c>
      <c r="B878" s="112" t="s">
        <v>1924</v>
      </c>
      <c r="F878" s="84"/>
    </row>
    <row r="879" spans="1:8" x14ac:dyDescent="0.25">
      <c r="A879" s="117">
        <v>1</v>
      </c>
      <c r="B879" s="118" t="s">
        <v>1932</v>
      </c>
      <c r="C879" s="119" t="s">
        <v>1925</v>
      </c>
      <c r="D879" s="120">
        <v>50000000</v>
      </c>
      <c r="E879" s="123">
        <v>3314000</v>
      </c>
      <c r="F879" s="89">
        <f>D879</f>
        <v>50000000</v>
      </c>
      <c r="G879" s="160"/>
      <c r="H879" s="160"/>
    </row>
    <row r="880" spans="1:8" x14ac:dyDescent="0.25">
      <c r="A880" s="117">
        <v>2</v>
      </c>
      <c r="B880" s="118" t="s">
        <v>1933</v>
      </c>
      <c r="C880" s="119" t="s">
        <v>1926</v>
      </c>
      <c r="D880" s="120">
        <v>1000000000</v>
      </c>
      <c r="E880" s="88" t="s">
        <v>20</v>
      </c>
      <c r="F880" s="89">
        <f t="shared" ref="F880:F885" si="33">D880</f>
        <v>1000000000</v>
      </c>
      <c r="G880" s="160"/>
      <c r="H880" s="160"/>
    </row>
    <row r="881" spans="1:8" x14ac:dyDescent="0.25">
      <c r="A881" s="117">
        <v>3</v>
      </c>
      <c r="B881" s="118" t="s">
        <v>1934</v>
      </c>
      <c r="C881" s="119" t="s">
        <v>1927</v>
      </c>
      <c r="D881" s="120">
        <v>2000000000</v>
      </c>
      <c r="E881" s="88" t="s">
        <v>20</v>
      </c>
      <c r="F881" s="89">
        <f t="shared" si="33"/>
        <v>2000000000</v>
      </c>
      <c r="G881" s="160"/>
      <c r="H881" s="160"/>
    </row>
    <row r="882" spans="1:8" ht="31.5" x14ac:dyDescent="0.25">
      <c r="A882" s="117">
        <v>4</v>
      </c>
      <c r="B882" s="118" t="s">
        <v>1935</v>
      </c>
      <c r="C882" s="119" t="s">
        <v>1928</v>
      </c>
      <c r="D882" s="88" t="s">
        <v>20</v>
      </c>
      <c r="E882" s="88" t="s">
        <v>20</v>
      </c>
      <c r="F882" s="89" t="str">
        <f t="shared" si="33"/>
        <v>-</v>
      </c>
      <c r="G882" s="160"/>
      <c r="H882" s="160"/>
    </row>
    <row r="883" spans="1:8" ht="47.25" x14ac:dyDescent="0.25">
      <c r="A883" s="117">
        <v>5</v>
      </c>
      <c r="B883" s="118" t="s">
        <v>1936</v>
      </c>
      <c r="C883" s="119" t="s">
        <v>1929</v>
      </c>
      <c r="D883" s="88" t="s">
        <v>20</v>
      </c>
      <c r="E883" s="88" t="s">
        <v>20</v>
      </c>
      <c r="F883" s="89" t="str">
        <f t="shared" si="33"/>
        <v>-</v>
      </c>
      <c r="G883" s="160"/>
      <c r="H883" s="160"/>
    </row>
    <row r="884" spans="1:8" x14ac:dyDescent="0.25">
      <c r="A884" s="117">
        <v>6</v>
      </c>
      <c r="B884" s="118" t="s">
        <v>1937</v>
      </c>
      <c r="C884" s="119" t="s">
        <v>1930</v>
      </c>
      <c r="D884" s="88" t="s">
        <v>20</v>
      </c>
      <c r="E884" s="88" t="s">
        <v>20</v>
      </c>
      <c r="F884" s="89" t="str">
        <f t="shared" si="33"/>
        <v>-</v>
      </c>
      <c r="G884" s="160"/>
      <c r="H884" s="160"/>
    </row>
    <row r="885" spans="1:8" x14ac:dyDescent="0.25">
      <c r="A885" s="117">
        <v>7</v>
      </c>
      <c r="B885" s="118" t="s">
        <v>2362</v>
      </c>
      <c r="C885" s="119" t="s">
        <v>2361</v>
      </c>
      <c r="D885" s="120">
        <v>2500000000</v>
      </c>
      <c r="E885" s="88" t="s">
        <v>20</v>
      </c>
      <c r="F885" s="89">
        <f t="shared" si="33"/>
        <v>2500000000</v>
      </c>
      <c r="G885" s="160"/>
      <c r="H885" s="160"/>
    </row>
    <row r="886" spans="1:8" ht="15" customHeight="1" x14ac:dyDescent="0.25">
      <c r="A886" s="1201" t="s">
        <v>1931</v>
      </c>
      <c r="B886" s="1201"/>
      <c r="C886" s="1201"/>
      <c r="D886" s="145">
        <f>SUM(D879:D885)</f>
        <v>5550000000</v>
      </c>
      <c r="E886" s="103">
        <v>3314000</v>
      </c>
      <c r="F886" s="98">
        <f>SUM(F879:F885)</f>
        <v>5550000000</v>
      </c>
      <c r="G886" s="126"/>
      <c r="H886" s="126"/>
    </row>
    <row r="887" spans="1:8" ht="15" customHeight="1" x14ac:dyDescent="0.25">
      <c r="A887" s="121">
        <v>60</v>
      </c>
      <c r="B887" s="114" t="s">
        <v>1938</v>
      </c>
      <c r="F887" s="84"/>
    </row>
    <row r="888" spans="1:8" x14ac:dyDescent="0.25">
      <c r="A888" s="117">
        <v>1</v>
      </c>
      <c r="B888" s="118" t="s">
        <v>1955</v>
      </c>
      <c r="C888" s="119" t="s">
        <v>1946</v>
      </c>
      <c r="D888" s="120">
        <v>500000</v>
      </c>
      <c r="E888" s="88" t="s">
        <v>20</v>
      </c>
      <c r="F888" s="89">
        <v>0</v>
      </c>
      <c r="G888" s="160"/>
      <c r="H888" s="160"/>
    </row>
    <row r="889" spans="1:8" x14ac:dyDescent="0.25">
      <c r="A889" s="117">
        <v>2</v>
      </c>
      <c r="B889" s="118" t="s">
        <v>1956</v>
      </c>
      <c r="C889" s="119" t="s">
        <v>1947</v>
      </c>
      <c r="D889" s="120">
        <v>1500000</v>
      </c>
      <c r="E889" s="88" t="s">
        <v>20</v>
      </c>
      <c r="F889" s="89">
        <v>0</v>
      </c>
      <c r="G889" s="160"/>
      <c r="H889" s="160"/>
    </row>
    <row r="890" spans="1:8" x14ac:dyDescent="0.25">
      <c r="A890" s="117">
        <v>3</v>
      </c>
      <c r="B890" s="118" t="s">
        <v>1957</v>
      </c>
      <c r="C890" s="119" t="s">
        <v>1948</v>
      </c>
      <c r="D890" s="120">
        <v>125000</v>
      </c>
      <c r="E890" s="88" t="s">
        <v>20</v>
      </c>
      <c r="F890" s="89">
        <v>0</v>
      </c>
      <c r="G890" s="160"/>
      <c r="H890" s="160"/>
    </row>
    <row r="891" spans="1:8" x14ac:dyDescent="0.25">
      <c r="A891" s="117">
        <v>4</v>
      </c>
      <c r="B891" s="118" t="s">
        <v>1958</v>
      </c>
      <c r="C891" s="119" t="s">
        <v>1949</v>
      </c>
      <c r="D891" s="120">
        <v>125000</v>
      </c>
      <c r="E891" s="88" t="s">
        <v>20</v>
      </c>
      <c r="F891" s="89">
        <v>0</v>
      </c>
      <c r="G891" s="160"/>
      <c r="H891" s="160"/>
    </row>
    <row r="892" spans="1:8" x14ac:dyDescent="0.25">
      <c r="A892" s="117">
        <v>5</v>
      </c>
      <c r="B892" s="118" t="s">
        <v>1959</v>
      </c>
      <c r="C892" s="119" t="s">
        <v>1950</v>
      </c>
      <c r="D892" s="120">
        <v>300000</v>
      </c>
      <c r="E892" s="88" t="s">
        <v>20</v>
      </c>
      <c r="F892" s="89">
        <v>0</v>
      </c>
      <c r="G892" s="160"/>
      <c r="H892" s="160"/>
    </row>
    <row r="893" spans="1:8" x14ac:dyDescent="0.25">
      <c r="A893" s="117">
        <v>6</v>
      </c>
      <c r="B893" s="118" t="s">
        <v>1960</v>
      </c>
      <c r="C893" s="119" t="s">
        <v>1951</v>
      </c>
      <c r="D893" s="120">
        <v>350000</v>
      </c>
      <c r="E893" s="88" t="s">
        <v>20</v>
      </c>
      <c r="F893" s="89">
        <v>0</v>
      </c>
      <c r="G893" s="160"/>
      <c r="H893" s="160"/>
    </row>
    <row r="894" spans="1:8" x14ac:dyDescent="0.25">
      <c r="A894" s="117">
        <v>7</v>
      </c>
      <c r="B894" s="118" t="s">
        <v>1961</v>
      </c>
      <c r="C894" s="119" t="s">
        <v>1952</v>
      </c>
      <c r="D894" s="120">
        <v>450000</v>
      </c>
      <c r="E894" s="88" t="s">
        <v>20</v>
      </c>
      <c r="F894" s="89">
        <v>0</v>
      </c>
      <c r="G894" s="160"/>
      <c r="H894" s="160"/>
    </row>
    <row r="895" spans="1:8" x14ac:dyDescent="0.25">
      <c r="A895" s="117">
        <v>8</v>
      </c>
      <c r="B895" s="118" t="s">
        <v>1962</v>
      </c>
      <c r="C895" s="119" t="s">
        <v>1953</v>
      </c>
      <c r="D895" s="120">
        <v>450000</v>
      </c>
      <c r="E895" s="88" t="s">
        <v>20</v>
      </c>
      <c r="F895" s="89">
        <v>0</v>
      </c>
      <c r="G895" s="160"/>
      <c r="H895" s="160"/>
    </row>
    <row r="896" spans="1:8" x14ac:dyDescent="0.25">
      <c r="A896" s="117">
        <v>9</v>
      </c>
      <c r="B896" s="118" t="s">
        <v>1963</v>
      </c>
      <c r="C896" s="119" t="s">
        <v>1954</v>
      </c>
      <c r="D896" s="120">
        <v>1200000</v>
      </c>
      <c r="E896" s="88" t="s">
        <v>20</v>
      </c>
      <c r="F896" s="89">
        <f>D896</f>
        <v>1200000</v>
      </c>
      <c r="G896" s="160"/>
      <c r="H896" s="160"/>
    </row>
    <row r="897" spans="1:8" ht="15" customHeight="1" x14ac:dyDescent="0.25">
      <c r="A897" s="1201" t="s">
        <v>1945</v>
      </c>
      <c r="B897" s="1201"/>
      <c r="C897" s="1201"/>
      <c r="D897" s="102">
        <v>5000000</v>
      </c>
      <c r="E897" s="88" t="s">
        <v>20</v>
      </c>
      <c r="F897" s="98">
        <f>SUM(F888:F896)</f>
        <v>1200000</v>
      </c>
      <c r="G897" s="126"/>
      <c r="H897" s="126"/>
    </row>
    <row r="898" spans="1:8" x14ac:dyDescent="0.25">
      <c r="A898" s="121">
        <v>61</v>
      </c>
      <c r="B898" s="114" t="s">
        <v>1964</v>
      </c>
      <c r="F898" s="84"/>
    </row>
    <row r="899" spans="1:8" x14ac:dyDescent="0.25">
      <c r="A899" s="94">
        <v>1</v>
      </c>
      <c r="B899" s="100" t="s">
        <v>1976</v>
      </c>
      <c r="C899" s="96" t="s">
        <v>1970</v>
      </c>
      <c r="D899" s="11">
        <v>6500000</v>
      </c>
      <c r="E899" s="88" t="s">
        <v>20</v>
      </c>
      <c r="F899" s="11">
        <v>0</v>
      </c>
      <c r="G899" s="160"/>
      <c r="H899" s="160"/>
    </row>
    <row r="900" spans="1:8" x14ac:dyDescent="0.25">
      <c r="A900" s="94">
        <v>2</v>
      </c>
      <c r="B900" s="100" t="s">
        <v>1977</v>
      </c>
      <c r="C900" s="96" t="s">
        <v>1971</v>
      </c>
      <c r="D900" s="11">
        <v>1900000</v>
      </c>
      <c r="E900" s="88" t="s">
        <v>20</v>
      </c>
      <c r="F900" s="89">
        <v>0</v>
      </c>
      <c r="G900" s="160"/>
      <c r="H900" s="160"/>
    </row>
    <row r="901" spans="1:8" x14ac:dyDescent="0.25">
      <c r="A901" s="94">
        <v>3</v>
      </c>
      <c r="B901" s="100" t="s">
        <v>1978</v>
      </c>
      <c r="C901" s="96" t="s">
        <v>1972</v>
      </c>
      <c r="D901" s="11">
        <v>5000000</v>
      </c>
      <c r="E901" s="88" t="s">
        <v>20</v>
      </c>
      <c r="F901" s="89">
        <v>0</v>
      </c>
      <c r="G901" s="160"/>
      <c r="H901" s="160"/>
    </row>
    <row r="902" spans="1:8" ht="31.5" x14ac:dyDescent="0.25">
      <c r="A902" s="94">
        <v>4</v>
      </c>
      <c r="B902" s="100" t="s">
        <v>1979</v>
      </c>
      <c r="C902" s="96" t="s">
        <v>1973</v>
      </c>
      <c r="D902" s="11">
        <v>8300000</v>
      </c>
      <c r="E902" s="88" t="s">
        <v>20</v>
      </c>
      <c r="F902" s="11">
        <v>5000000</v>
      </c>
      <c r="G902" s="160"/>
      <c r="H902" s="160"/>
    </row>
    <row r="903" spans="1:8" x14ac:dyDescent="0.25">
      <c r="A903" s="94">
        <v>5</v>
      </c>
      <c r="B903" s="100" t="s">
        <v>1980</v>
      </c>
      <c r="C903" s="96" t="s">
        <v>1974</v>
      </c>
      <c r="D903" s="11">
        <v>8300000</v>
      </c>
      <c r="E903" s="88" t="s">
        <v>20</v>
      </c>
      <c r="F903" s="11">
        <v>5000000</v>
      </c>
      <c r="G903" s="160"/>
      <c r="H903" s="160"/>
    </row>
    <row r="904" spans="1:8" ht="15" customHeight="1" x14ac:dyDescent="0.25">
      <c r="A904" s="1203" t="s">
        <v>1975</v>
      </c>
      <c r="B904" s="1203"/>
      <c r="C904" s="1203"/>
      <c r="D904" s="113">
        <v>30000000</v>
      </c>
      <c r="E904" s="88" t="s">
        <v>20</v>
      </c>
      <c r="F904" s="98">
        <f>SUM(F899:F903)</f>
        <v>10000000</v>
      </c>
      <c r="G904" s="126"/>
      <c r="H904" s="126"/>
    </row>
    <row r="905" spans="1:8" x14ac:dyDescent="0.25">
      <c r="A905" s="121">
        <v>62</v>
      </c>
      <c r="B905" s="114" t="s">
        <v>1981</v>
      </c>
      <c r="F905" s="84"/>
    </row>
    <row r="906" spans="1:8" x14ac:dyDescent="0.25">
      <c r="A906" s="117">
        <v>1</v>
      </c>
      <c r="B906" s="118" t="s">
        <v>1987</v>
      </c>
      <c r="C906" s="119" t="s">
        <v>1984</v>
      </c>
      <c r="D906" s="120">
        <v>10000000</v>
      </c>
      <c r="E906" s="88" t="s">
        <v>20</v>
      </c>
      <c r="F906" s="146">
        <f>D906</f>
        <v>10000000</v>
      </c>
      <c r="G906" s="160"/>
      <c r="H906" s="160"/>
    </row>
    <row r="907" spans="1:8" x14ac:dyDescent="0.25">
      <c r="A907" s="117">
        <v>2</v>
      </c>
      <c r="B907" s="118" t="s">
        <v>1988</v>
      </c>
      <c r="C907" s="119" t="s">
        <v>1985</v>
      </c>
      <c r="D907" s="122">
        <v>0</v>
      </c>
      <c r="E907" s="88" t="s">
        <v>20</v>
      </c>
      <c r="F907" s="146">
        <f>D907</f>
        <v>0</v>
      </c>
      <c r="G907" s="160"/>
      <c r="H907" s="160"/>
    </row>
    <row r="908" spans="1:8" x14ac:dyDescent="0.25">
      <c r="A908" s="117">
        <v>3</v>
      </c>
      <c r="B908" s="118" t="s">
        <v>1989</v>
      </c>
      <c r="C908" s="119" t="s">
        <v>1986</v>
      </c>
      <c r="D908" s="120">
        <v>70286270</v>
      </c>
      <c r="E908" s="88" t="s">
        <v>20</v>
      </c>
      <c r="F908" s="146">
        <f>D908</f>
        <v>70286270</v>
      </c>
      <c r="G908" s="160"/>
      <c r="H908" s="160"/>
    </row>
    <row r="909" spans="1:8" ht="15" customHeight="1" x14ac:dyDescent="0.25">
      <c r="A909" s="1201" t="s">
        <v>1983</v>
      </c>
      <c r="B909" s="1201"/>
      <c r="C909" s="1201"/>
      <c r="D909" s="102">
        <v>80286270</v>
      </c>
      <c r="E909" s="88" t="s">
        <v>20</v>
      </c>
      <c r="F909" s="98">
        <f>SUM(F906:F908)</f>
        <v>80286270</v>
      </c>
      <c r="G909" s="126"/>
      <c r="H909" s="126"/>
    </row>
    <row r="910" spans="1:8" x14ac:dyDescent="0.25">
      <c r="A910" s="121">
        <v>63</v>
      </c>
      <c r="B910" s="112" t="s">
        <v>1990</v>
      </c>
      <c r="F910" s="84"/>
    </row>
    <row r="911" spans="1:8" ht="31.5" x14ac:dyDescent="0.25">
      <c r="A911" s="117">
        <v>1</v>
      </c>
      <c r="B911" s="118" t="s">
        <v>1993</v>
      </c>
      <c r="C911" s="119" t="s">
        <v>1991</v>
      </c>
      <c r="D911" s="120">
        <v>50000000</v>
      </c>
      <c r="E911" s="88" t="s">
        <v>20</v>
      </c>
      <c r="F911" s="89">
        <f>D911</f>
        <v>50000000</v>
      </c>
      <c r="G911" s="160"/>
      <c r="H911" s="160"/>
    </row>
    <row r="912" spans="1:8" x14ac:dyDescent="0.25">
      <c r="A912" s="117">
        <v>2</v>
      </c>
      <c r="B912" s="118" t="s">
        <v>1994</v>
      </c>
      <c r="C912" s="119" t="s">
        <v>1992</v>
      </c>
      <c r="D912" s="120">
        <v>50000000</v>
      </c>
      <c r="E912" s="88" t="s">
        <v>20</v>
      </c>
      <c r="F912" s="89">
        <f>D912</f>
        <v>50000000</v>
      </c>
      <c r="G912" s="160"/>
      <c r="H912" s="160"/>
    </row>
    <row r="913" spans="1:8" ht="15" customHeight="1" x14ac:dyDescent="0.25">
      <c r="A913" s="1201" t="s">
        <v>1995</v>
      </c>
      <c r="B913" s="1201"/>
      <c r="C913" s="1201"/>
      <c r="D913" s="102">
        <v>100000000</v>
      </c>
      <c r="E913" s="88" t="s">
        <v>20</v>
      </c>
      <c r="F913" s="98">
        <f>SUM(F910:F912)</f>
        <v>100000000</v>
      </c>
      <c r="G913" s="126"/>
      <c r="H913" s="126"/>
    </row>
    <row r="914" spans="1:8" x14ac:dyDescent="0.25">
      <c r="A914" s="121">
        <v>64</v>
      </c>
      <c r="B914" s="114" t="s">
        <v>1997</v>
      </c>
      <c r="F914" s="84"/>
    </row>
    <row r="915" spans="1:8" x14ac:dyDescent="0.25">
      <c r="A915" s="117">
        <v>1</v>
      </c>
      <c r="B915" s="118" t="s">
        <v>2008</v>
      </c>
      <c r="C915" s="119" t="s">
        <v>2000</v>
      </c>
      <c r="D915" s="120">
        <v>10000000</v>
      </c>
      <c r="E915" s="88" t="s">
        <v>20</v>
      </c>
      <c r="F915" s="89">
        <f>D915</f>
        <v>10000000</v>
      </c>
      <c r="G915" s="160"/>
      <c r="H915" s="160"/>
    </row>
    <row r="916" spans="1:8" ht="21" customHeight="1" x14ac:dyDescent="0.25">
      <c r="A916" s="117">
        <v>2</v>
      </c>
      <c r="B916" s="118" t="s">
        <v>2009</v>
      </c>
      <c r="C916" s="119" t="s">
        <v>2001</v>
      </c>
      <c r="D916" s="120">
        <v>100000000</v>
      </c>
      <c r="E916" s="123">
        <v>68611111.109999999</v>
      </c>
      <c r="F916" s="89">
        <f t="shared" ref="F916:F922" si="34">D916</f>
        <v>100000000</v>
      </c>
      <c r="G916" s="160"/>
      <c r="H916" s="160"/>
    </row>
    <row r="917" spans="1:8" x14ac:dyDescent="0.25">
      <c r="A917" s="117">
        <v>3</v>
      </c>
      <c r="B917" s="118" t="s">
        <v>2010</v>
      </c>
      <c r="C917" s="119" t="s">
        <v>2002</v>
      </c>
      <c r="D917" s="120">
        <v>15000000</v>
      </c>
      <c r="E917" s="123">
        <v>700000</v>
      </c>
      <c r="F917" s="89">
        <f t="shared" si="34"/>
        <v>15000000</v>
      </c>
      <c r="G917" s="160"/>
      <c r="H917" s="160"/>
    </row>
    <row r="918" spans="1:8" ht="31.5" x14ac:dyDescent="0.25">
      <c r="A918" s="117">
        <v>4</v>
      </c>
      <c r="B918" s="118" t="s">
        <v>2011</v>
      </c>
      <c r="C918" s="119" t="s">
        <v>2003</v>
      </c>
      <c r="D918" s="120">
        <v>20000000</v>
      </c>
      <c r="E918" s="88" t="s">
        <v>20</v>
      </c>
      <c r="F918" s="89">
        <f t="shared" si="34"/>
        <v>20000000</v>
      </c>
      <c r="G918" s="160"/>
      <c r="H918" s="160"/>
    </row>
    <row r="919" spans="1:8" ht="31.5" x14ac:dyDescent="0.25">
      <c r="A919" s="117">
        <v>5</v>
      </c>
      <c r="B919" s="118" t="s">
        <v>2012</v>
      </c>
      <c r="C919" s="119" t="s">
        <v>2004</v>
      </c>
      <c r="D919" s="120">
        <v>5000000</v>
      </c>
      <c r="E919" s="123">
        <v>600000</v>
      </c>
      <c r="F919" s="89">
        <f t="shared" si="34"/>
        <v>5000000</v>
      </c>
      <c r="G919" s="160"/>
      <c r="H919" s="160"/>
    </row>
    <row r="920" spans="1:8" ht="15.75" customHeight="1" x14ac:dyDescent="0.25">
      <c r="A920" s="117">
        <v>6</v>
      </c>
      <c r="B920" s="118" t="s">
        <v>2013</v>
      </c>
      <c r="C920" s="119" t="s">
        <v>2005</v>
      </c>
      <c r="D920" s="120">
        <v>40000000</v>
      </c>
      <c r="E920" s="88" t="s">
        <v>20</v>
      </c>
      <c r="F920" s="89">
        <f t="shared" si="34"/>
        <v>40000000</v>
      </c>
      <c r="G920" s="160"/>
      <c r="H920" s="160"/>
    </row>
    <row r="921" spans="1:8" x14ac:dyDescent="0.25">
      <c r="A921" s="117">
        <v>7</v>
      </c>
      <c r="B921" s="118" t="s">
        <v>2014</v>
      </c>
      <c r="C921" s="119" t="s">
        <v>2006</v>
      </c>
      <c r="D921" s="120">
        <v>50000000</v>
      </c>
      <c r="E921" s="88" t="s">
        <v>20</v>
      </c>
      <c r="F921" s="89">
        <f t="shared" si="34"/>
        <v>50000000</v>
      </c>
      <c r="G921" s="160"/>
      <c r="H921" s="160"/>
    </row>
    <row r="922" spans="1:8" x14ac:dyDescent="0.25">
      <c r="A922" s="117">
        <v>8</v>
      </c>
      <c r="B922" s="118" t="s">
        <v>2015</v>
      </c>
      <c r="C922" s="119" t="s">
        <v>2007</v>
      </c>
      <c r="D922" s="120">
        <v>10000000</v>
      </c>
      <c r="E922" s="88" t="s">
        <v>20</v>
      </c>
      <c r="F922" s="89">
        <f t="shared" si="34"/>
        <v>10000000</v>
      </c>
      <c r="G922" s="160"/>
      <c r="H922" s="160"/>
    </row>
    <row r="923" spans="1:8" ht="15" customHeight="1" x14ac:dyDescent="0.25">
      <c r="A923" s="1201" t="s">
        <v>1999</v>
      </c>
      <c r="B923" s="1201"/>
      <c r="C923" s="1201"/>
      <c r="D923" s="102">
        <v>250000000</v>
      </c>
      <c r="E923" s="103">
        <v>69911111.109999999</v>
      </c>
      <c r="F923" s="98">
        <f>SUM(F915:F922)</f>
        <v>250000000</v>
      </c>
      <c r="G923" s="126"/>
      <c r="H923" s="126"/>
    </row>
    <row r="924" spans="1:8" x14ac:dyDescent="0.25">
      <c r="A924" s="121">
        <v>65</v>
      </c>
      <c r="B924" s="114" t="s">
        <v>2016</v>
      </c>
      <c r="F924" s="84"/>
    </row>
    <row r="925" spans="1:8" ht="31.5" x14ac:dyDescent="0.25">
      <c r="A925" s="117">
        <v>1</v>
      </c>
      <c r="B925" s="118" t="s">
        <v>2030</v>
      </c>
      <c r="C925" s="119" t="s">
        <v>2021</v>
      </c>
      <c r="D925" s="120">
        <v>12000000</v>
      </c>
      <c r="E925" s="88" t="s">
        <v>20</v>
      </c>
      <c r="F925" s="89">
        <v>0</v>
      </c>
      <c r="G925" s="160"/>
      <c r="H925" s="160"/>
    </row>
    <row r="926" spans="1:8" ht="31.5" x14ac:dyDescent="0.25">
      <c r="A926" s="117">
        <v>2</v>
      </c>
      <c r="B926" s="118" t="s">
        <v>2031</v>
      </c>
      <c r="C926" s="119" t="s">
        <v>2022</v>
      </c>
      <c r="D926" s="120">
        <v>1750000</v>
      </c>
      <c r="E926" s="88" t="s">
        <v>20</v>
      </c>
      <c r="F926" s="89">
        <f t="shared" ref="F926:F931" si="35">D926</f>
        <v>1750000</v>
      </c>
      <c r="G926" s="160"/>
      <c r="H926" s="160"/>
    </row>
    <row r="927" spans="1:8" ht="31.5" x14ac:dyDescent="0.25">
      <c r="A927" s="117">
        <v>3</v>
      </c>
      <c r="B927" s="118" t="s">
        <v>2032</v>
      </c>
      <c r="C927" s="119" t="s">
        <v>2023</v>
      </c>
      <c r="D927" s="120">
        <v>2000000</v>
      </c>
      <c r="E927" s="88" t="s">
        <v>20</v>
      </c>
      <c r="F927" s="89">
        <f t="shared" si="35"/>
        <v>2000000</v>
      </c>
      <c r="G927" s="160"/>
      <c r="H927" s="160"/>
    </row>
    <row r="928" spans="1:8" ht="31.5" x14ac:dyDescent="0.25">
      <c r="A928" s="117">
        <v>4</v>
      </c>
      <c r="B928" s="118" t="s">
        <v>2033</v>
      </c>
      <c r="C928" s="119" t="s">
        <v>2024</v>
      </c>
      <c r="D928" s="120">
        <v>11000000</v>
      </c>
      <c r="E928" s="88" t="s">
        <v>20</v>
      </c>
      <c r="F928" s="89">
        <v>5000000</v>
      </c>
      <c r="G928" s="160"/>
      <c r="H928" s="160"/>
    </row>
    <row r="929" spans="1:8" ht="31.5" x14ac:dyDescent="0.25">
      <c r="A929" s="117">
        <v>5</v>
      </c>
      <c r="B929" s="118" t="s">
        <v>2034</v>
      </c>
      <c r="C929" s="119" t="s">
        <v>2025</v>
      </c>
      <c r="D929" s="120">
        <v>5000000</v>
      </c>
      <c r="E929" s="88" t="s">
        <v>20</v>
      </c>
      <c r="F929" s="89">
        <f t="shared" si="35"/>
        <v>5000000</v>
      </c>
      <c r="G929" s="160"/>
      <c r="H929" s="160"/>
    </row>
    <row r="930" spans="1:8" x14ac:dyDescent="0.25">
      <c r="A930" s="117">
        <v>6</v>
      </c>
      <c r="B930" s="118" t="s">
        <v>2035</v>
      </c>
      <c r="C930" s="119" t="s">
        <v>2026</v>
      </c>
      <c r="D930" s="120">
        <v>5750000</v>
      </c>
      <c r="E930" s="123">
        <v>1795333.33</v>
      </c>
      <c r="F930" s="89">
        <f t="shared" si="35"/>
        <v>5750000</v>
      </c>
      <c r="G930" s="160"/>
      <c r="H930" s="160"/>
    </row>
    <row r="931" spans="1:8" x14ac:dyDescent="0.25">
      <c r="A931" s="117">
        <v>7</v>
      </c>
      <c r="B931" s="118" t="s">
        <v>2036</v>
      </c>
      <c r="C931" s="119" t="s">
        <v>2027</v>
      </c>
      <c r="D931" s="120">
        <v>2500000</v>
      </c>
      <c r="E931" s="88" t="s">
        <v>20</v>
      </c>
      <c r="F931" s="89">
        <f t="shared" si="35"/>
        <v>2500000</v>
      </c>
      <c r="G931" s="160"/>
      <c r="H931" s="160"/>
    </row>
    <row r="932" spans="1:8" x14ac:dyDescent="0.25">
      <c r="A932" s="117">
        <v>8</v>
      </c>
      <c r="B932" s="118" t="s">
        <v>2038</v>
      </c>
      <c r="C932" s="119" t="s">
        <v>2028</v>
      </c>
      <c r="D932" s="120">
        <v>17000000</v>
      </c>
      <c r="E932" s="88" t="s">
        <v>20</v>
      </c>
      <c r="F932" s="89">
        <v>5000000</v>
      </c>
      <c r="G932" s="160"/>
      <c r="H932" s="160"/>
    </row>
    <row r="933" spans="1:8" ht="31.5" x14ac:dyDescent="0.25">
      <c r="A933" s="117">
        <v>9</v>
      </c>
      <c r="B933" s="118" t="s">
        <v>2037</v>
      </c>
      <c r="C933" s="119" t="s">
        <v>2029</v>
      </c>
      <c r="D933" s="120">
        <v>8000000</v>
      </c>
      <c r="E933" s="88" t="s">
        <v>20</v>
      </c>
      <c r="F933" s="89">
        <v>3000000</v>
      </c>
      <c r="G933" s="160"/>
      <c r="H933" s="160"/>
    </row>
    <row r="934" spans="1:8" ht="15" customHeight="1" x14ac:dyDescent="0.25">
      <c r="A934" s="1201" t="s">
        <v>2020</v>
      </c>
      <c r="B934" s="1201"/>
      <c r="C934" s="1201"/>
      <c r="D934" s="102">
        <v>65000000</v>
      </c>
      <c r="E934" s="103">
        <v>1795333.33</v>
      </c>
      <c r="F934" s="98">
        <f>SUM(F925:F933)</f>
        <v>30000000</v>
      </c>
      <c r="G934" s="126"/>
      <c r="H934" s="126"/>
    </row>
    <row r="935" spans="1:8" x14ac:dyDescent="0.25">
      <c r="A935" s="121">
        <v>66</v>
      </c>
      <c r="B935" s="114" t="s">
        <v>2039</v>
      </c>
      <c r="F935" s="84"/>
    </row>
    <row r="936" spans="1:8" ht="31.5" x14ac:dyDescent="0.25">
      <c r="A936" s="117">
        <v>1</v>
      </c>
      <c r="B936" s="118" t="s">
        <v>2051</v>
      </c>
      <c r="C936" s="119" t="s">
        <v>2042</v>
      </c>
      <c r="D936" s="120">
        <v>750000</v>
      </c>
      <c r="E936" s="88" t="s">
        <v>20</v>
      </c>
      <c r="F936" s="89">
        <f>D936</f>
        <v>750000</v>
      </c>
      <c r="G936" s="160"/>
      <c r="H936" s="160"/>
    </row>
    <row r="937" spans="1:8" ht="31.5" x14ac:dyDescent="0.25">
      <c r="A937" s="117">
        <v>2</v>
      </c>
      <c r="B937" s="118" t="s">
        <v>2052</v>
      </c>
      <c r="C937" s="119" t="s">
        <v>2043</v>
      </c>
      <c r="D937" s="120">
        <v>750000</v>
      </c>
      <c r="E937" s="88" t="s">
        <v>20</v>
      </c>
      <c r="F937" s="89">
        <f t="shared" ref="F937:F944" si="36">D937</f>
        <v>750000</v>
      </c>
      <c r="G937" s="160"/>
      <c r="H937" s="160"/>
    </row>
    <row r="938" spans="1:8" ht="31.5" x14ac:dyDescent="0.25">
      <c r="A938" s="117">
        <v>3</v>
      </c>
      <c r="B938" s="118" t="s">
        <v>2053</v>
      </c>
      <c r="C938" s="119" t="s">
        <v>2044</v>
      </c>
      <c r="D938" s="120">
        <v>4800000</v>
      </c>
      <c r="E938" s="88" t="s">
        <v>20</v>
      </c>
      <c r="F938" s="89">
        <f t="shared" si="36"/>
        <v>4800000</v>
      </c>
      <c r="G938" s="160"/>
      <c r="H938" s="160"/>
    </row>
    <row r="939" spans="1:8" x14ac:dyDescent="0.25">
      <c r="A939" s="117">
        <v>4</v>
      </c>
      <c r="B939" s="118" t="s">
        <v>2054</v>
      </c>
      <c r="C939" s="119" t="s">
        <v>2045</v>
      </c>
      <c r="D939" s="120">
        <v>1200000</v>
      </c>
      <c r="E939" s="88" t="s">
        <v>20</v>
      </c>
      <c r="F939" s="89">
        <f t="shared" si="36"/>
        <v>1200000</v>
      </c>
      <c r="G939" s="160"/>
      <c r="H939" s="160"/>
    </row>
    <row r="940" spans="1:8" x14ac:dyDescent="0.25">
      <c r="A940" s="117">
        <v>5</v>
      </c>
      <c r="B940" s="118" t="s">
        <v>2055</v>
      </c>
      <c r="C940" s="119" t="s">
        <v>2046</v>
      </c>
      <c r="D940" s="120">
        <v>1500000</v>
      </c>
      <c r="E940" s="88" t="s">
        <v>20</v>
      </c>
      <c r="F940" s="89">
        <f t="shared" si="36"/>
        <v>1500000</v>
      </c>
      <c r="G940" s="160"/>
      <c r="H940" s="160"/>
    </row>
    <row r="941" spans="1:8" x14ac:dyDescent="0.25">
      <c r="A941" s="117">
        <v>6</v>
      </c>
      <c r="B941" s="118" t="s">
        <v>2056</v>
      </c>
      <c r="C941" s="119" t="s">
        <v>2047</v>
      </c>
      <c r="D941" s="120">
        <v>1000000</v>
      </c>
      <c r="E941" s="88" t="s">
        <v>20</v>
      </c>
      <c r="F941" s="89">
        <f t="shared" si="36"/>
        <v>1000000</v>
      </c>
      <c r="G941" s="160"/>
      <c r="H941" s="160"/>
    </row>
    <row r="942" spans="1:8" x14ac:dyDescent="0.25">
      <c r="A942" s="117">
        <v>7</v>
      </c>
      <c r="B942" s="118" t="s">
        <v>2057</v>
      </c>
      <c r="C942" s="119" t="s">
        <v>2048</v>
      </c>
      <c r="D942" s="120">
        <v>1150000000</v>
      </c>
      <c r="E942" s="123">
        <v>450000000</v>
      </c>
      <c r="F942" s="89">
        <f t="shared" si="36"/>
        <v>1150000000</v>
      </c>
      <c r="G942" s="160"/>
      <c r="H942" s="160"/>
    </row>
    <row r="943" spans="1:8" ht="31.5" x14ac:dyDescent="0.25">
      <c r="A943" s="117">
        <v>8</v>
      </c>
      <c r="B943" s="118" t="s">
        <v>2058</v>
      </c>
      <c r="C943" s="119" t="s">
        <v>2049</v>
      </c>
      <c r="D943" s="120">
        <v>50000000</v>
      </c>
      <c r="E943" s="123">
        <v>50000000</v>
      </c>
      <c r="F943" s="89">
        <f t="shared" si="36"/>
        <v>50000000</v>
      </c>
      <c r="G943" s="160"/>
      <c r="H943" s="160"/>
    </row>
    <row r="944" spans="1:8" x14ac:dyDescent="0.25">
      <c r="A944" s="117">
        <v>9</v>
      </c>
      <c r="B944" s="118" t="s">
        <v>2059</v>
      </c>
      <c r="C944" s="119" t="s">
        <v>2050</v>
      </c>
      <c r="D944" s="88" t="s">
        <v>20</v>
      </c>
      <c r="E944" s="88" t="s">
        <v>20</v>
      </c>
      <c r="F944" s="89" t="str">
        <f t="shared" si="36"/>
        <v>-</v>
      </c>
      <c r="G944" s="160"/>
      <c r="H944" s="160"/>
    </row>
    <row r="945" spans="1:8" ht="15" customHeight="1" x14ac:dyDescent="0.25">
      <c r="A945" s="1201" t="s">
        <v>2041</v>
      </c>
      <c r="B945" s="1201"/>
      <c r="C945" s="1201"/>
      <c r="D945" s="102">
        <v>1210000000</v>
      </c>
      <c r="E945" s="103">
        <v>500000000</v>
      </c>
      <c r="F945" s="98">
        <f>SUM(F936:F944)</f>
        <v>1210000000</v>
      </c>
      <c r="G945" s="126"/>
      <c r="H945" s="126"/>
    </row>
    <row r="946" spans="1:8" x14ac:dyDescent="0.25">
      <c r="A946" s="121">
        <v>67</v>
      </c>
      <c r="B946" s="112" t="s">
        <v>2060</v>
      </c>
      <c r="F946" s="84"/>
    </row>
    <row r="947" spans="1:8" ht="31.5" x14ac:dyDescent="0.25">
      <c r="A947" s="117">
        <v>1</v>
      </c>
      <c r="B947" s="118" t="s">
        <v>2075</v>
      </c>
      <c r="C947" s="119" t="s">
        <v>2061</v>
      </c>
      <c r="D947" s="120">
        <v>30000000</v>
      </c>
      <c r="E947" s="88" t="s">
        <v>20</v>
      </c>
      <c r="F947" s="89">
        <f>D947</f>
        <v>30000000</v>
      </c>
      <c r="G947" s="160"/>
      <c r="H947" s="160"/>
    </row>
    <row r="948" spans="1:8" x14ac:dyDescent="0.25">
      <c r="A948" s="117">
        <v>2</v>
      </c>
      <c r="B948" s="118" t="s">
        <v>2076</v>
      </c>
      <c r="C948" s="119" t="s">
        <v>2062</v>
      </c>
      <c r="D948" s="120">
        <v>15000000</v>
      </c>
      <c r="E948" s="123">
        <v>2000000</v>
      </c>
      <c r="F948" s="89">
        <f t="shared" ref="F948:F960" si="37">D948</f>
        <v>15000000</v>
      </c>
      <c r="G948" s="160"/>
      <c r="H948" s="160"/>
    </row>
    <row r="949" spans="1:8" x14ac:dyDescent="0.25">
      <c r="A949" s="117">
        <v>3</v>
      </c>
      <c r="B949" s="118" t="s">
        <v>2077</v>
      </c>
      <c r="C949" s="119" t="s">
        <v>2063</v>
      </c>
      <c r="D949" s="120">
        <v>15000000</v>
      </c>
      <c r="E949" s="88" t="s">
        <v>20</v>
      </c>
      <c r="F949" s="89">
        <f t="shared" si="37"/>
        <v>15000000</v>
      </c>
      <c r="G949" s="160"/>
      <c r="H949" s="160"/>
    </row>
    <row r="950" spans="1:8" x14ac:dyDescent="0.25">
      <c r="A950" s="117">
        <v>4</v>
      </c>
      <c r="B950" s="118" t="s">
        <v>2078</v>
      </c>
      <c r="C950" s="119" t="s">
        <v>2064</v>
      </c>
      <c r="D950" s="120">
        <v>20000000</v>
      </c>
      <c r="E950" s="88" t="s">
        <v>20</v>
      </c>
      <c r="F950" s="89">
        <f t="shared" si="37"/>
        <v>20000000</v>
      </c>
      <c r="G950" s="160"/>
      <c r="H950" s="160"/>
    </row>
    <row r="951" spans="1:8" ht="31.5" x14ac:dyDescent="0.25">
      <c r="A951" s="117">
        <v>5</v>
      </c>
      <c r="B951" s="118" t="s">
        <v>2079</v>
      </c>
      <c r="C951" s="119" t="s">
        <v>2065</v>
      </c>
      <c r="D951" s="120">
        <v>15000000</v>
      </c>
      <c r="E951" s="88" t="s">
        <v>20</v>
      </c>
      <c r="F951" s="89">
        <f t="shared" si="37"/>
        <v>15000000</v>
      </c>
      <c r="G951" s="160"/>
      <c r="H951" s="160"/>
    </row>
    <row r="952" spans="1:8" ht="31.5" x14ac:dyDescent="0.25">
      <c r="A952" s="117">
        <v>6</v>
      </c>
      <c r="B952" s="118" t="s">
        <v>2080</v>
      </c>
      <c r="C952" s="119" t="s">
        <v>2066</v>
      </c>
      <c r="D952" s="120">
        <v>20000000</v>
      </c>
      <c r="E952" s="88" t="s">
        <v>20</v>
      </c>
      <c r="F952" s="89">
        <f t="shared" si="37"/>
        <v>20000000</v>
      </c>
      <c r="G952" s="160"/>
      <c r="H952" s="160"/>
    </row>
    <row r="953" spans="1:8" ht="31.5" x14ac:dyDescent="0.25">
      <c r="A953" s="117">
        <v>7</v>
      </c>
      <c r="B953" s="118" t="s">
        <v>2081</v>
      </c>
      <c r="C953" s="119" t="s">
        <v>2067</v>
      </c>
      <c r="D953" s="120">
        <v>20000000</v>
      </c>
      <c r="E953" s="88" t="s">
        <v>20</v>
      </c>
      <c r="F953" s="89">
        <f t="shared" si="37"/>
        <v>20000000</v>
      </c>
      <c r="G953" s="160"/>
      <c r="H953" s="160"/>
    </row>
    <row r="954" spans="1:8" ht="31.5" x14ac:dyDescent="0.25">
      <c r="A954" s="117">
        <v>8</v>
      </c>
      <c r="B954" s="118" t="s">
        <v>2082</v>
      </c>
      <c r="C954" s="119" t="s">
        <v>2068</v>
      </c>
      <c r="D954" s="120">
        <v>30000000</v>
      </c>
      <c r="E954" s="88" t="s">
        <v>20</v>
      </c>
      <c r="F954" s="89">
        <f t="shared" si="37"/>
        <v>30000000</v>
      </c>
      <c r="G954" s="160"/>
      <c r="H954" s="160"/>
    </row>
    <row r="955" spans="1:8" ht="31.5" x14ac:dyDescent="0.25">
      <c r="A955" s="117">
        <v>9</v>
      </c>
      <c r="B955" s="118" t="s">
        <v>2083</v>
      </c>
      <c r="C955" s="119" t="s">
        <v>2069</v>
      </c>
      <c r="D955" s="120">
        <v>200000000</v>
      </c>
      <c r="E955" s="88" t="s">
        <v>20</v>
      </c>
      <c r="F955" s="89">
        <f t="shared" si="37"/>
        <v>200000000</v>
      </c>
      <c r="G955" s="160"/>
      <c r="H955" s="160"/>
    </row>
    <row r="956" spans="1:8" x14ac:dyDescent="0.25">
      <c r="A956" s="117">
        <v>10</v>
      </c>
      <c r="B956" s="118" t="s">
        <v>2084</v>
      </c>
      <c r="C956" s="119" t="s">
        <v>2070</v>
      </c>
      <c r="D956" s="120">
        <v>40000000</v>
      </c>
      <c r="E956" s="88" t="s">
        <v>20</v>
      </c>
      <c r="F956" s="89">
        <f t="shared" si="37"/>
        <v>40000000</v>
      </c>
      <c r="G956" s="160"/>
      <c r="H956" s="160"/>
    </row>
    <row r="957" spans="1:8" x14ac:dyDescent="0.25">
      <c r="A957" s="117">
        <v>11</v>
      </c>
      <c r="B957" s="118" t="s">
        <v>2085</v>
      </c>
      <c r="C957" s="119" t="s">
        <v>2071</v>
      </c>
      <c r="D957" s="120">
        <v>30000000</v>
      </c>
      <c r="E957" s="88" t="s">
        <v>20</v>
      </c>
      <c r="F957" s="89">
        <f t="shared" si="37"/>
        <v>30000000</v>
      </c>
      <c r="G957" s="160"/>
      <c r="H957" s="160"/>
    </row>
    <row r="958" spans="1:8" x14ac:dyDescent="0.25">
      <c r="A958" s="117">
        <v>12</v>
      </c>
      <c r="B958" s="118" t="s">
        <v>2086</v>
      </c>
      <c r="C958" s="119" t="s">
        <v>2072</v>
      </c>
      <c r="D958" s="120">
        <v>685000000</v>
      </c>
      <c r="E958" s="123">
        <v>38400000</v>
      </c>
      <c r="F958" s="89">
        <v>500000000</v>
      </c>
      <c r="G958" s="160"/>
      <c r="H958" s="160"/>
    </row>
    <row r="959" spans="1:8" x14ac:dyDescent="0.25">
      <c r="A959" s="117">
        <v>13</v>
      </c>
      <c r="B959" s="118" t="s">
        <v>2087</v>
      </c>
      <c r="C959" s="119" t="s">
        <v>2073</v>
      </c>
      <c r="D959" s="120">
        <v>20000000</v>
      </c>
      <c r="E959" s="88" t="s">
        <v>20</v>
      </c>
      <c r="F959" s="89">
        <f t="shared" si="37"/>
        <v>20000000</v>
      </c>
      <c r="G959" s="160"/>
      <c r="H959" s="160"/>
    </row>
    <row r="960" spans="1:8" x14ac:dyDescent="0.25">
      <c r="A960" s="117">
        <v>14</v>
      </c>
      <c r="B960" s="118" t="s">
        <v>2088</v>
      </c>
      <c r="C960" s="119" t="s">
        <v>2074</v>
      </c>
      <c r="D960" s="120">
        <v>60000000</v>
      </c>
      <c r="E960" s="88" t="s">
        <v>20</v>
      </c>
      <c r="F960" s="89">
        <f t="shared" si="37"/>
        <v>60000000</v>
      </c>
      <c r="G960" s="160"/>
      <c r="H960" s="160"/>
    </row>
    <row r="961" spans="1:8" ht="15" customHeight="1" x14ac:dyDescent="0.25">
      <c r="A961" s="1201" t="s">
        <v>2089</v>
      </c>
      <c r="B961" s="1201"/>
      <c r="C961" s="1201"/>
      <c r="D961" s="102">
        <v>1200000000</v>
      </c>
      <c r="E961" s="103">
        <v>40400000</v>
      </c>
      <c r="F961" s="98">
        <f>SUM(F947:F960)</f>
        <v>1015000000</v>
      </c>
      <c r="G961" s="126"/>
      <c r="H961" s="126"/>
    </row>
    <row r="962" spans="1:8" x14ac:dyDescent="0.25">
      <c r="A962" s="121">
        <v>68</v>
      </c>
      <c r="B962" s="114" t="s">
        <v>2090</v>
      </c>
      <c r="F962" s="84"/>
    </row>
    <row r="963" spans="1:8" x14ac:dyDescent="0.25">
      <c r="A963" s="117">
        <v>1</v>
      </c>
      <c r="B963" s="118" t="s">
        <v>2094</v>
      </c>
      <c r="C963" s="119" t="s">
        <v>334</v>
      </c>
      <c r="D963" s="120">
        <v>3000000</v>
      </c>
      <c r="E963" s="88" t="s">
        <v>20</v>
      </c>
      <c r="F963" s="89">
        <v>0</v>
      </c>
      <c r="G963" s="160"/>
      <c r="H963" s="160"/>
    </row>
    <row r="964" spans="1:8" x14ac:dyDescent="0.25">
      <c r="A964" s="117">
        <v>2</v>
      </c>
      <c r="B964" s="118" t="s">
        <v>2095</v>
      </c>
      <c r="C964" s="119" t="s">
        <v>2091</v>
      </c>
      <c r="D964" s="120">
        <v>2000000</v>
      </c>
      <c r="E964" s="88" t="s">
        <v>20</v>
      </c>
      <c r="F964" s="89">
        <v>0</v>
      </c>
      <c r="G964" s="160"/>
      <c r="H964" s="160"/>
    </row>
    <row r="965" spans="1:8" x14ac:dyDescent="0.25">
      <c r="A965" s="117">
        <v>3</v>
      </c>
      <c r="B965" s="118" t="s">
        <v>2096</v>
      </c>
      <c r="C965" s="119" t="s">
        <v>2092</v>
      </c>
      <c r="D965" s="120">
        <v>1000000</v>
      </c>
      <c r="E965" s="88" t="s">
        <v>20</v>
      </c>
      <c r="F965" s="89">
        <f>D965</f>
        <v>1000000</v>
      </c>
      <c r="G965" s="160"/>
      <c r="H965" s="160"/>
    </row>
    <row r="966" spans="1:8" x14ac:dyDescent="0.25">
      <c r="A966" s="117">
        <v>4</v>
      </c>
      <c r="B966" s="118" t="s">
        <v>2097</v>
      </c>
      <c r="C966" s="119" t="s">
        <v>1970</v>
      </c>
      <c r="D966" s="120">
        <v>2000000</v>
      </c>
      <c r="E966" s="88" t="s">
        <v>20</v>
      </c>
      <c r="F966" s="89">
        <v>0</v>
      </c>
      <c r="G966" s="160"/>
      <c r="H966" s="160"/>
    </row>
    <row r="967" spans="1:8" x14ac:dyDescent="0.25">
      <c r="A967" s="117">
        <v>5</v>
      </c>
      <c r="B967" s="118" t="s">
        <v>2098</v>
      </c>
      <c r="C967" s="119" t="s">
        <v>2093</v>
      </c>
      <c r="D967" s="120">
        <v>14000000</v>
      </c>
      <c r="E967" s="88" t="s">
        <v>20</v>
      </c>
      <c r="F967" s="89">
        <f>D967</f>
        <v>14000000</v>
      </c>
      <c r="G967" s="160"/>
      <c r="H967" s="160"/>
    </row>
    <row r="968" spans="1:8" ht="15" customHeight="1" x14ac:dyDescent="0.25">
      <c r="A968" s="1201" t="s">
        <v>2099</v>
      </c>
      <c r="B968" s="1201"/>
      <c r="C968" s="1201"/>
      <c r="D968" s="102">
        <v>22000000</v>
      </c>
      <c r="E968" s="88" t="s">
        <v>20</v>
      </c>
      <c r="F968" s="98">
        <f>SUM(F963:F967)</f>
        <v>15000000</v>
      </c>
      <c r="G968" s="126"/>
      <c r="H968" s="126"/>
    </row>
    <row r="969" spans="1:8" x14ac:dyDescent="0.25">
      <c r="A969" s="121">
        <v>69</v>
      </c>
      <c r="B969" s="114" t="s">
        <v>2100</v>
      </c>
      <c r="F969" s="84"/>
    </row>
    <row r="970" spans="1:8" ht="47.25" x14ac:dyDescent="0.25">
      <c r="A970" s="94">
        <v>1</v>
      </c>
      <c r="B970" s="100" t="s">
        <v>2106</v>
      </c>
      <c r="C970" s="96" t="s">
        <v>2104</v>
      </c>
      <c r="D970" s="11">
        <v>7000000</v>
      </c>
      <c r="E970" s="88" t="s">
        <v>20</v>
      </c>
      <c r="F970" s="89">
        <f>D970</f>
        <v>7000000</v>
      </c>
      <c r="G970" s="160"/>
      <c r="H970" s="160"/>
    </row>
    <row r="971" spans="1:8" ht="31.5" x14ac:dyDescent="0.25">
      <c r="A971" s="94">
        <v>2</v>
      </c>
      <c r="B971" s="100" t="s">
        <v>2107</v>
      </c>
      <c r="C971" s="96" t="s">
        <v>2105</v>
      </c>
      <c r="D971" s="11">
        <v>3000000</v>
      </c>
      <c r="E971" s="88" t="s">
        <v>20</v>
      </c>
      <c r="F971" s="89">
        <f>D971</f>
        <v>3000000</v>
      </c>
      <c r="G971" s="160"/>
      <c r="H971" s="160"/>
    </row>
    <row r="972" spans="1:8" ht="15" customHeight="1" x14ac:dyDescent="0.25">
      <c r="A972" s="1203" t="s">
        <v>2103</v>
      </c>
      <c r="B972" s="1203"/>
      <c r="C972" s="1203"/>
      <c r="D972" s="113">
        <v>10000000</v>
      </c>
      <c r="E972" s="88" t="s">
        <v>20</v>
      </c>
      <c r="F972" s="98">
        <f>SUM(F970:F971)</f>
        <v>10000000</v>
      </c>
      <c r="G972" s="126"/>
      <c r="H972" s="126"/>
    </row>
    <row r="973" spans="1:8" x14ac:dyDescent="0.25">
      <c r="A973" s="121">
        <v>70</v>
      </c>
      <c r="B973" s="114" t="s">
        <v>2108</v>
      </c>
      <c r="F973" s="84"/>
    </row>
    <row r="974" spans="1:8" x14ac:dyDescent="0.25">
      <c r="A974" s="117">
        <v>1</v>
      </c>
      <c r="B974" s="118" t="s">
        <v>2122</v>
      </c>
      <c r="C974" s="119" t="s">
        <v>2112</v>
      </c>
      <c r="D974" s="120">
        <v>215000000</v>
      </c>
      <c r="E974" s="88" t="s">
        <v>20</v>
      </c>
      <c r="F974" s="89">
        <v>0</v>
      </c>
      <c r="G974" s="160"/>
      <c r="H974" s="160"/>
    </row>
    <row r="975" spans="1:8" x14ac:dyDescent="0.25">
      <c r="A975" s="117">
        <v>2</v>
      </c>
      <c r="B975" s="118" t="s">
        <v>2123</v>
      </c>
      <c r="C975" s="119" t="s">
        <v>2113</v>
      </c>
      <c r="D975" s="120">
        <v>3500000</v>
      </c>
      <c r="E975" s="88" t="s">
        <v>20</v>
      </c>
      <c r="F975" s="89">
        <f t="shared" ref="F975:F983" si="38">D975</f>
        <v>3500000</v>
      </c>
      <c r="G975" s="160"/>
      <c r="H975" s="160"/>
    </row>
    <row r="976" spans="1:8" x14ac:dyDescent="0.25">
      <c r="A976" s="117">
        <v>3</v>
      </c>
      <c r="B976" s="118" t="s">
        <v>2124</v>
      </c>
      <c r="C976" s="119" t="s">
        <v>2114</v>
      </c>
      <c r="D976" s="120">
        <v>2500000</v>
      </c>
      <c r="E976" s="88" t="s">
        <v>20</v>
      </c>
      <c r="F976" s="89">
        <f t="shared" si="38"/>
        <v>2500000</v>
      </c>
      <c r="G976" s="160"/>
      <c r="H976" s="160"/>
    </row>
    <row r="977" spans="1:8" x14ac:dyDescent="0.25">
      <c r="A977" s="117">
        <v>4</v>
      </c>
      <c r="B977" s="118" t="s">
        <v>2125</v>
      </c>
      <c r="C977" s="119" t="s">
        <v>2115</v>
      </c>
      <c r="D977" s="120">
        <v>500000</v>
      </c>
      <c r="E977" s="88" t="s">
        <v>20</v>
      </c>
      <c r="F977" s="89">
        <f t="shared" si="38"/>
        <v>500000</v>
      </c>
      <c r="G977" s="160"/>
      <c r="H977" s="160"/>
    </row>
    <row r="978" spans="1:8" x14ac:dyDescent="0.25">
      <c r="A978" s="117">
        <v>5</v>
      </c>
      <c r="B978" s="118" t="s">
        <v>2126</v>
      </c>
      <c r="C978" s="119" t="s">
        <v>2116</v>
      </c>
      <c r="D978" s="120">
        <v>20000000</v>
      </c>
      <c r="E978" s="88" t="s">
        <v>20</v>
      </c>
      <c r="F978" s="89">
        <v>10000000</v>
      </c>
      <c r="G978" s="160"/>
      <c r="H978" s="160"/>
    </row>
    <row r="979" spans="1:8" x14ac:dyDescent="0.25">
      <c r="A979" s="117">
        <v>6</v>
      </c>
      <c r="B979" s="118" t="s">
        <v>2127</v>
      </c>
      <c r="C979" s="119" t="s">
        <v>2117</v>
      </c>
      <c r="D979" s="120">
        <v>1000000</v>
      </c>
      <c r="E979" s="88" t="s">
        <v>20</v>
      </c>
      <c r="F979" s="89">
        <f t="shared" si="38"/>
        <v>1000000</v>
      </c>
      <c r="G979" s="160"/>
      <c r="H979" s="160"/>
    </row>
    <row r="980" spans="1:8" x14ac:dyDescent="0.25">
      <c r="A980" s="117">
        <v>7</v>
      </c>
      <c r="B980" s="118" t="s">
        <v>2128</v>
      </c>
      <c r="C980" s="119" t="s">
        <v>2118</v>
      </c>
      <c r="D980" s="120">
        <v>400000</v>
      </c>
      <c r="E980" s="88" t="s">
        <v>20</v>
      </c>
      <c r="F980" s="89">
        <f t="shared" si="38"/>
        <v>400000</v>
      </c>
      <c r="G980" s="160"/>
      <c r="H980" s="160"/>
    </row>
    <row r="981" spans="1:8" x14ac:dyDescent="0.25">
      <c r="A981" s="117">
        <v>8</v>
      </c>
      <c r="B981" s="118" t="s">
        <v>2129</v>
      </c>
      <c r="C981" s="119" t="s">
        <v>2119</v>
      </c>
      <c r="D981" s="120">
        <v>1000000</v>
      </c>
      <c r="E981" s="88" t="s">
        <v>20</v>
      </c>
      <c r="F981" s="89">
        <f t="shared" si="38"/>
        <v>1000000</v>
      </c>
      <c r="G981" s="160"/>
      <c r="H981" s="160"/>
    </row>
    <row r="982" spans="1:8" x14ac:dyDescent="0.25">
      <c r="A982" s="117">
        <v>9</v>
      </c>
      <c r="B982" s="118" t="s">
        <v>2130</v>
      </c>
      <c r="C982" s="119" t="s">
        <v>2120</v>
      </c>
      <c r="D982" s="120">
        <v>600000</v>
      </c>
      <c r="E982" s="88" t="s">
        <v>20</v>
      </c>
      <c r="F982" s="89">
        <f t="shared" si="38"/>
        <v>600000</v>
      </c>
      <c r="G982" s="160"/>
      <c r="H982" s="160"/>
    </row>
    <row r="983" spans="1:8" x14ac:dyDescent="0.25">
      <c r="A983" s="117">
        <v>10</v>
      </c>
      <c r="B983" s="118" t="s">
        <v>2131</v>
      </c>
      <c r="C983" s="119" t="s">
        <v>2121</v>
      </c>
      <c r="D983" s="120">
        <v>500000</v>
      </c>
      <c r="E983" s="88" t="s">
        <v>20</v>
      </c>
      <c r="F983" s="89">
        <f t="shared" si="38"/>
        <v>500000</v>
      </c>
      <c r="G983" s="160"/>
      <c r="H983" s="160"/>
    </row>
    <row r="984" spans="1:8" ht="15" customHeight="1" x14ac:dyDescent="0.25">
      <c r="A984" s="1201" t="s">
        <v>2111</v>
      </c>
      <c r="B984" s="1201"/>
      <c r="C984" s="1201"/>
      <c r="D984" s="102">
        <v>245000000</v>
      </c>
      <c r="E984" s="88" t="s">
        <v>20</v>
      </c>
      <c r="F984" s="98">
        <f>SUM(F974:F983)</f>
        <v>20000000</v>
      </c>
      <c r="G984" s="126"/>
      <c r="H984" s="126"/>
    </row>
    <row r="985" spans="1:8" x14ac:dyDescent="0.25">
      <c r="A985" s="121">
        <v>71</v>
      </c>
      <c r="B985" s="112" t="s">
        <v>2132</v>
      </c>
      <c r="F985" s="84"/>
    </row>
    <row r="986" spans="1:8" ht="26.25" customHeight="1" x14ac:dyDescent="0.25">
      <c r="A986" s="94">
        <v>1</v>
      </c>
      <c r="B986" s="100" t="s">
        <v>2162</v>
      </c>
      <c r="C986" s="96" t="s">
        <v>2133</v>
      </c>
      <c r="D986" s="11">
        <v>2533000</v>
      </c>
      <c r="E986" s="88" t="s">
        <v>20</v>
      </c>
      <c r="F986" s="89">
        <f t="shared" ref="F986:F1013" si="39">D986</f>
        <v>2533000</v>
      </c>
      <c r="G986" s="160"/>
      <c r="H986" s="160"/>
    </row>
    <row r="987" spans="1:8" ht="47.25" x14ac:dyDescent="0.25">
      <c r="A987" s="94">
        <v>2</v>
      </c>
      <c r="B987" s="100" t="s">
        <v>2163</v>
      </c>
      <c r="C987" s="96" t="s">
        <v>2134</v>
      </c>
      <c r="D987" s="11">
        <v>2500000</v>
      </c>
      <c r="E987" s="88" t="s">
        <v>20</v>
      </c>
      <c r="F987" s="89">
        <f t="shared" si="39"/>
        <v>2500000</v>
      </c>
      <c r="G987" s="160"/>
      <c r="H987" s="160"/>
    </row>
    <row r="988" spans="1:8" ht="63" x14ac:dyDescent="0.25">
      <c r="A988" s="94">
        <v>3</v>
      </c>
      <c r="B988" s="100" t="s">
        <v>2164</v>
      </c>
      <c r="C988" s="96" t="s">
        <v>2135</v>
      </c>
      <c r="D988" s="11">
        <v>5200000</v>
      </c>
      <c r="E988" s="88" t="s">
        <v>20</v>
      </c>
      <c r="F988" s="89">
        <f t="shared" si="39"/>
        <v>5200000</v>
      </c>
      <c r="G988" s="160"/>
      <c r="H988" s="160"/>
    </row>
    <row r="989" spans="1:8" ht="31.5" x14ac:dyDescent="0.25">
      <c r="A989" s="94">
        <v>4</v>
      </c>
      <c r="B989" s="100" t="s">
        <v>2165</v>
      </c>
      <c r="C989" s="96" t="s">
        <v>2136</v>
      </c>
      <c r="D989" s="11">
        <v>8000000</v>
      </c>
      <c r="E989" s="88" t="s">
        <v>20</v>
      </c>
      <c r="F989" s="89">
        <f t="shared" si="39"/>
        <v>8000000</v>
      </c>
      <c r="G989" s="160"/>
      <c r="H989" s="160"/>
    </row>
    <row r="990" spans="1:8" ht="31.5" x14ac:dyDescent="0.25">
      <c r="A990" s="94">
        <v>5</v>
      </c>
      <c r="B990" s="100" t="s">
        <v>2166</v>
      </c>
      <c r="C990" s="96" t="s">
        <v>2137</v>
      </c>
      <c r="D990" s="11">
        <v>20000000</v>
      </c>
      <c r="E990" s="88" t="s">
        <v>20</v>
      </c>
      <c r="F990" s="89">
        <f t="shared" si="39"/>
        <v>20000000</v>
      </c>
      <c r="G990" s="160"/>
      <c r="H990" s="160"/>
    </row>
    <row r="991" spans="1:8" ht="31.5" x14ac:dyDescent="0.25">
      <c r="A991" s="94">
        <v>6</v>
      </c>
      <c r="B991" s="100" t="s">
        <v>2167</v>
      </c>
      <c r="C991" s="96" t="s">
        <v>2138</v>
      </c>
      <c r="D991" s="11">
        <v>8000000</v>
      </c>
      <c r="E991" s="88" t="s">
        <v>20</v>
      </c>
      <c r="F991" s="89">
        <f t="shared" si="39"/>
        <v>8000000</v>
      </c>
      <c r="G991" s="160"/>
      <c r="H991" s="160"/>
    </row>
    <row r="992" spans="1:8" ht="47.25" x14ac:dyDescent="0.25">
      <c r="A992" s="94">
        <v>7</v>
      </c>
      <c r="B992" s="100" t="s">
        <v>2168</v>
      </c>
      <c r="C992" s="96" t="s">
        <v>2139</v>
      </c>
      <c r="D992" s="11">
        <v>4106250</v>
      </c>
      <c r="E992" s="88" t="s">
        <v>20</v>
      </c>
      <c r="F992" s="89">
        <f t="shared" si="39"/>
        <v>4106250</v>
      </c>
      <c r="G992" s="160"/>
      <c r="H992" s="160"/>
    </row>
    <row r="993" spans="1:8" ht="31.5" x14ac:dyDescent="0.25">
      <c r="A993" s="94">
        <v>8</v>
      </c>
      <c r="B993" s="100" t="s">
        <v>2169</v>
      </c>
      <c r="C993" s="96" t="s">
        <v>2140</v>
      </c>
      <c r="D993" s="11">
        <v>1500000</v>
      </c>
      <c r="E993" s="88" t="s">
        <v>20</v>
      </c>
      <c r="F993" s="89">
        <f t="shared" si="39"/>
        <v>1500000</v>
      </c>
      <c r="G993" s="160"/>
      <c r="H993" s="160"/>
    </row>
    <row r="994" spans="1:8" ht="31.5" x14ac:dyDescent="0.25">
      <c r="A994" s="94">
        <v>9</v>
      </c>
      <c r="B994" s="100" t="s">
        <v>2170</v>
      </c>
      <c r="C994" s="96" t="s">
        <v>2141</v>
      </c>
      <c r="D994" s="11">
        <v>1800000</v>
      </c>
      <c r="E994" s="88" t="s">
        <v>20</v>
      </c>
      <c r="F994" s="89">
        <f t="shared" si="39"/>
        <v>1800000</v>
      </c>
      <c r="G994" s="160"/>
      <c r="H994" s="160"/>
    </row>
    <row r="995" spans="1:8" ht="31.5" x14ac:dyDescent="0.25">
      <c r="A995" s="94">
        <v>10</v>
      </c>
      <c r="B995" s="100" t="s">
        <v>2171</v>
      </c>
      <c r="C995" s="96" t="s">
        <v>2142</v>
      </c>
      <c r="D995" s="11">
        <v>3000000</v>
      </c>
      <c r="E995" s="88" t="s">
        <v>20</v>
      </c>
      <c r="F995" s="89">
        <f t="shared" si="39"/>
        <v>3000000</v>
      </c>
      <c r="G995" s="160"/>
      <c r="H995" s="160"/>
    </row>
    <row r="996" spans="1:8" ht="31.5" x14ac:dyDescent="0.25">
      <c r="A996" s="94">
        <v>11</v>
      </c>
      <c r="B996" s="100" t="s">
        <v>2172</v>
      </c>
      <c r="C996" s="96" t="s">
        <v>2143</v>
      </c>
      <c r="D996" s="11">
        <v>85839500</v>
      </c>
      <c r="E996" s="101">
        <v>20514870</v>
      </c>
      <c r="F996" s="89">
        <f t="shared" si="39"/>
        <v>85839500</v>
      </c>
      <c r="G996" s="160"/>
      <c r="H996" s="160"/>
    </row>
    <row r="997" spans="1:8" x14ac:dyDescent="0.25">
      <c r="A997" s="94">
        <v>12</v>
      </c>
      <c r="B997" s="100" t="s">
        <v>2173</v>
      </c>
      <c r="C997" s="96" t="s">
        <v>2144</v>
      </c>
      <c r="D997" s="11">
        <v>22100000</v>
      </c>
      <c r="E997" s="88" t="s">
        <v>20</v>
      </c>
      <c r="F997" s="89">
        <f t="shared" si="39"/>
        <v>22100000</v>
      </c>
      <c r="G997" s="160"/>
      <c r="H997" s="160"/>
    </row>
    <row r="998" spans="1:8" x14ac:dyDescent="0.25">
      <c r="A998" s="94">
        <v>13</v>
      </c>
      <c r="B998" s="100" t="s">
        <v>2174</v>
      </c>
      <c r="C998" s="96" t="s">
        <v>2145</v>
      </c>
      <c r="D998" s="11">
        <v>10000000</v>
      </c>
      <c r="E998" s="88" t="s">
        <v>20</v>
      </c>
      <c r="F998" s="89">
        <f t="shared" si="39"/>
        <v>10000000</v>
      </c>
      <c r="G998" s="160"/>
      <c r="H998" s="160"/>
    </row>
    <row r="999" spans="1:8" ht="31.5" x14ac:dyDescent="0.25">
      <c r="A999" s="94">
        <v>14</v>
      </c>
      <c r="B999" s="100" t="s">
        <v>2175</v>
      </c>
      <c r="C999" s="96" t="s">
        <v>2146</v>
      </c>
      <c r="D999" s="11">
        <v>4000000</v>
      </c>
      <c r="E999" s="88" t="s">
        <v>20</v>
      </c>
      <c r="F999" s="89">
        <f t="shared" si="39"/>
        <v>4000000</v>
      </c>
      <c r="G999" s="160"/>
      <c r="H999" s="160"/>
    </row>
    <row r="1000" spans="1:8" ht="31.5" x14ac:dyDescent="0.25">
      <c r="A1000" s="94">
        <v>15</v>
      </c>
      <c r="B1000" s="100" t="s">
        <v>2176</v>
      </c>
      <c r="C1000" s="96" t="s">
        <v>2147</v>
      </c>
      <c r="D1000" s="11">
        <v>1350000</v>
      </c>
      <c r="E1000" s="88" t="s">
        <v>20</v>
      </c>
      <c r="F1000" s="89">
        <f t="shared" si="39"/>
        <v>1350000</v>
      </c>
      <c r="G1000" s="160"/>
      <c r="H1000" s="160"/>
    </row>
    <row r="1001" spans="1:8" ht="31.5" x14ac:dyDescent="0.25">
      <c r="A1001" s="94">
        <v>16</v>
      </c>
      <c r="B1001" s="100" t="s">
        <v>2177</v>
      </c>
      <c r="C1001" s="96" t="s">
        <v>2148</v>
      </c>
      <c r="D1001" s="11">
        <v>10000000</v>
      </c>
      <c r="E1001" s="88" t="s">
        <v>20</v>
      </c>
      <c r="F1001" s="89">
        <f t="shared" si="39"/>
        <v>10000000</v>
      </c>
      <c r="G1001" s="160"/>
      <c r="H1001" s="160"/>
    </row>
    <row r="1002" spans="1:8" ht="78.75" x14ac:dyDescent="0.25">
      <c r="A1002" s="94">
        <v>17</v>
      </c>
      <c r="B1002" s="100" t="s">
        <v>2178</v>
      </c>
      <c r="C1002" s="96" t="s">
        <v>2149</v>
      </c>
      <c r="D1002" s="11">
        <v>10000000</v>
      </c>
      <c r="E1002" s="88" t="s">
        <v>20</v>
      </c>
      <c r="F1002" s="89">
        <f t="shared" si="39"/>
        <v>10000000</v>
      </c>
      <c r="G1002" s="160"/>
      <c r="H1002" s="160"/>
    </row>
    <row r="1003" spans="1:8" ht="63" x14ac:dyDescent="0.25">
      <c r="A1003" s="94">
        <v>18</v>
      </c>
      <c r="B1003" s="100" t="s">
        <v>2179</v>
      </c>
      <c r="C1003" s="96" t="s">
        <v>2150</v>
      </c>
      <c r="D1003" s="11">
        <v>6625000</v>
      </c>
      <c r="E1003" s="88" t="s">
        <v>20</v>
      </c>
      <c r="F1003" s="89">
        <f t="shared" si="39"/>
        <v>6625000</v>
      </c>
      <c r="G1003" s="160"/>
      <c r="H1003" s="160"/>
    </row>
    <row r="1004" spans="1:8" ht="31.5" x14ac:dyDescent="0.25">
      <c r="A1004" s="94">
        <v>19</v>
      </c>
      <c r="B1004" s="100" t="s">
        <v>2180</v>
      </c>
      <c r="C1004" s="96" t="s">
        <v>2151</v>
      </c>
      <c r="D1004" s="11">
        <v>27000000</v>
      </c>
      <c r="E1004" s="88" t="s">
        <v>20</v>
      </c>
      <c r="F1004" s="89">
        <f t="shared" si="39"/>
        <v>27000000</v>
      </c>
      <c r="G1004" s="160"/>
      <c r="H1004" s="160"/>
    </row>
    <row r="1005" spans="1:8" ht="31.5" x14ac:dyDescent="0.25">
      <c r="A1005" s="94">
        <v>20</v>
      </c>
      <c r="B1005" s="100" t="s">
        <v>2181</v>
      </c>
      <c r="C1005" s="96" t="s">
        <v>2152</v>
      </c>
      <c r="D1005" s="11">
        <v>7800000</v>
      </c>
      <c r="E1005" s="88" t="s">
        <v>20</v>
      </c>
      <c r="F1005" s="89">
        <f t="shared" si="39"/>
        <v>7800000</v>
      </c>
      <c r="G1005" s="160"/>
      <c r="H1005" s="160"/>
    </row>
    <row r="1006" spans="1:8" ht="31.5" x14ac:dyDescent="0.25">
      <c r="A1006" s="94">
        <v>21</v>
      </c>
      <c r="B1006" s="100" t="s">
        <v>2182</v>
      </c>
      <c r="C1006" s="96" t="s">
        <v>2153</v>
      </c>
      <c r="D1006" s="11">
        <v>40000000</v>
      </c>
      <c r="E1006" s="88" t="s">
        <v>20</v>
      </c>
      <c r="F1006" s="89">
        <f t="shared" si="39"/>
        <v>40000000</v>
      </c>
      <c r="G1006" s="160"/>
      <c r="H1006" s="160"/>
    </row>
    <row r="1007" spans="1:8" ht="31.5" x14ac:dyDescent="0.25">
      <c r="A1007" s="94">
        <v>22</v>
      </c>
      <c r="B1007" s="100" t="s">
        <v>2183</v>
      </c>
      <c r="C1007" s="96" t="s">
        <v>2154</v>
      </c>
      <c r="D1007" s="11">
        <v>10000000</v>
      </c>
      <c r="E1007" s="88" t="s">
        <v>20</v>
      </c>
      <c r="F1007" s="89">
        <f t="shared" si="39"/>
        <v>10000000</v>
      </c>
      <c r="G1007" s="160"/>
      <c r="H1007" s="160"/>
    </row>
    <row r="1008" spans="1:8" ht="47.25" x14ac:dyDescent="0.25">
      <c r="A1008" s="94">
        <v>23</v>
      </c>
      <c r="B1008" s="100" t="s">
        <v>2184</v>
      </c>
      <c r="C1008" s="96" t="s">
        <v>2155</v>
      </c>
      <c r="D1008" s="11">
        <v>6200000</v>
      </c>
      <c r="E1008" s="88" t="s">
        <v>20</v>
      </c>
      <c r="F1008" s="89">
        <f t="shared" si="39"/>
        <v>6200000</v>
      </c>
      <c r="G1008" s="160"/>
      <c r="H1008" s="160"/>
    </row>
    <row r="1009" spans="1:8" ht="31.5" x14ac:dyDescent="0.25">
      <c r="A1009" s="94">
        <v>24</v>
      </c>
      <c r="B1009" s="100" t="s">
        <v>2185</v>
      </c>
      <c r="C1009" s="96" t="s">
        <v>2156</v>
      </c>
      <c r="D1009" s="11">
        <v>11200000</v>
      </c>
      <c r="E1009" s="88" t="s">
        <v>20</v>
      </c>
      <c r="F1009" s="89">
        <f t="shared" si="39"/>
        <v>11200000</v>
      </c>
      <c r="G1009" s="160"/>
      <c r="H1009" s="160"/>
    </row>
    <row r="1010" spans="1:8" x14ac:dyDescent="0.25">
      <c r="A1010" s="94">
        <v>25</v>
      </c>
      <c r="B1010" s="100" t="s">
        <v>2186</v>
      </c>
      <c r="C1010" s="96" t="s">
        <v>2157</v>
      </c>
      <c r="D1010" s="11">
        <v>5000000</v>
      </c>
      <c r="E1010" s="88" t="s">
        <v>20</v>
      </c>
      <c r="F1010" s="89">
        <f t="shared" si="39"/>
        <v>5000000</v>
      </c>
      <c r="G1010" s="160"/>
      <c r="H1010" s="160"/>
    </row>
    <row r="1011" spans="1:8" x14ac:dyDescent="0.25">
      <c r="A1011" s="94">
        <v>26</v>
      </c>
      <c r="B1011" s="100" t="s">
        <v>2187</v>
      </c>
      <c r="C1011" s="96" t="s">
        <v>2158</v>
      </c>
      <c r="D1011" s="11">
        <v>4000000</v>
      </c>
      <c r="E1011" s="88" t="s">
        <v>20</v>
      </c>
      <c r="F1011" s="89">
        <f t="shared" si="39"/>
        <v>4000000</v>
      </c>
      <c r="G1011" s="160"/>
      <c r="H1011" s="160"/>
    </row>
    <row r="1012" spans="1:8" x14ac:dyDescent="0.25">
      <c r="A1012" s="94">
        <v>27</v>
      </c>
      <c r="B1012" s="100" t="s">
        <v>2188</v>
      </c>
      <c r="C1012" s="96" t="s">
        <v>2159</v>
      </c>
      <c r="D1012" s="11">
        <v>15000000</v>
      </c>
      <c r="E1012" s="88" t="s">
        <v>20</v>
      </c>
      <c r="F1012" s="89">
        <f t="shared" si="39"/>
        <v>15000000</v>
      </c>
      <c r="G1012" s="160"/>
      <c r="H1012" s="160"/>
    </row>
    <row r="1013" spans="1:8" ht="47.25" x14ac:dyDescent="0.25">
      <c r="A1013" s="94">
        <v>28</v>
      </c>
      <c r="B1013" s="100" t="s">
        <v>2189</v>
      </c>
      <c r="C1013" s="96" t="s">
        <v>2160</v>
      </c>
      <c r="D1013" s="115">
        <v>0</v>
      </c>
      <c r="E1013" s="88" t="s">
        <v>20</v>
      </c>
      <c r="F1013" s="89">
        <f t="shared" si="39"/>
        <v>0</v>
      </c>
      <c r="G1013" s="160"/>
      <c r="H1013" s="160"/>
    </row>
    <row r="1014" spans="1:8" ht="31.5" x14ac:dyDescent="0.25">
      <c r="A1014" s="94">
        <v>29</v>
      </c>
      <c r="B1014" s="100" t="s">
        <v>2190</v>
      </c>
      <c r="C1014" s="96" t="s">
        <v>2161</v>
      </c>
      <c r="D1014" s="11">
        <v>17246250</v>
      </c>
      <c r="E1014" s="88" t="s">
        <v>20</v>
      </c>
      <c r="F1014" s="89">
        <f>D1014</f>
        <v>17246250</v>
      </c>
      <c r="G1014" s="160"/>
      <c r="H1014" s="160"/>
    </row>
    <row r="1015" spans="1:8" ht="15" customHeight="1" x14ac:dyDescent="0.25">
      <c r="A1015" s="1203" t="s">
        <v>2191</v>
      </c>
      <c r="B1015" s="1203"/>
      <c r="C1015" s="1203"/>
      <c r="D1015" s="113">
        <v>350000000</v>
      </c>
      <c r="E1015" s="130">
        <v>20514870</v>
      </c>
      <c r="F1015" s="98">
        <f>SUM(F986:F1014)</f>
        <v>350000000</v>
      </c>
      <c r="G1015" s="126"/>
      <c r="H1015" s="126"/>
    </row>
    <row r="1016" spans="1:8" x14ac:dyDescent="0.25">
      <c r="A1016" s="121">
        <v>72</v>
      </c>
      <c r="B1016" s="112" t="s">
        <v>2192</v>
      </c>
      <c r="F1016" s="84"/>
    </row>
    <row r="1017" spans="1:8" x14ac:dyDescent="0.25">
      <c r="A1017" s="94">
        <v>1</v>
      </c>
      <c r="B1017" s="100" t="s">
        <v>2197</v>
      </c>
      <c r="C1017" s="96" t="s">
        <v>2193</v>
      </c>
      <c r="D1017" s="11">
        <v>2300000000</v>
      </c>
      <c r="E1017" s="88" t="s">
        <v>20</v>
      </c>
      <c r="F1017" s="89">
        <f>D1017</f>
        <v>2300000000</v>
      </c>
      <c r="G1017" s="160"/>
      <c r="H1017" s="160"/>
    </row>
    <row r="1018" spans="1:8" x14ac:dyDescent="0.25">
      <c r="A1018" s="94">
        <v>2</v>
      </c>
      <c r="B1018" s="100" t="s">
        <v>2198</v>
      </c>
      <c r="C1018" s="96" t="s">
        <v>2194</v>
      </c>
      <c r="D1018" s="11">
        <v>300000000</v>
      </c>
      <c r="E1018" s="88" t="s">
        <v>20</v>
      </c>
      <c r="F1018" s="89">
        <f>D1018</f>
        <v>300000000</v>
      </c>
      <c r="G1018" s="160"/>
      <c r="H1018" s="160"/>
    </row>
    <row r="1019" spans="1:8" x14ac:dyDescent="0.25">
      <c r="A1019" s="94">
        <v>3</v>
      </c>
      <c r="B1019" s="100" t="s">
        <v>2199</v>
      </c>
      <c r="C1019" s="96" t="s">
        <v>2195</v>
      </c>
      <c r="D1019" s="11">
        <v>10000000</v>
      </c>
      <c r="E1019" s="88" t="s">
        <v>20</v>
      </c>
      <c r="F1019" s="89">
        <f>D1019</f>
        <v>10000000</v>
      </c>
      <c r="G1019" s="160"/>
      <c r="H1019" s="160"/>
    </row>
    <row r="1020" spans="1:8" ht="22.5" customHeight="1" x14ac:dyDescent="0.25">
      <c r="A1020" s="1230" t="s">
        <v>2196</v>
      </c>
      <c r="B1020" s="1230"/>
      <c r="C1020" s="1230"/>
      <c r="D1020" s="113">
        <v>2610000000</v>
      </c>
      <c r="E1020" s="88" t="s">
        <v>20</v>
      </c>
      <c r="F1020" s="98">
        <f>SUM(F1017:F1019)</f>
        <v>2610000000</v>
      </c>
      <c r="G1020" s="126"/>
      <c r="H1020" s="126"/>
    </row>
    <row r="1021" spans="1:8" x14ac:dyDescent="0.25">
      <c r="A1021" s="121">
        <v>73</v>
      </c>
      <c r="B1021" s="114" t="s">
        <v>2200</v>
      </c>
      <c r="F1021" s="84"/>
    </row>
    <row r="1022" spans="1:8" x14ac:dyDescent="0.25">
      <c r="A1022" s="117">
        <v>1</v>
      </c>
      <c r="B1022" s="118" t="s">
        <v>2222</v>
      </c>
      <c r="C1022" s="119" t="s">
        <v>2203</v>
      </c>
      <c r="D1022" s="115" t="s">
        <v>20</v>
      </c>
      <c r="E1022" s="88" t="s">
        <v>20</v>
      </c>
      <c r="F1022" s="89" t="str">
        <f t="shared" ref="F1022:F1040" si="40">D1022</f>
        <v>-</v>
      </c>
      <c r="G1022" s="160"/>
      <c r="H1022" s="160"/>
    </row>
    <row r="1023" spans="1:8" x14ac:dyDescent="0.25">
      <c r="A1023" s="117">
        <v>2</v>
      </c>
      <c r="B1023" s="118" t="s">
        <v>2223</v>
      </c>
      <c r="C1023" s="119" t="s">
        <v>2204</v>
      </c>
      <c r="D1023" s="120">
        <v>6000000</v>
      </c>
      <c r="E1023" s="88" t="s">
        <v>20</v>
      </c>
      <c r="F1023" s="89">
        <v>1000000</v>
      </c>
      <c r="G1023" s="160"/>
      <c r="H1023" s="160"/>
    </row>
    <row r="1024" spans="1:8" x14ac:dyDescent="0.25">
      <c r="A1024" s="117">
        <v>3</v>
      </c>
      <c r="B1024" s="118" t="s">
        <v>2224</v>
      </c>
      <c r="C1024" s="119" t="s">
        <v>2205</v>
      </c>
      <c r="D1024" s="120">
        <v>1600000</v>
      </c>
      <c r="E1024" s="88" t="s">
        <v>20</v>
      </c>
      <c r="F1024" s="89">
        <v>0</v>
      </c>
      <c r="G1024" s="160"/>
      <c r="H1024" s="160"/>
    </row>
    <row r="1025" spans="1:8" x14ac:dyDescent="0.25">
      <c r="A1025" s="117">
        <v>4</v>
      </c>
      <c r="B1025" s="118" t="s">
        <v>2225</v>
      </c>
      <c r="C1025" s="119" t="s">
        <v>2206</v>
      </c>
      <c r="D1025" s="120">
        <v>50000000</v>
      </c>
      <c r="E1025" s="88" t="s">
        <v>20</v>
      </c>
      <c r="F1025" s="89">
        <v>0</v>
      </c>
      <c r="G1025" s="160"/>
      <c r="H1025" s="160"/>
    </row>
    <row r="1026" spans="1:8" ht="31.5" x14ac:dyDescent="0.25">
      <c r="A1026" s="117">
        <v>5</v>
      </c>
      <c r="B1026" s="118" t="s">
        <v>2226</v>
      </c>
      <c r="C1026" s="119" t="s">
        <v>2207</v>
      </c>
      <c r="D1026" s="120">
        <v>3000000</v>
      </c>
      <c r="E1026" s="88" t="s">
        <v>20</v>
      </c>
      <c r="F1026" s="89">
        <f t="shared" si="40"/>
        <v>3000000</v>
      </c>
      <c r="G1026" s="160"/>
      <c r="H1026" s="160"/>
    </row>
    <row r="1027" spans="1:8" ht="31.5" x14ac:dyDescent="0.25">
      <c r="A1027" s="117">
        <v>6</v>
      </c>
      <c r="B1027" s="118" t="s">
        <v>2227</v>
      </c>
      <c r="C1027" s="119" t="s">
        <v>2208</v>
      </c>
      <c r="D1027" s="120">
        <v>1500000</v>
      </c>
      <c r="E1027" s="123">
        <v>915000</v>
      </c>
      <c r="F1027" s="89">
        <f t="shared" si="40"/>
        <v>1500000</v>
      </c>
      <c r="G1027" s="160"/>
      <c r="H1027" s="160"/>
    </row>
    <row r="1028" spans="1:8" x14ac:dyDescent="0.25">
      <c r="A1028" s="117">
        <v>7</v>
      </c>
      <c r="B1028" s="118" t="s">
        <v>2228</v>
      </c>
      <c r="C1028" s="119" t="s">
        <v>2209</v>
      </c>
      <c r="D1028" s="120">
        <v>1500000</v>
      </c>
      <c r="E1028" s="88" t="s">
        <v>20</v>
      </c>
      <c r="F1028" s="89">
        <f t="shared" si="40"/>
        <v>1500000</v>
      </c>
      <c r="G1028" s="160"/>
      <c r="H1028" s="160"/>
    </row>
    <row r="1029" spans="1:8" x14ac:dyDescent="0.25">
      <c r="A1029" s="117">
        <v>8</v>
      </c>
      <c r="B1029" s="118" t="s">
        <v>2229</v>
      </c>
      <c r="C1029" s="119" t="s">
        <v>2210</v>
      </c>
      <c r="D1029" s="120">
        <v>10000000</v>
      </c>
      <c r="E1029" s="88" t="s">
        <v>20</v>
      </c>
      <c r="F1029" s="89">
        <f t="shared" si="40"/>
        <v>10000000</v>
      </c>
      <c r="G1029" s="160"/>
      <c r="H1029" s="160"/>
    </row>
    <row r="1030" spans="1:8" ht="31.5" x14ac:dyDescent="0.25">
      <c r="A1030" s="117">
        <v>9</v>
      </c>
      <c r="B1030" s="118" t="s">
        <v>2230</v>
      </c>
      <c r="C1030" s="119" t="s">
        <v>2211</v>
      </c>
      <c r="D1030" s="120">
        <v>500000</v>
      </c>
      <c r="E1030" s="88" t="s">
        <v>20</v>
      </c>
      <c r="F1030" s="89">
        <f t="shared" si="40"/>
        <v>500000</v>
      </c>
      <c r="G1030" s="160"/>
      <c r="H1030" s="160"/>
    </row>
    <row r="1031" spans="1:8" x14ac:dyDescent="0.25">
      <c r="A1031" s="117">
        <v>10</v>
      </c>
      <c r="B1031" s="118" t="s">
        <v>2231</v>
      </c>
      <c r="C1031" s="119" t="s">
        <v>2212</v>
      </c>
      <c r="D1031" s="120">
        <v>750000000</v>
      </c>
      <c r="E1031" s="88" t="s">
        <v>20</v>
      </c>
      <c r="F1031" s="89">
        <v>350000000</v>
      </c>
      <c r="G1031" s="160"/>
      <c r="H1031" s="160"/>
    </row>
    <row r="1032" spans="1:8" x14ac:dyDescent="0.25">
      <c r="A1032" s="117">
        <v>11</v>
      </c>
      <c r="B1032" s="118" t="s">
        <v>2232</v>
      </c>
      <c r="C1032" s="119" t="s">
        <v>2213</v>
      </c>
      <c r="D1032" s="120">
        <v>1500000</v>
      </c>
      <c r="E1032" s="88" t="s">
        <v>20</v>
      </c>
      <c r="F1032" s="89">
        <f t="shared" si="40"/>
        <v>1500000</v>
      </c>
      <c r="G1032" s="160"/>
      <c r="H1032" s="160"/>
    </row>
    <row r="1033" spans="1:8" x14ac:dyDescent="0.25">
      <c r="A1033" s="117">
        <v>12</v>
      </c>
      <c r="B1033" s="118" t="s">
        <v>2233</v>
      </c>
      <c r="C1033" s="119" t="s">
        <v>2214</v>
      </c>
      <c r="D1033" s="120">
        <v>1000000</v>
      </c>
      <c r="E1033" s="123">
        <v>475000</v>
      </c>
      <c r="F1033" s="89">
        <f t="shared" si="40"/>
        <v>1000000</v>
      </c>
      <c r="G1033" s="160"/>
      <c r="H1033" s="160"/>
    </row>
    <row r="1034" spans="1:8" x14ac:dyDescent="0.25">
      <c r="A1034" s="117">
        <v>13</v>
      </c>
      <c r="B1034" s="118" t="s">
        <v>2234</v>
      </c>
      <c r="C1034" s="119" t="s">
        <v>2215</v>
      </c>
      <c r="D1034" s="120">
        <v>1000000</v>
      </c>
      <c r="E1034" s="123">
        <v>925000</v>
      </c>
      <c r="F1034" s="89">
        <f t="shared" si="40"/>
        <v>1000000</v>
      </c>
      <c r="G1034" s="160"/>
      <c r="H1034" s="160"/>
    </row>
    <row r="1035" spans="1:8" x14ac:dyDescent="0.25">
      <c r="A1035" s="117">
        <v>14</v>
      </c>
      <c r="B1035" s="118" t="s">
        <v>2235</v>
      </c>
      <c r="C1035" s="119" t="s">
        <v>2216</v>
      </c>
      <c r="D1035" s="120">
        <v>200000</v>
      </c>
      <c r="E1035" s="88" t="s">
        <v>20</v>
      </c>
      <c r="F1035" s="89">
        <f t="shared" si="40"/>
        <v>200000</v>
      </c>
      <c r="G1035" s="160"/>
      <c r="H1035" s="160"/>
    </row>
    <row r="1036" spans="1:8" x14ac:dyDescent="0.25">
      <c r="A1036" s="117">
        <v>15</v>
      </c>
      <c r="B1036" s="118" t="s">
        <v>2236</v>
      </c>
      <c r="C1036" s="119" t="s">
        <v>2217</v>
      </c>
      <c r="D1036" s="120">
        <v>200000</v>
      </c>
      <c r="E1036" s="88" t="s">
        <v>20</v>
      </c>
      <c r="F1036" s="89">
        <f t="shared" si="40"/>
        <v>200000</v>
      </c>
      <c r="G1036" s="160"/>
      <c r="H1036" s="160"/>
    </row>
    <row r="1037" spans="1:8" ht="31.5" x14ac:dyDescent="0.25">
      <c r="A1037" s="117">
        <v>16</v>
      </c>
      <c r="B1037" s="118" t="s">
        <v>2237</v>
      </c>
      <c r="C1037" s="119" t="s">
        <v>2218</v>
      </c>
      <c r="D1037" s="120">
        <v>1500000</v>
      </c>
      <c r="E1037" s="88" t="s">
        <v>20</v>
      </c>
      <c r="F1037" s="89">
        <f t="shared" si="40"/>
        <v>1500000</v>
      </c>
      <c r="G1037" s="160"/>
      <c r="H1037" s="160"/>
    </row>
    <row r="1038" spans="1:8" x14ac:dyDescent="0.25">
      <c r="A1038" s="117">
        <v>17</v>
      </c>
      <c r="B1038" s="118" t="s">
        <v>2238</v>
      </c>
      <c r="C1038" s="119" t="s">
        <v>490</v>
      </c>
      <c r="D1038" s="120">
        <v>1500000</v>
      </c>
      <c r="E1038" s="88" t="s">
        <v>20</v>
      </c>
      <c r="F1038" s="89">
        <f t="shared" si="40"/>
        <v>1500000</v>
      </c>
      <c r="G1038" s="160"/>
      <c r="H1038" s="160"/>
    </row>
    <row r="1039" spans="1:8" ht="31.5" x14ac:dyDescent="0.25">
      <c r="A1039" s="117">
        <v>18</v>
      </c>
      <c r="B1039" s="118" t="s">
        <v>2239</v>
      </c>
      <c r="C1039" s="119" t="s">
        <v>2219</v>
      </c>
      <c r="D1039" s="120">
        <v>3000000</v>
      </c>
      <c r="E1039" s="88" t="s">
        <v>20</v>
      </c>
      <c r="F1039" s="89">
        <f t="shared" si="40"/>
        <v>3000000</v>
      </c>
      <c r="G1039" s="160"/>
      <c r="H1039" s="160"/>
    </row>
    <row r="1040" spans="1:8" ht="31.5" x14ac:dyDescent="0.25">
      <c r="A1040" s="117">
        <v>19</v>
      </c>
      <c r="B1040" s="118" t="s">
        <v>2240</v>
      </c>
      <c r="C1040" s="119" t="s">
        <v>2220</v>
      </c>
      <c r="D1040" s="120">
        <v>915000000</v>
      </c>
      <c r="E1040" s="123">
        <v>19810000</v>
      </c>
      <c r="F1040" s="89">
        <f t="shared" si="40"/>
        <v>915000000</v>
      </c>
      <c r="G1040" s="160"/>
      <c r="H1040" s="160"/>
    </row>
    <row r="1041" spans="1:8" x14ac:dyDescent="0.25">
      <c r="A1041" s="117">
        <v>20</v>
      </c>
      <c r="B1041" s="118" t="s">
        <v>2241</v>
      </c>
      <c r="C1041" s="119" t="s">
        <v>2221</v>
      </c>
      <c r="D1041" s="120">
        <v>1000000</v>
      </c>
      <c r="E1041" s="88" t="s">
        <v>20</v>
      </c>
      <c r="F1041" s="89">
        <f>D1041</f>
        <v>1000000</v>
      </c>
      <c r="G1041" s="160"/>
      <c r="H1041" s="160"/>
    </row>
    <row r="1042" spans="1:8" x14ac:dyDescent="0.25">
      <c r="A1042" s="1231" t="s">
        <v>2202</v>
      </c>
      <c r="B1042" s="1231"/>
      <c r="C1042" s="1231"/>
      <c r="D1042" s="102">
        <v>1750000000</v>
      </c>
      <c r="E1042" s="103">
        <v>22125000</v>
      </c>
      <c r="F1042" s="98">
        <f>SUM(F1022:F1041)</f>
        <v>1293400000</v>
      </c>
      <c r="G1042" s="126"/>
      <c r="H1042" s="126"/>
    </row>
    <row r="1043" spans="1:8" x14ac:dyDescent="0.25">
      <c r="A1043" s="121">
        <v>74</v>
      </c>
      <c r="B1043" s="114" t="s">
        <v>2242</v>
      </c>
      <c r="F1043" s="84"/>
    </row>
    <row r="1044" spans="1:8" x14ac:dyDescent="0.25">
      <c r="A1044" s="117">
        <v>1</v>
      </c>
      <c r="B1044" s="118" t="s">
        <v>2261</v>
      </c>
      <c r="C1044" s="119" t="s">
        <v>2246</v>
      </c>
      <c r="D1044" s="115" t="s">
        <v>20</v>
      </c>
      <c r="E1044" s="88" t="s">
        <v>20</v>
      </c>
      <c r="F1044" s="89" t="str">
        <f>D1044</f>
        <v>-</v>
      </c>
      <c r="G1044" s="160"/>
      <c r="H1044" s="160"/>
    </row>
    <row r="1045" spans="1:8" x14ac:dyDescent="0.25">
      <c r="A1045" s="117">
        <v>2</v>
      </c>
      <c r="B1045" s="118" t="s">
        <v>2260</v>
      </c>
      <c r="C1045" s="119" t="s">
        <v>2247</v>
      </c>
      <c r="D1045" s="115" t="s">
        <v>20</v>
      </c>
      <c r="E1045" s="88" t="s">
        <v>20</v>
      </c>
      <c r="F1045" s="89" t="str">
        <f t="shared" ref="F1045:F1051" si="41">D1045</f>
        <v>-</v>
      </c>
      <c r="G1045" s="160"/>
      <c r="H1045" s="160"/>
    </row>
    <row r="1046" spans="1:8" x14ac:dyDescent="0.25">
      <c r="A1046" s="117">
        <v>3</v>
      </c>
      <c r="B1046" s="118" t="s">
        <v>2259</v>
      </c>
      <c r="C1046" s="119" t="s">
        <v>2248</v>
      </c>
      <c r="D1046" s="120">
        <v>22750000</v>
      </c>
      <c r="E1046" s="88" t="s">
        <v>20</v>
      </c>
      <c r="F1046" s="89">
        <f t="shared" si="41"/>
        <v>22750000</v>
      </c>
      <c r="G1046" s="160"/>
      <c r="H1046" s="160"/>
    </row>
    <row r="1047" spans="1:8" x14ac:dyDescent="0.25">
      <c r="A1047" s="117">
        <v>4</v>
      </c>
      <c r="B1047" s="118" t="s">
        <v>2258</v>
      </c>
      <c r="C1047" s="119" t="s">
        <v>2249</v>
      </c>
      <c r="D1047" s="120">
        <v>360000</v>
      </c>
      <c r="E1047" s="88" t="s">
        <v>20</v>
      </c>
      <c r="F1047" s="89">
        <f t="shared" si="41"/>
        <v>360000</v>
      </c>
      <c r="G1047" s="160"/>
      <c r="H1047" s="160"/>
    </row>
    <row r="1048" spans="1:8" x14ac:dyDescent="0.25">
      <c r="A1048" s="117">
        <v>5</v>
      </c>
      <c r="B1048" s="118" t="s">
        <v>2257</v>
      </c>
      <c r="C1048" s="119" t="s">
        <v>2250</v>
      </c>
      <c r="D1048" s="120">
        <v>540000</v>
      </c>
      <c r="E1048" s="88" t="s">
        <v>20</v>
      </c>
      <c r="F1048" s="89">
        <f t="shared" si="41"/>
        <v>540000</v>
      </c>
      <c r="G1048" s="160"/>
      <c r="H1048" s="160"/>
    </row>
    <row r="1049" spans="1:8" x14ac:dyDescent="0.25">
      <c r="A1049" s="117">
        <v>6</v>
      </c>
      <c r="B1049" s="118" t="s">
        <v>2256</v>
      </c>
      <c r="C1049" s="119" t="s">
        <v>2251</v>
      </c>
      <c r="D1049" s="120">
        <v>800000</v>
      </c>
      <c r="E1049" s="88" t="s">
        <v>20</v>
      </c>
      <c r="F1049" s="89">
        <f t="shared" si="41"/>
        <v>800000</v>
      </c>
      <c r="G1049" s="160"/>
      <c r="H1049" s="160"/>
    </row>
    <row r="1050" spans="1:8" x14ac:dyDescent="0.25">
      <c r="A1050" s="117">
        <v>7</v>
      </c>
      <c r="B1050" s="118" t="s">
        <v>2255</v>
      </c>
      <c r="C1050" s="119" t="s">
        <v>2252</v>
      </c>
      <c r="D1050" s="120">
        <v>90000</v>
      </c>
      <c r="E1050" s="88" t="s">
        <v>20</v>
      </c>
      <c r="F1050" s="89">
        <f t="shared" si="41"/>
        <v>90000</v>
      </c>
      <c r="G1050" s="160"/>
      <c r="H1050" s="160"/>
    </row>
    <row r="1051" spans="1:8" x14ac:dyDescent="0.25">
      <c r="A1051" s="117">
        <v>8</v>
      </c>
      <c r="B1051" s="118" t="s">
        <v>2254</v>
      </c>
      <c r="C1051" s="119" t="s">
        <v>2253</v>
      </c>
      <c r="D1051" s="120">
        <v>460000</v>
      </c>
      <c r="E1051" s="88" t="s">
        <v>20</v>
      </c>
      <c r="F1051" s="89">
        <f t="shared" si="41"/>
        <v>460000</v>
      </c>
      <c r="G1051" s="160"/>
      <c r="H1051" s="160"/>
    </row>
    <row r="1052" spans="1:8" ht="15" customHeight="1" x14ac:dyDescent="0.25">
      <c r="A1052" s="1201" t="s">
        <v>2245</v>
      </c>
      <c r="B1052" s="1201"/>
      <c r="C1052" s="1201"/>
      <c r="D1052" s="102">
        <v>25000000</v>
      </c>
      <c r="E1052" s="88" t="s">
        <v>20</v>
      </c>
      <c r="F1052" s="98">
        <f>SUM(F1044:F1051)</f>
        <v>25000000</v>
      </c>
      <c r="G1052" s="126"/>
      <c r="H1052" s="126"/>
    </row>
    <row r="1053" spans="1:8" x14ac:dyDescent="0.25">
      <c r="A1053" s="121">
        <v>75</v>
      </c>
      <c r="B1053" s="114" t="s">
        <v>2262</v>
      </c>
      <c r="F1053" s="84"/>
    </row>
    <row r="1054" spans="1:8" x14ac:dyDescent="0.25">
      <c r="A1054" s="117">
        <v>1</v>
      </c>
      <c r="B1054" s="118" t="s">
        <v>2271</v>
      </c>
      <c r="C1054" s="119" t="s">
        <v>530</v>
      </c>
      <c r="D1054" s="120">
        <v>3000000</v>
      </c>
      <c r="E1054" s="88" t="s">
        <v>20</v>
      </c>
      <c r="F1054" s="89">
        <v>0</v>
      </c>
      <c r="G1054" s="160"/>
      <c r="H1054" s="160"/>
    </row>
    <row r="1055" spans="1:8" x14ac:dyDescent="0.25">
      <c r="A1055" s="117">
        <v>2</v>
      </c>
      <c r="B1055" s="118" t="s">
        <v>2272</v>
      </c>
      <c r="C1055" s="119" t="s">
        <v>2265</v>
      </c>
      <c r="D1055" s="120">
        <v>3000000</v>
      </c>
      <c r="E1055" s="123">
        <v>1454857.14</v>
      </c>
      <c r="F1055" s="89">
        <f t="shared" ref="F1055:F1062" si="42">D1055</f>
        <v>3000000</v>
      </c>
      <c r="G1055" s="160"/>
      <c r="H1055" s="160"/>
    </row>
    <row r="1056" spans="1:8" x14ac:dyDescent="0.25">
      <c r="A1056" s="117">
        <v>3</v>
      </c>
      <c r="B1056" s="118" t="s">
        <v>2273</v>
      </c>
      <c r="C1056" s="119" t="s">
        <v>334</v>
      </c>
      <c r="D1056" s="120">
        <v>5000000</v>
      </c>
      <c r="E1056" s="88" t="s">
        <v>20</v>
      </c>
      <c r="F1056" s="89">
        <v>0</v>
      </c>
      <c r="G1056" s="160"/>
      <c r="H1056" s="160"/>
    </row>
    <row r="1057" spans="1:8" x14ac:dyDescent="0.25">
      <c r="A1057" s="117">
        <v>4</v>
      </c>
      <c r="B1057" s="118" t="s">
        <v>2274</v>
      </c>
      <c r="C1057" s="119" t="s">
        <v>2266</v>
      </c>
      <c r="D1057" s="120">
        <v>2000000</v>
      </c>
      <c r="E1057" s="88" t="s">
        <v>20</v>
      </c>
      <c r="F1057" s="89">
        <f t="shared" si="42"/>
        <v>2000000</v>
      </c>
      <c r="G1057" s="160"/>
      <c r="H1057" s="160"/>
    </row>
    <row r="1058" spans="1:8" x14ac:dyDescent="0.25">
      <c r="A1058" s="117">
        <v>5</v>
      </c>
      <c r="B1058" s="118" t="s">
        <v>2275</v>
      </c>
      <c r="C1058" s="119" t="s">
        <v>2267</v>
      </c>
      <c r="D1058" s="120">
        <v>800000</v>
      </c>
      <c r="E1058" s="88" t="s">
        <v>20</v>
      </c>
      <c r="F1058" s="89">
        <f t="shared" si="42"/>
        <v>800000</v>
      </c>
      <c r="G1058" s="160"/>
      <c r="H1058" s="160"/>
    </row>
    <row r="1059" spans="1:8" x14ac:dyDescent="0.25">
      <c r="A1059" s="117">
        <v>6</v>
      </c>
      <c r="B1059" s="118" t="s">
        <v>2276</v>
      </c>
      <c r="C1059" s="119" t="s">
        <v>2268</v>
      </c>
      <c r="D1059" s="120">
        <v>1500000</v>
      </c>
      <c r="E1059" s="88" t="s">
        <v>20</v>
      </c>
      <c r="F1059" s="89">
        <f t="shared" si="42"/>
        <v>1500000</v>
      </c>
      <c r="G1059" s="160"/>
      <c r="H1059" s="160"/>
    </row>
    <row r="1060" spans="1:8" x14ac:dyDescent="0.25">
      <c r="A1060" s="117">
        <v>7</v>
      </c>
      <c r="B1060" s="118" t="s">
        <v>2277</v>
      </c>
      <c r="C1060" s="119" t="s">
        <v>2251</v>
      </c>
      <c r="D1060" s="120">
        <v>800000</v>
      </c>
      <c r="E1060" s="88" t="s">
        <v>20</v>
      </c>
      <c r="F1060" s="89">
        <f t="shared" si="42"/>
        <v>800000</v>
      </c>
      <c r="G1060" s="160"/>
      <c r="H1060" s="160"/>
    </row>
    <row r="1061" spans="1:8" x14ac:dyDescent="0.25">
      <c r="A1061" s="117">
        <v>8</v>
      </c>
      <c r="B1061" s="118" t="s">
        <v>2278</v>
      </c>
      <c r="C1061" s="119" t="s">
        <v>2269</v>
      </c>
      <c r="D1061" s="122">
        <v>0</v>
      </c>
      <c r="E1061" s="88" t="s">
        <v>20</v>
      </c>
      <c r="F1061" s="89">
        <f t="shared" si="42"/>
        <v>0</v>
      </c>
      <c r="G1061" s="160"/>
      <c r="H1061" s="160"/>
    </row>
    <row r="1062" spans="1:8" ht="31.5" x14ac:dyDescent="0.25">
      <c r="A1062" s="117">
        <v>9</v>
      </c>
      <c r="B1062" s="118" t="s">
        <v>2279</v>
      </c>
      <c r="C1062" s="119" t="s">
        <v>2270</v>
      </c>
      <c r="D1062" s="120">
        <v>3900000</v>
      </c>
      <c r="E1062" s="88" t="s">
        <v>20</v>
      </c>
      <c r="F1062" s="89">
        <f t="shared" si="42"/>
        <v>3900000</v>
      </c>
      <c r="G1062" s="160"/>
      <c r="H1062" s="160"/>
    </row>
    <row r="1063" spans="1:8" ht="15" customHeight="1" x14ac:dyDescent="0.25">
      <c r="A1063" s="1201" t="s">
        <v>2264</v>
      </c>
      <c r="B1063" s="1201"/>
      <c r="C1063" s="1201"/>
      <c r="D1063" s="102">
        <v>20000000</v>
      </c>
      <c r="E1063" s="103">
        <v>1454857.14</v>
      </c>
      <c r="F1063" s="98">
        <f>SUM(F1054:F1062)</f>
        <v>12000000</v>
      </c>
      <c r="G1063" s="126"/>
      <c r="H1063" s="126"/>
    </row>
    <row r="1064" spans="1:8" x14ac:dyDescent="0.25">
      <c r="A1064" s="121">
        <v>76</v>
      </c>
      <c r="B1064" s="114" t="s">
        <v>2280</v>
      </c>
      <c r="F1064" s="84"/>
    </row>
    <row r="1065" spans="1:8" x14ac:dyDescent="0.25">
      <c r="A1065" s="117">
        <v>1</v>
      </c>
      <c r="B1065" s="118" t="s">
        <v>2310</v>
      </c>
      <c r="C1065" s="119" t="s">
        <v>2298</v>
      </c>
      <c r="D1065" s="120">
        <v>3000000</v>
      </c>
      <c r="E1065" s="88" t="s">
        <v>20</v>
      </c>
      <c r="F1065" s="89">
        <v>0</v>
      </c>
      <c r="G1065" s="160"/>
      <c r="H1065" s="160"/>
    </row>
    <row r="1066" spans="1:8" x14ac:dyDescent="0.25">
      <c r="A1066" s="117">
        <v>2</v>
      </c>
      <c r="B1066" s="118" t="s">
        <v>2311</v>
      </c>
      <c r="C1066" s="119" t="s">
        <v>2299</v>
      </c>
      <c r="D1066" s="120">
        <v>1000000</v>
      </c>
      <c r="E1066" s="88" t="s">
        <v>20</v>
      </c>
      <c r="F1066" s="89">
        <f>D1066</f>
        <v>1000000</v>
      </c>
      <c r="G1066" s="160"/>
      <c r="H1066" s="160"/>
    </row>
    <row r="1067" spans="1:8" x14ac:dyDescent="0.25">
      <c r="A1067" s="117">
        <v>3</v>
      </c>
      <c r="B1067" s="118" t="s">
        <v>2312</v>
      </c>
      <c r="C1067" s="119" t="s">
        <v>2300</v>
      </c>
      <c r="D1067" s="120">
        <v>1000000</v>
      </c>
      <c r="E1067" s="88" t="s">
        <v>20</v>
      </c>
      <c r="F1067" s="89">
        <f>D1067</f>
        <v>1000000</v>
      </c>
      <c r="G1067" s="160"/>
      <c r="H1067" s="160"/>
    </row>
    <row r="1068" spans="1:8" x14ac:dyDescent="0.25">
      <c r="A1068" s="117">
        <v>4</v>
      </c>
      <c r="B1068" s="118" t="s">
        <v>2313</v>
      </c>
      <c r="C1068" s="119" t="s">
        <v>2301</v>
      </c>
      <c r="D1068" s="120">
        <v>1000000</v>
      </c>
      <c r="E1068" s="88" t="s">
        <v>20</v>
      </c>
      <c r="F1068" s="89">
        <f>D1068</f>
        <v>1000000</v>
      </c>
      <c r="G1068" s="160"/>
      <c r="H1068" s="160"/>
    </row>
    <row r="1069" spans="1:8" ht="31.5" x14ac:dyDescent="0.25">
      <c r="A1069" s="117">
        <v>5</v>
      </c>
      <c r="B1069" s="118" t="s">
        <v>2314</v>
      </c>
      <c r="C1069" s="119" t="s">
        <v>2302</v>
      </c>
      <c r="D1069" s="120">
        <v>4000000</v>
      </c>
      <c r="E1069" s="123">
        <v>890000</v>
      </c>
      <c r="F1069" s="89">
        <v>2000000</v>
      </c>
      <c r="G1069" s="160"/>
      <c r="H1069" s="160"/>
    </row>
    <row r="1070" spans="1:8" ht="31.5" x14ac:dyDescent="0.25">
      <c r="A1070" s="117">
        <v>6</v>
      </c>
      <c r="B1070" s="118" t="s">
        <v>2315</v>
      </c>
      <c r="C1070" s="119" t="s">
        <v>2303</v>
      </c>
      <c r="D1070" s="120">
        <v>2000000</v>
      </c>
      <c r="E1070" s="88" t="s">
        <v>20</v>
      </c>
      <c r="F1070" s="89">
        <f>D1070</f>
        <v>2000000</v>
      </c>
      <c r="G1070" s="160"/>
      <c r="H1070" s="160"/>
    </row>
    <row r="1071" spans="1:8" x14ac:dyDescent="0.25">
      <c r="A1071" s="117">
        <v>7</v>
      </c>
      <c r="B1071" s="118" t="s">
        <v>2316</v>
      </c>
      <c r="C1071" s="119" t="s">
        <v>2304</v>
      </c>
      <c r="D1071" s="120">
        <v>2000000</v>
      </c>
      <c r="E1071" s="88" t="s">
        <v>20</v>
      </c>
      <c r="F1071" s="89">
        <v>0</v>
      </c>
      <c r="G1071" s="160"/>
      <c r="H1071" s="160"/>
    </row>
    <row r="1072" spans="1:8" x14ac:dyDescent="0.25">
      <c r="A1072" s="117">
        <v>8</v>
      </c>
      <c r="B1072" s="118" t="s">
        <v>2317</v>
      </c>
      <c r="C1072" s="119" t="s">
        <v>2305</v>
      </c>
      <c r="D1072" s="120">
        <v>1000000</v>
      </c>
      <c r="E1072" s="88" t="s">
        <v>20</v>
      </c>
      <c r="F1072" s="89">
        <v>0</v>
      </c>
      <c r="G1072" s="160"/>
      <c r="H1072" s="160"/>
    </row>
    <row r="1073" spans="1:8" ht="15" customHeight="1" x14ac:dyDescent="0.25">
      <c r="A1073" s="1201" t="s">
        <v>2297</v>
      </c>
      <c r="B1073" s="1201"/>
      <c r="C1073" s="1201"/>
      <c r="D1073" s="102">
        <v>15000000</v>
      </c>
      <c r="E1073" s="103">
        <v>890000</v>
      </c>
      <c r="F1073" s="98">
        <f>SUM(F1065:F1072)</f>
        <v>7000000</v>
      </c>
      <c r="G1073" s="126"/>
      <c r="H1073" s="126"/>
    </row>
    <row r="1074" spans="1:8" x14ac:dyDescent="0.25">
      <c r="A1074" s="121">
        <v>77</v>
      </c>
      <c r="B1074" s="112" t="s">
        <v>2306</v>
      </c>
      <c r="F1074" s="84"/>
    </row>
    <row r="1075" spans="1:8" x14ac:dyDescent="0.25">
      <c r="A1075" s="117">
        <v>1</v>
      </c>
      <c r="B1075" s="118" t="s">
        <v>2308</v>
      </c>
      <c r="C1075" s="119" t="s">
        <v>2307</v>
      </c>
      <c r="D1075" s="120">
        <v>100000000</v>
      </c>
      <c r="E1075" s="88" t="s">
        <v>20</v>
      </c>
      <c r="F1075" s="89">
        <f>D1075</f>
        <v>100000000</v>
      </c>
      <c r="G1075" s="160"/>
      <c r="H1075" s="160"/>
    </row>
    <row r="1076" spans="1:8" x14ac:dyDescent="0.25">
      <c r="A1076" s="117">
        <v>2</v>
      </c>
      <c r="B1076" s="118" t="s">
        <v>2309</v>
      </c>
      <c r="C1076" s="119" t="s">
        <v>1397</v>
      </c>
      <c r="D1076" s="120">
        <v>100000000</v>
      </c>
      <c r="E1076" s="123">
        <v>6155500</v>
      </c>
      <c r="F1076" s="89">
        <f>D1076</f>
        <v>100000000</v>
      </c>
      <c r="G1076" s="160"/>
      <c r="H1076" s="160"/>
    </row>
    <row r="1077" spans="1:8" ht="15" customHeight="1" x14ac:dyDescent="0.25">
      <c r="A1077" s="1201" t="s">
        <v>2318</v>
      </c>
      <c r="B1077" s="1201"/>
      <c r="C1077" s="1201"/>
      <c r="D1077" s="102">
        <v>200000000</v>
      </c>
      <c r="E1077" s="103">
        <v>6155500</v>
      </c>
      <c r="F1077" s="98">
        <f>SUM(F1075:F1076)</f>
        <v>200000000</v>
      </c>
      <c r="G1077" s="126"/>
      <c r="H1077" s="126"/>
    </row>
    <row r="1078" spans="1:8" x14ac:dyDescent="0.25">
      <c r="A1078" s="121">
        <v>78</v>
      </c>
      <c r="B1078" s="112" t="s">
        <v>2319</v>
      </c>
      <c r="F1078" s="84"/>
    </row>
    <row r="1079" spans="1:8" x14ac:dyDescent="0.25">
      <c r="A1079" s="117">
        <v>1</v>
      </c>
      <c r="B1079" s="118" t="s">
        <v>2322</v>
      </c>
      <c r="C1079" s="119" t="s">
        <v>2320</v>
      </c>
      <c r="D1079" s="120">
        <v>250000000</v>
      </c>
      <c r="E1079" s="123">
        <v>100000000</v>
      </c>
      <c r="F1079" s="89">
        <f>D1079</f>
        <v>250000000</v>
      </c>
      <c r="G1079" s="160"/>
      <c r="H1079" s="160"/>
    </row>
    <row r="1080" spans="1:8" ht="15" customHeight="1" x14ac:dyDescent="0.25">
      <c r="A1080" s="1201" t="s">
        <v>2321</v>
      </c>
      <c r="B1080" s="1201"/>
      <c r="C1080" s="1201"/>
      <c r="D1080" s="102">
        <v>250000000</v>
      </c>
      <c r="E1080" s="103">
        <v>100000000</v>
      </c>
      <c r="F1080" s="98">
        <f>SUM(F1079)</f>
        <v>250000000</v>
      </c>
      <c r="G1080" s="126"/>
      <c r="H1080" s="126"/>
    </row>
    <row r="1081" spans="1:8" x14ac:dyDescent="0.25">
      <c r="A1081" s="121">
        <v>79</v>
      </c>
      <c r="B1081" s="112" t="s">
        <v>2323</v>
      </c>
      <c r="F1081" s="84"/>
    </row>
    <row r="1082" spans="1:8" x14ac:dyDescent="0.25">
      <c r="A1082" s="117">
        <v>1</v>
      </c>
      <c r="B1082" s="118" t="s">
        <v>2335</v>
      </c>
      <c r="C1082" s="119" t="s">
        <v>2324</v>
      </c>
      <c r="D1082" s="120">
        <v>150000000</v>
      </c>
      <c r="E1082" s="88" t="s">
        <v>20</v>
      </c>
      <c r="F1082" s="89">
        <f>D1082</f>
        <v>150000000</v>
      </c>
      <c r="G1082" s="160"/>
      <c r="H1082" s="160"/>
    </row>
    <row r="1083" spans="1:8" x14ac:dyDescent="0.25">
      <c r="A1083" s="117">
        <v>2</v>
      </c>
      <c r="B1083" s="118" t="s">
        <v>2336</v>
      </c>
      <c r="C1083" s="119" t="s">
        <v>1970</v>
      </c>
      <c r="D1083" s="120">
        <v>45000000</v>
      </c>
      <c r="E1083" s="88" t="s">
        <v>20</v>
      </c>
      <c r="F1083" s="89">
        <v>20000000</v>
      </c>
      <c r="G1083" s="160"/>
      <c r="H1083" s="160"/>
    </row>
    <row r="1084" spans="1:8" x14ac:dyDescent="0.25">
      <c r="A1084" s="117">
        <v>3</v>
      </c>
      <c r="B1084" s="118" t="s">
        <v>2337</v>
      </c>
      <c r="C1084" s="119" t="s">
        <v>2325</v>
      </c>
      <c r="D1084" s="120">
        <v>35000000</v>
      </c>
      <c r="E1084" s="88" t="s">
        <v>20</v>
      </c>
      <c r="F1084" s="89">
        <v>15000000</v>
      </c>
      <c r="G1084" s="160"/>
      <c r="H1084" s="160"/>
    </row>
    <row r="1085" spans="1:8" ht="63" x14ac:dyDescent="0.25">
      <c r="A1085" s="117">
        <v>4</v>
      </c>
      <c r="B1085" s="118" t="s">
        <v>2338</v>
      </c>
      <c r="C1085" s="119" t="s">
        <v>2326</v>
      </c>
      <c r="D1085" s="120">
        <v>3200000000</v>
      </c>
      <c r="E1085" s="88" t="s">
        <v>20</v>
      </c>
      <c r="F1085" s="89">
        <f t="shared" ref="F1085:F1092" si="43">D1085</f>
        <v>3200000000</v>
      </c>
      <c r="G1085" s="160"/>
      <c r="H1085" s="160"/>
    </row>
    <row r="1086" spans="1:8" ht="31.5" x14ac:dyDescent="0.25">
      <c r="A1086" s="117">
        <v>5</v>
      </c>
      <c r="B1086" s="118" t="s">
        <v>2339</v>
      </c>
      <c r="C1086" s="119" t="s">
        <v>2327</v>
      </c>
      <c r="D1086" s="122">
        <v>0</v>
      </c>
      <c r="E1086" s="88" t="s">
        <v>20</v>
      </c>
      <c r="F1086" s="89">
        <f t="shared" si="43"/>
        <v>0</v>
      </c>
      <c r="G1086" s="160"/>
      <c r="H1086" s="160"/>
    </row>
    <row r="1087" spans="1:8" ht="15" customHeight="1" x14ac:dyDescent="0.25">
      <c r="A1087" s="117">
        <v>6</v>
      </c>
      <c r="B1087" s="118" t="s">
        <v>2340</v>
      </c>
      <c r="C1087" s="119" t="s">
        <v>2328</v>
      </c>
      <c r="D1087" s="120">
        <v>35000000</v>
      </c>
      <c r="E1087" s="88" t="s">
        <v>20</v>
      </c>
      <c r="F1087" s="89">
        <f t="shared" si="43"/>
        <v>35000000</v>
      </c>
      <c r="G1087" s="160"/>
      <c r="H1087" s="160"/>
    </row>
    <row r="1088" spans="1:8" x14ac:dyDescent="0.25">
      <c r="A1088" s="117">
        <v>7</v>
      </c>
      <c r="B1088" s="118" t="s">
        <v>2341</v>
      </c>
      <c r="C1088" s="119" t="s">
        <v>2329</v>
      </c>
      <c r="D1088" s="120">
        <v>150000000</v>
      </c>
      <c r="E1088" s="88" t="s">
        <v>20</v>
      </c>
      <c r="F1088" s="89">
        <f t="shared" si="43"/>
        <v>150000000</v>
      </c>
      <c r="G1088" s="160"/>
      <c r="H1088" s="160"/>
    </row>
    <row r="1089" spans="1:8" x14ac:dyDescent="0.25">
      <c r="A1089" s="117">
        <v>8</v>
      </c>
      <c r="B1089" s="118" t="s">
        <v>2342</v>
      </c>
      <c r="C1089" s="119" t="s">
        <v>2330</v>
      </c>
      <c r="D1089" s="120">
        <v>300000000</v>
      </c>
      <c r="E1089" s="88" t="s">
        <v>20</v>
      </c>
      <c r="F1089" s="89">
        <f t="shared" si="43"/>
        <v>300000000</v>
      </c>
      <c r="G1089" s="160"/>
      <c r="H1089" s="160"/>
    </row>
    <row r="1090" spans="1:8" x14ac:dyDescent="0.25">
      <c r="A1090" s="117">
        <v>9</v>
      </c>
      <c r="B1090" s="118" t="s">
        <v>2343</v>
      </c>
      <c r="C1090" s="119" t="s">
        <v>2331</v>
      </c>
      <c r="D1090" s="120">
        <v>100000000</v>
      </c>
      <c r="E1090" s="88" t="s">
        <v>20</v>
      </c>
      <c r="F1090" s="89">
        <f t="shared" si="43"/>
        <v>100000000</v>
      </c>
      <c r="G1090" s="160"/>
      <c r="H1090" s="160"/>
    </row>
    <row r="1091" spans="1:8" x14ac:dyDescent="0.25">
      <c r="A1091" s="117">
        <v>10</v>
      </c>
      <c r="B1091" s="118" t="s">
        <v>2344</v>
      </c>
      <c r="C1091" s="119" t="s">
        <v>2332</v>
      </c>
      <c r="D1091" s="120">
        <v>65000000</v>
      </c>
      <c r="E1091" s="88" t="s">
        <v>20</v>
      </c>
      <c r="F1091" s="89">
        <f t="shared" si="43"/>
        <v>65000000</v>
      </c>
      <c r="G1091" s="160"/>
      <c r="H1091" s="160"/>
    </row>
    <row r="1092" spans="1:8" x14ac:dyDescent="0.25">
      <c r="A1092" s="117">
        <v>11</v>
      </c>
      <c r="B1092" s="118" t="s">
        <v>2345</v>
      </c>
      <c r="C1092" s="119" t="s">
        <v>2333</v>
      </c>
      <c r="D1092" s="120">
        <v>20000000</v>
      </c>
      <c r="E1092" s="88" t="s">
        <v>20</v>
      </c>
      <c r="F1092" s="89">
        <f t="shared" si="43"/>
        <v>20000000</v>
      </c>
      <c r="G1092" s="160"/>
      <c r="H1092" s="160"/>
    </row>
    <row r="1093" spans="1:8" ht="15" customHeight="1" x14ac:dyDescent="0.25">
      <c r="A1093" s="1201" t="s">
        <v>2334</v>
      </c>
      <c r="B1093" s="1201"/>
      <c r="C1093" s="1201"/>
      <c r="D1093" s="102">
        <v>4100000000</v>
      </c>
      <c r="E1093" s="148">
        <f>SUM(E1082:E1092)</f>
        <v>0</v>
      </c>
      <c r="F1093" s="98">
        <f>SUM(F1082:F1092)</f>
        <v>4055000000</v>
      </c>
      <c r="G1093" s="126"/>
      <c r="H1093" s="126"/>
    </row>
    <row r="1094" spans="1:8" x14ac:dyDescent="0.25">
      <c r="A1094" s="121">
        <v>80</v>
      </c>
      <c r="B1094" s="112" t="s">
        <v>2346</v>
      </c>
      <c r="F1094" s="84"/>
    </row>
    <row r="1095" spans="1:8" x14ac:dyDescent="0.25">
      <c r="A1095" s="117">
        <v>1</v>
      </c>
      <c r="B1095" s="118" t="s">
        <v>2353</v>
      </c>
      <c r="C1095" s="119" t="s">
        <v>2347</v>
      </c>
      <c r="D1095" s="120">
        <v>30000000</v>
      </c>
      <c r="E1095" s="88" t="s">
        <v>20</v>
      </c>
      <c r="F1095" s="89">
        <v>10000000</v>
      </c>
      <c r="G1095" s="160"/>
      <c r="H1095" s="160"/>
    </row>
    <row r="1096" spans="1:8" x14ac:dyDescent="0.25">
      <c r="A1096" s="117">
        <v>2</v>
      </c>
      <c r="B1096" s="118" t="s">
        <v>2354</v>
      </c>
      <c r="C1096" s="119" t="s">
        <v>2348</v>
      </c>
      <c r="D1096" s="120">
        <v>25000000</v>
      </c>
      <c r="E1096" s="88" t="s">
        <v>20</v>
      </c>
      <c r="F1096" s="89">
        <v>20000000</v>
      </c>
      <c r="G1096" s="160"/>
      <c r="H1096" s="160"/>
    </row>
    <row r="1097" spans="1:8" x14ac:dyDescent="0.25">
      <c r="A1097" s="117">
        <v>3</v>
      </c>
      <c r="B1097" s="118" t="s">
        <v>2355</v>
      </c>
      <c r="C1097" s="119" t="s">
        <v>2349</v>
      </c>
      <c r="D1097" s="120">
        <v>20000000</v>
      </c>
      <c r="E1097" s="88" t="s">
        <v>20</v>
      </c>
      <c r="F1097" s="89">
        <f>D1097</f>
        <v>20000000</v>
      </c>
      <c r="G1097" s="160"/>
      <c r="H1097" s="160"/>
    </row>
    <row r="1098" spans="1:8" x14ac:dyDescent="0.25">
      <c r="A1098" s="117">
        <v>4</v>
      </c>
      <c r="B1098" s="118" t="s">
        <v>2356</v>
      </c>
      <c r="C1098" s="119" t="s">
        <v>2350</v>
      </c>
      <c r="D1098" s="120">
        <v>20000000</v>
      </c>
      <c r="E1098" s="88" t="s">
        <v>20</v>
      </c>
      <c r="F1098" s="89">
        <f>D1098</f>
        <v>20000000</v>
      </c>
      <c r="G1098" s="160"/>
      <c r="H1098" s="160"/>
    </row>
    <row r="1099" spans="1:8" x14ac:dyDescent="0.25">
      <c r="A1099" s="117">
        <v>5</v>
      </c>
      <c r="B1099" s="118" t="s">
        <v>2357</v>
      </c>
      <c r="C1099" s="119" t="s">
        <v>2351</v>
      </c>
      <c r="D1099" s="120">
        <v>150000000</v>
      </c>
      <c r="E1099" s="88" t="s">
        <v>20</v>
      </c>
      <c r="F1099" s="89">
        <v>100000000</v>
      </c>
      <c r="G1099" s="160"/>
      <c r="H1099" s="160"/>
    </row>
    <row r="1100" spans="1:8" x14ac:dyDescent="0.25">
      <c r="A1100" s="117">
        <v>6</v>
      </c>
      <c r="B1100" s="118" t="s">
        <v>2358</v>
      </c>
      <c r="C1100" s="119" t="s">
        <v>2352</v>
      </c>
      <c r="D1100" s="120">
        <v>5000000</v>
      </c>
      <c r="E1100" s="88" t="s">
        <v>20</v>
      </c>
      <c r="F1100" s="89">
        <f>D1100</f>
        <v>5000000</v>
      </c>
      <c r="G1100" s="160"/>
      <c r="H1100" s="160"/>
    </row>
    <row r="1101" spans="1:8" ht="15" customHeight="1" x14ac:dyDescent="0.25">
      <c r="A1101" s="1201" t="s">
        <v>2359</v>
      </c>
      <c r="B1101" s="1201"/>
      <c r="C1101" s="1201"/>
      <c r="D1101" s="102">
        <v>250000000</v>
      </c>
      <c r="E1101" s="148">
        <f>SUM(E1095:E1100)</f>
        <v>0</v>
      </c>
      <c r="F1101" s="98">
        <f>SUM(F1095:F1100)</f>
        <v>175000000</v>
      </c>
      <c r="G1101" s="126"/>
      <c r="H1101" s="126"/>
    </row>
    <row r="1102" spans="1:8" ht="15" customHeight="1" x14ac:dyDescent="0.25">
      <c r="A1102" s="164"/>
      <c r="B1102" s="164"/>
      <c r="C1102" s="164"/>
      <c r="D1102" s="165"/>
      <c r="E1102" s="166"/>
      <c r="F1102" s="98"/>
      <c r="G1102" s="126"/>
      <c r="H1102" s="126"/>
    </row>
    <row r="1103" spans="1:8" x14ac:dyDescent="0.25">
      <c r="A1103" s="121">
        <v>82</v>
      </c>
      <c r="B1103" s="114" t="s">
        <v>2365</v>
      </c>
      <c r="F1103" s="85"/>
    </row>
    <row r="1104" spans="1:8" x14ac:dyDescent="0.25">
      <c r="A1104" s="117">
        <v>1</v>
      </c>
      <c r="B1104" s="118" t="s">
        <v>2367</v>
      </c>
      <c r="C1104" s="119" t="s">
        <v>2368</v>
      </c>
      <c r="D1104" s="120">
        <v>10000000</v>
      </c>
      <c r="E1104" s="88" t="s">
        <v>20</v>
      </c>
      <c r="F1104" s="11">
        <v>0</v>
      </c>
      <c r="G1104" s="160"/>
      <c r="H1104" s="160"/>
    </row>
    <row r="1105" spans="1:8" ht="31.5" x14ac:dyDescent="0.25">
      <c r="A1105" s="117">
        <v>2</v>
      </c>
      <c r="B1105" s="118" t="s">
        <v>2369</v>
      </c>
      <c r="C1105" s="119" t="s">
        <v>2370</v>
      </c>
      <c r="D1105" s="120">
        <v>8000000</v>
      </c>
      <c r="E1105" s="88" t="s">
        <v>20</v>
      </c>
      <c r="F1105" s="11">
        <v>5000000</v>
      </c>
      <c r="G1105" s="160"/>
      <c r="H1105" s="160"/>
    </row>
    <row r="1106" spans="1:8" ht="47.25" x14ac:dyDescent="0.25">
      <c r="A1106" s="117">
        <v>3</v>
      </c>
      <c r="B1106" s="118" t="s">
        <v>2371</v>
      </c>
      <c r="C1106" s="119" t="s">
        <v>2372</v>
      </c>
      <c r="D1106" s="120">
        <v>8000000</v>
      </c>
      <c r="E1106" s="88" t="s">
        <v>20</v>
      </c>
      <c r="F1106" s="11">
        <v>4000000</v>
      </c>
      <c r="G1106" s="160"/>
      <c r="H1106" s="160"/>
    </row>
    <row r="1107" spans="1:8" ht="31.5" x14ac:dyDescent="0.25">
      <c r="A1107" s="117">
        <v>4</v>
      </c>
      <c r="B1107" s="118" t="s">
        <v>2373</v>
      </c>
      <c r="C1107" s="119" t="s">
        <v>2374</v>
      </c>
      <c r="D1107" s="88" t="s">
        <v>20</v>
      </c>
      <c r="E1107" s="88" t="s">
        <v>20</v>
      </c>
      <c r="F1107" s="11" t="str">
        <f>D1107</f>
        <v>-</v>
      </c>
      <c r="G1107" s="160"/>
      <c r="H1107" s="160"/>
    </row>
    <row r="1108" spans="1:8" x14ac:dyDescent="0.25">
      <c r="A1108" s="117">
        <v>5</v>
      </c>
      <c r="B1108" s="118" t="s">
        <v>2375</v>
      </c>
      <c r="C1108" s="119" t="s">
        <v>2376</v>
      </c>
      <c r="D1108" s="120">
        <v>1000000</v>
      </c>
      <c r="E1108" s="88" t="s">
        <v>20</v>
      </c>
      <c r="F1108" s="11">
        <v>0</v>
      </c>
      <c r="G1108" s="160"/>
      <c r="H1108" s="160"/>
    </row>
    <row r="1109" spans="1:8" x14ac:dyDescent="0.25">
      <c r="A1109" s="117">
        <v>6</v>
      </c>
      <c r="B1109" s="118" t="s">
        <v>2377</v>
      </c>
      <c r="C1109" s="119" t="s">
        <v>2378</v>
      </c>
      <c r="D1109" s="120">
        <v>1000000</v>
      </c>
      <c r="E1109" s="88" t="s">
        <v>20</v>
      </c>
      <c r="F1109" s="11">
        <v>0</v>
      </c>
      <c r="G1109" s="160"/>
      <c r="H1109" s="160"/>
    </row>
    <row r="1110" spans="1:8" ht="31.5" x14ac:dyDescent="0.25">
      <c r="A1110" s="117">
        <v>7</v>
      </c>
      <c r="B1110" s="118" t="s">
        <v>2379</v>
      </c>
      <c r="C1110" s="119" t="s">
        <v>2380</v>
      </c>
      <c r="D1110" s="120">
        <v>2000000</v>
      </c>
      <c r="E1110" s="88" t="s">
        <v>20</v>
      </c>
      <c r="F1110" s="11">
        <v>0</v>
      </c>
      <c r="G1110" s="160"/>
      <c r="H1110" s="160"/>
    </row>
    <row r="1111" spans="1:8" x14ac:dyDescent="0.25">
      <c r="A1111" s="117">
        <v>8</v>
      </c>
      <c r="B1111" s="118" t="s">
        <v>2381</v>
      </c>
      <c r="C1111" s="119" t="s">
        <v>2382</v>
      </c>
      <c r="D1111" s="120">
        <v>1000000</v>
      </c>
      <c r="E1111" s="88" t="s">
        <v>20</v>
      </c>
      <c r="F1111" s="11">
        <v>0</v>
      </c>
      <c r="G1111" s="160"/>
      <c r="H1111" s="160"/>
    </row>
    <row r="1112" spans="1:8" x14ac:dyDescent="0.25">
      <c r="A1112" s="117">
        <v>9</v>
      </c>
      <c r="B1112" s="118" t="s">
        <v>2383</v>
      </c>
      <c r="C1112" s="119" t="s">
        <v>2384</v>
      </c>
      <c r="D1112" s="120">
        <v>1000000</v>
      </c>
      <c r="E1112" s="88" t="s">
        <v>20</v>
      </c>
      <c r="F1112" s="11">
        <v>0</v>
      </c>
      <c r="G1112" s="160"/>
      <c r="H1112" s="160"/>
    </row>
    <row r="1113" spans="1:8" x14ac:dyDescent="0.25">
      <c r="A1113" s="117">
        <v>10</v>
      </c>
      <c r="B1113" s="118" t="s">
        <v>2385</v>
      </c>
      <c r="C1113" s="119" t="s">
        <v>2386</v>
      </c>
      <c r="D1113" s="120">
        <v>500000</v>
      </c>
      <c r="E1113" s="88" t="s">
        <v>20</v>
      </c>
      <c r="F1113" s="11">
        <v>0</v>
      </c>
      <c r="G1113" s="160"/>
      <c r="H1113" s="160"/>
    </row>
    <row r="1114" spans="1:8" x14ac:dyDescent="0.25">
      <c r="A1114" s="117">
        <v>11</v>
      </c>
      <c r="B1114" s="118" t="s">
        <v>2387</v>
      </c>
      <c r="C1114" s="119" t="s">
        <v>2388</v>
      </c>
      <c r="D1114" s="120">
        <v>400000</v>
      </c>
      <c r="E1114" s="88" t="s">
        <v>20</v>
      </c>
      <c r="F1114" s="11">
        <v>0</v>
      </c>
      <c r="G1114" s="160"/>
      <c r="H1114" s="160"/>
    </row>
    <row r="1115" spans="1:8" ht="31.5" x14ac:dyDescent="0.25">
      <c r="A1115" s="117">
        <v>12</v>
      </c>
      <c r="B1115" s="118" t="s">
        <v>2389</v>
      </c>
      <c r="C1115" s="119" t="s">
        <v>2390</v>
      </c>
      <c r="D1115" s="120">
        <v>5000000</v>
      </c>
      <c r="E1115" s="88" t="s">
        <v>20</v>
      </c>
      <c r="F1115" s="11">
        <v>0</v>
      </c>
      <c r="G1115" s="160"/>
      <c r="H1115" s="160"/>
    </row>
    <row r="1116" spans="1:8" x14ac:dyDescent="0.25">
      <c r="A1116" s="117">
        <v>13</v>
      </c>
      <c r="B1116" s="118" t="s">
        <v>2391</v>
      </c>
      <c r="C1116" s="119" t="s">
        <v>2392</v>
      </c>
      <c r="D1116" s="120">
        <v>8000000</v>
      </c>
      <c r="E1116" s="88" t="s">
        <v>20</v>
      </c>
      <c r="F1116" s="11">
        <v>4000000</v>
      </c>
      <c r="G1116" s="160"/>
      <c r="H1116" s="160"/>
    </row>
    <row r="1117" spans="1:8" x14ac:dyDescent="0.25">
      <c r="A1117" s="117">
        <v>14</v>
      </c>
      <c r="B1117" s="118" t="s">
        <v>2393</v>
      </c>
      <c r="C1117" s="119" t="s">
        <v>2394</v>
      </c>
      <c r="D1117" s="120">
        <v>10000000</v>
      </c>
      <c r="E1117" s="88" t="s">
        <v>20</v>
      </c>
      <c r="F1117" s="11">
        <v>4000000</v>
      </c>
      <c r="G1117" s="160"/>
      <c r="H1117" s="160"/>
    </row>
    <row r="1118" spans="1:8" ht="31.5" x14ac:dyDescent="0.25">
      <c r="A1118" s="117">
        <v>15</v>
      </c>
      <c r="B1118" s="118" t="s">
        <v>2395</v>
      </c>
      <c r="C1118" s="119" t="s">
        <v>2396</v>
      </c>
      <c r="D1118" s="120">
        <v>9100000</v>
      </c>
      <c r="E1118" s="88" t="s">
        <v>20</v>
      </c>
      <c r="F1118" s="11">
        <v>5000000</v>
      </c>
      <c r="G1118" s="160"/>
      <c r="H1118" s="160"/>
    </row>
    <row r="1119" spans="1:8" x14ac:dyDescent="0.25">
      <c r="A1119" s="117">
        <v>16</v>
      </c>
      <c r="B1119" s="118" t="s">
        <v>2397</v>
      </c>
      <c r="C1119" s="119" t="s">
        <v>2398</v>
      </c>
      <c r="D1119" s="120">
        <v>22000000</v>
      </c>
      <c r="E1119" s="123">
        <v>1798000</v>
      </c>
      <c r="F1119" s="11">
        <v>10000000</v>
      </c>
      <c r="G1119" s="160"/>
      <c r="H1119" s="160"/>
    </row>
    <row r="1120" spans="1:8" x14ac:dyDescent="0.25">
      <c r="A1120" s="117">
        <v>17</v>
      </c>
      <c r="B1120" s="118" t="s">
        <v>2399</v>
      </c>
      <c r="C1120" s="119" t="s">
        <v>2400</v>
      </c>
      <c r="D1120" s="120">
        <v>2000000</v>
      </c>
      <c r="E1120" s="123">
        <v>600000</v>
      </c>
      <c r="F1120" s="11">
        <f>D1120</f>
        <v>2000000</v>
      </c>
      <c r="G1120" s="160"/>
      <c r="H1120" s="160"/>
    </row>
    <row r="1121" spans="1:8" x14ac:dyDescent="0.25">
      <c r="A1121" s="117">
        <v>18</v>
      </c>
      <c r="B1121" s="118" t="s">
        <v>2401</v>
      </c>
      <c r="C1121" s="119" t="s">
        <v>2402</v>
      </c>
      <c r="D1121" s="120">
        <v>3000000</v>
      </c>
      <c r="E1121" s="88" t="s">
        <v>20</v>
      </c>
      <c r="F1121" s="11">
        <v>2100000</v>
      </c>
      <c r="G1121" s="160"/>
      <c r="H1121" s="160"/>
    </row>
    <row r="1122" spans="1:8" ht="31.5" x14ac:dyDescent="0.25">
      <c r="A1122" s="117">
        <v>19</v>
      </c>
      <c r="B1122" s="118" t="s">
        <v>2403</v>
      </c>
      <c r="C1122" s="119" t="s">
        <v>2404</v>
      </c>
      <c r="D1122" s="120">
        <v>8000000</v>
      </c>
      <c r="E1122" s="88" t="s">
        <v>20</v>
      </c>
      <c r="F1122" s="11">
        <v>5000000</v>
      </c>
      <c r="G1122" s="160"/>
      <c r="H1122" s="160"/>
    </row>
    <row r="1123" spans="1:8" x14ac:dyDescent="0.25">
      <c r="A1123" s="117">
        <v>20</v>
      </c>
      <c r="B1123" s="118" t="s">
        <v>2405</v>
      </c>
      <c r="C1123" s="119" t="s">
        <v>2406</v>
      </c>
      <c r="D1123" s="120">
        <v>380000000</v>
      </c>
      <c r="E1123" s="123">
        <v>96926500</v>
      </c>
      <c r="F1123" s="11">
        <v>350000000</v>
      </c>
      <c r="G1123" s="160"/>
      <c r="H1123" s="160"/>
    </row>
    <row r="1124" spans="1:8" ht="15" customHeight="1" x14ac:dyDescent="0.25">
      <c r="A1124" s="1201" t="s">
        <v>2366</v>
      </c>
      <c r="B1124" s="1201"/>
      <c r="C1124" s="1201"/>
      <c r="D1124" s="167">
        <f>SUM(D1104:D1123)</f>
        <v>480000000</v>
      </c>
      <c r="E1124" s="168">
        <f>SUM(E1104:E1123)</f>
        <v>99324500</v>
      </c>
      <c r="F1124" s="167">
        <f>SUM(F1104:F1123)</f>
        <v>391100000</v>
      </c>
      <c r="G1124" s="126"/>
      <c r="H1124" s="126"/>
    </row>
    <row r="1125" spans="1:8" x14ac:dyDescent="0.25">
      <c r="A1125" s="121">
        <v>83</v>
      </c>
      <c r="B1125" s="112" t="s">
        <v>2407</v>
      </c>
      <c r="F1125" s="85"/>
    </row>
    <row r="1126" spans="1:8" x14ac:dyDescent="0.25">
      <c r="A1126" s="117">
        <v>1</v>
      </c>
      <c r="B1126" s="118" t="s">
        <v>2408</v>
      </c>
      <c r="C1126" s="119" t="s">
        <v>2409</v>
      </c>
      <c r="D1126" s="120">
        <v>40000000</v>
      </c>
      <c r="E1126" s="88" t="s">
        <v>20</v>
      </c>
      <c r="F1126" s="11">
        <v>20000000</v>
      </c>
      <c r="G1126" s="160"/>
      <c r="H1126" s="160"/>
    </row>
    <row r="1127" spans="1:8" x14ac:dyDescent="0.25">
      <c r="A1127" s="117">
        <v>2</v>
      </c>
      <c r="B1127" s="118" t="s">
        <v>2410</v>
      </c>
      <c r="C1127" s="119" t="s">
        <v>2411</v>
      </c>
      <c r="D1127" s="120">
        <v>150000000</v>
      </c>
      <c r="E1127" s="88" t="s">
        <v>20</v>
      </c>
      <c r="F1127" s="11">
        <v>50000000</v>
      </c>
      <c r="G1127" s="160"/>
      <c r="H1127" s="160"/>
    </row>
    <row r="1128" spans="1:8" ht="31.5" x14ac:dyDescent="0.25">
      <c r="A1128" s="117">
        <v>3</v>
      </c>
      <c r="B1128" s="118" t="s">
        <v>2412</v>
      </c>
      <c r="C1128" s="119" t="s">
        <v>2413</v>
      </c>
      <c r="D1128" s="88" t="s">
        <v>20</v>
      </c>
      <c r="E1128" s="206">
        <v>0</v>
      </c>
      <c r="F1128" s="11" t="str">
        <f t="shared" ref="F1128:F1134" si="44">D1128</f>
        <v>-</v>
      </c>
      <c r="G1128" s="160"/>
      <c r="H1128" s="160"/>
    </row>
    <row r="1129" spans="1:8" ht="31.5" x14ac:dyDescent="0.25">
      <c r="A1129" s="117">
        <v>4</v>
      </c>
      <c r="B1129" s="118" t="s">
        <v>2414</v>
      </c>
      <c r="C1129" s="119" t="s">
        <v>2415</v>
      </c>
      <c r="D1129" s="120">
        <v>3050000000</v>
      </c>
      <c r="E1129" s="206">
        <v>0</v>
      </c>
      <c r="F1129" s="11">
        <f t="shared" si="44"/>
        <v>3050000000</v>
      </c>
      <c r="G1129" s="160"/>
      <c r="H1129" s="160"/>
    </row>
    <row r="1130" spans="1:8" x14ac:dyDescent="0.25">
      <c r="A1130" s="117">
        <v>5</v>
      </c>
      <c r="B1130" s="118" t="s">
        <v>2416</v>
      </c>
      <c r="C1130" s="119" t="s">
        <v>2417</v>
      </c>
      <c r="D1130" s="120">
        <v>1125450000</v>
      </c>
      <c r="E1130" s="88" t="s">
        <v>20</v>
      </c>
      <c r="F1130" s="11">
        <f t="shared" si="44"/>
        <v>1125450000</v>
      </c>
      <c r="G1130" s="160"/>
      <c r="H1130" s="160"/>
    </row>
    <row r="1131" spans="1:8" ht="31.5" x14ac:dyDescent="0.25">
      <c r="A1131" s="117">
        <v>6</v>
      </c>
      <c r="B1131" s="118" t="s">
        <v>2418</v>
      </c>
      <c r="C1131" s="119" t="s">
        <v>2419</v>
      </c>
      <c r="D1131" s="120">
        <v>60000000</v>
      </c>
      <c r="E1131" s="88"/>
      <c r="F1131" s="11">
        <f t="shared" si="44"/>
        <v>60000000</v>
      </c>
      <c r="G1131" s="160"/>
      <c r="H1131" s="160"/>
    </row>
    <row r="1132" spans="1:8" ht="31.5" x14ac:dyDescent="0.25">
      <c r="A1132" s="117">
        <v>7</v>
      </c>
      <c r="B1132" s="118" t="s">
        <v>2420</v>
      </c>
      <c r="C1132" s="119" t="s">
        <v>2421</v>
      </c>
      <c r="D1132" s="120">
        <v>500000000</v>
      </c>
      <c r="E1132" s="88" t="s">
        <v>20</v>
      </c>
      <c r="F1132" s="11">
        <f t="shared" si="44"/>
        <v>500000000</v>
      </c>
      <c r="G1132" s="160"/>
      <c r="H1132" s="160"/>
    </row>
    <row r="1133" spans="1:8" x14ac:dyDescent="0.25">
      <c r="A1133" s="117">
        <v>8</v>
      </c>
      <c r="B1133" s="118" t="s">
        <v>2422</v>
      </c>
      <c r="C1133" s="119" t="s">
        <v>2423</v>
      </c>
      <c r="D1133" s="120">
        <v>183000000</v>
      </c>
      <c r="E1133" s="88" t="s">
        <v>20</v>
      </c>
      <c r="F1133" s="11">
        <f t="shared" si="44"/>
        <v>183000000</v>
      </c>
      <c r="G1133" s="160"/>
      <c r="H1133" s="160"/>
    </row>
    <row r="1134" spans="1:8" ht="31.5" x14ac:dyDescent="0.25">
      <c r="A1134" s="117">
        <v>9</v>
      </c>
      <c r="B1134" s="118" t="s">
        <v>2424</v>
      </c>
      <c r="C1134" s="119" t="s">
        <v>2425</v>
      </c>
      <c r="D1134" s="120">
        <v>1525000000</v>
      </c>
      <c r="E1134" s="88" t="s">
        <v>20</v>
      </c>
      <c r="F1134" s="11">
        <f t="shared" si="44"/>
        <v>1525000000</v>
      </c>
      <c r="G1134" s="160"/>
      <c r="H1134" s="160"/>
    </row>
    <row r="1135" spans="1:8" ht="15" customHeight="1" x14ac:dyDescent="0.25">
      <c r="A1135" s="1201" t="s">
        <v>2426</v>
      </c>
      <c r="B1135" s="1201"/>
      <c r="C1135" s="1201"/>
      <c r="D1135" s="167">
        <f>SUM(D1126:D1134)</f>
        <v>6633450000</v>
      </c>
      <c r="E1135" s="168">
        <f>SUM(E1126:E1134)</f>
        <v>0</v>
      </c>
      <c r="F1135" s="167">
        <f>SUM(F1126:F1134)</f>
        <v>6513450000</v>
      </c>
      <c r="G1135" s="126"/>
      <c r="H1135" s="126"/>
    </row>
    <row r="1136" spans="1:8" x14ac:dyDescent="0.25">
      <c r="A1136" s="121">
        <v>84</v>
      </c>
      <c r="B1136" s="112" t="s">
        <v>2427</v>
      </c>
      <c r="F1136" s="85"/>
    </row>
    <row r="1137" spans="1:8" ht="31.5" x14ac:dyDescent="0.25">
      <c r="A1137" s="117">
        <v>1</v>
      </c>
      <c r="B1137" s="118" t="s">
        <v>2428</v>
      </c>
      <c r="C1137" s="119" t="s">
        <v>2429</v>
      </c>
      <c r="D1137" s="120">
        <v>45000000</v>
      </c>
      <c r="E1137" s="123">
        <v>11670750</v>
      </c>
      <c r="F1137" s="11">
        <f t="shared" ref="F1137:F1152" si="45">D1137</f>
        <v>45000000</v>
      </c>
      <c r="G1137" s="160"/>
      <c r="H1137" s="160"/>
    </row>
    <row r="1138" spans="1:8" ht="31.5" x14ac:dyDescent="0.25">
      <c r="A1138" s="117">
        <v>2</v>
      </c>
      <c r="B1138" s="118" t="s">
        <v>2430</v>
      </c>
      <c r="C1138" s="119" t="s">
        <v>2431</v>
      </c>
      <c r="D1138" s="88" t="s">
        <v>20</v>
      </c>
      <c r="E1138" s="88" t="s">
        <v>20</v>
      </c>
      <c r="F1138" s="11" t="str">
        <f t="shared" si="45"/>
        <v>-</v>
      </c>
      <c r="G1138" s="160"/>
      <c r="H1138" s="160"/>
    </row>
    <row r="1139" spans="1:8" ht="31.5" x14ac:dyDescent="0.25">
      <c r="A1139" s="117">
        <v>3</v>
      </c>
      <c r="B1139" s="118" t="s">
        <v>2432</v>
      </c>
      <c r="C1139" s="119" t="s">
        <v>2433</v>
      </c>
      <c r="D1139" s="120">
        <v>4603125</v>
      </c>
      <c r="E1139" s="88" t="s">
        <v>20</v>
      </c>
      <c r="F1139" s="11">
        <f t="shared" si="45"/>
        <v>4603125</v>
      </c>
      <c r="G1139" s="160"/>
      <c r="H1139" s="160"/>
    </row>
    <row r="1140" spans="1:8" x14ac:dyDescent="0.25">
      <c r="A1140" s="117">
        <v>4</v>
      </c>
      <c r="B1140" s="118" t="s">
        <v>2434</v>
      </c>
      <c r="C1140" s="119" t="s">
        <v>2435</v>
      </c>
      <c r="D1140" s="88" t="s">
        <v>20</v>
      </c>
      <c r="E1140" s="88" t="s">
        <v>20</v>
      </c>
      <c r="F1140" s="11" t="str">
        <f t="shared" si="45"/>
        <v>-</v>
      </c>
      <c r="G1140" s="160"/>
      <c r="H1140" s="160"/>
    </row>
    <row r="1141" spans="1:8" ht="31.5" x14ac:dyDescent="0.25">
      <c r="A1141" s="117">
        <v>5</v>
      </c>
      <c r="B1141" s="118" t="s">
        <v>2436</v>
      </c>
      <c r="C1141" s="119" t="s">
        <v>2437</v>
      </c>
      <c r="D1141" s="120">
        <v>5000000</v>
      </c>
      <c r="E1141" s="88" t="s">
        <v>20</v>
      </c>
      <c r="F1141" s="11">
        <v>2000000</v>
      </c>
      <c r="G1141" s="160"/>
      <c r="H1141" s="160"/>
    </row>
    <row r="1142" spans="1:8" x14ac:dyDescent="0.25">
      <c r="A1142" s="117">
        <v>6</v>
      </c>
      <c r="B1142" s="118" t="s">
        <v>2438</v>
      </c>
      <c r="C1142" s="119" t="s">
        <v>2439</v>
      </c>
      <c r="D1142" s="88" t="s">
        <v>20</v>
      </c>
      <c r="E1142" s="88" t="s">
        <v>20</v>
      </c>
      <c r="F1142" s="11" t="str">
        <f t="shared" si="45"/>
        <v>-</v>
      </c>
      <c r="G1142" s="160"/>
      <c r="H1142" s="160"/>
    </row>
    <row r="1143" spans="1:8" x14ac:dyDescent="0.25">
      <c r="A1143" s="117">
        <v>7</v>
      </c>
      <c r="B1143" s="118" t="s">
        <v>2440</v>
      </c>
      <c r="C1143" s="119" t="s">
        <v>2441</v>
      </c>
      <c r="D1143" s="88" t="s">
        <v>20</v>
      </c>
      <c r="E1143" s="88" t="s">
        <v>20</v>
      </c>
      <c r="F1143" s="11" t="str">
        <f t="shared" si="45"/>
        <v>-</v>
      </c>
      <c r="G1143" s="160"/>
      <c r="H1143" s="160"/>
    </row>
    <row r="1144" spans="1:8" x14ac:dyDescent="0.25">
      <c r="A1144" s="117">
        <v>8</v>
      </c>
      <c r="B1144" s="118" t="s">
        <v>2442</v>
      </c>
      <c r="C1144" s="119" t="s">
        <v>2443</v>
      </c>
      <c r="D1144" s="120">
        <v>7000000</v>
      </c>
      <c r="E1144" s="88" t="s">
        <v>20</v>
      </c>
      <c r="F1144" s="11">
        <v>2000000</v>
      </c>
      <c r="G1144" s="160"/>
      <c r="H1144" s="160"/>
    </row>
    <row r="1145" spans="1:8" x14ac:dyDescent="0.25">
      <c r="A1145" s="117">
        <v>9</v>
      </c>
      <c r="B1145" s="118" t="s">
        <v>2444</v>
      </c>
      <c r="C1145" s="119" t="s">
        <v>2445</v>
      </c>
      <c r="D1145" s="120">
        <v>7000000</v>
      </c>
      <c r="E1145" s="88" t="s">
        <v>20</v>
      </c>
      <c r="F1145" s="11">
        <v>2000000</v>
      </c>
      <c r="G1145" s="160"/>
      <c r="H1145" s="160"/>
    </row>
    <row r="1146" spans="1:8" ht="31.5" x14ac:dyDescent="0.25">
      <c r="A1146" s="117">
        <v>10</v>
      </c>
      <c r="B1146" s="118" t="s">
        <v>2446</v>
      </c>
      <c r="C1146" s="119" t="s">
        <v>2447</v>
      </c>
      <c r="D1146" s="120">
        <v>9000000</v>
      </c>
      <c r="E1146" s="88" t="s">
        <v>20</v>
      </c>
      <c r="F1146" s="11">
        <v>2000000</v>
      </c>
      <c r="G1146" s="160"/>
      <c r="H1146" s="160"/>
    </row>
    <row r="1147" spans="1:8" x14ac:dyDescent="0.25">
      <c r="A1147" s="117">
        <v>11</v>
      </c>
      <c r="B1147" s="118" t="s">
        <v>2448</v>
      </c>
      <c r="C1147" s="119" t="s">
        <v>2449</v>
      </c>
      <c r="D1147" s="120">
        <v>6000000</v>
      </c>
      <c r="E1147" s="88" t="s">
        <v>20</v>
      </c>
      <c r="F1147" s="11">
        <v>2000000</v>
      </c>
      <c r="G1147" s="160"/>
      <c r="H1147" s="160"/>
    </row>
    <row r="1148" spans="1:8" x14ac:dyDescent="0.25">
      <c r="A1148" s="117">
        <v>12</v>
      </c>
      <c r="B1148" s="118" t="s">
        <v>2450</v>
      </c>
      <c r="C1148" s="119" t="s">
        <v>2451</v>
      </c>
      <c r="D1148" s="120">
        <v>1000000</v>
      </c>
      <c r="E1148" s="88" t="s">
        <v>20</v>
      </c>
      <c r="F1148" s="11">
        <f t="shared" si="45"/>
        <v>1000000</v>
      </c>
      <c r="G1148" s="160"/>
      <c r="H1148" s="160"/>
    </row>
    <row r="1149" spans="1:8" ht="31.5" x14ac:dyDescent="0.25">
      <c r="A1149" s="117">
        <v>13</v>
      </c>
      <c r="B1149" s="118" t="s">
        <v>2452</v>
      </c>
      <c r="C1149" s="119" t="s">
        <v>2453</v>
      </c>
      <c r="D1149" s="120">
        <v>4500000</v>
      </c>
      <c r="E1149" s="88" t="s">
        <v>20</v>
      </c>
      <c r="F1149" s="11">
        <v>3500000</v>
      </c>
      <c r="G1149" s="160"/>
      <c r="H1149" s="160"/>
    </row>
    <row r="1150" spans="1:8" ht="31.5" x14ac:dyDescent="0.25">
      <c r="A1150" s="117">
        <v>14</v>
      </c>
      <c r="B1150" s="118" t="s">
        <v>2454</v>
      </c>
      <c r="C1150" s="119" t="s">
        <v>2455</v>
      </c>
      <c r="D1150" s="120">
        <v>1200000</v>
      </c>
      <c r="E1150" s="88" t="s">
        <v>20</v>
      </c>
      <c r="F1150" s="11">
        <f t="shared" si="45"/>
        <v>1200000</v>
      </c>
      <c r="G1150" s="160"/>
      <c r="H1150" s="160"/>
    </row>
    <row r="1151" spans="1:8" ht="31.5" x14ac:dyDescent="0.25">
      <c r="A1151" s="117">
        <v>15</v>
      </c>
      <c r="B1151" s="118" t="s">
        <v>2456</v>
      </c>
      <c r="C1151" s="119" t="s">
        <v>2457</v>
      </c>
      <c r="D1151" s="120">
        <v>1000000</v>
      </c>
      <c r="E1151" s="88" t="s">
        <v>20</v>
      </c>
      <c r="F1151" s="11">
        <f t="shared" si="45"/>
        <v>1000000</v>
      </c>
      <c r="G1151" s="160"/>
      <c r="H1151" s="160"/>
    </row>
    <row r="1152" spans="1:8" ht="31.5" x14ac:dyDescent="0.25">
      <c r="A1152" s="117">
        <v>16</v>
      </c>
      <c r="B1152" s="118" t="s">
        <v>2458</v>
      </c>
      <c r="C1152" s="119" t="s">
        <v>2459</v>
      </c>
      <c r="D1152" s="120">
        <v>3000000</v>
      </c>
      <c r="E1152" s="88" t="s">
        <v>20</v>
      </c>
      <c r="F1152" s="11">
        <f t="shared" si="45"/>
        <v>3000000</v>
      </c>
      <c r="G1152" s="160"/>
      <c r="H1152" s="160"/>
    </row>
    <row r="1153" spans="1:8" ht="31.5" x14ac:dyDescent="0.25">
      <c r="A1153" s="117">
        <v>17</v>
      </c>
      <c r="B1153" s="118" t="s">
        <v>2460</v>
      </c>
      <c r="C1153" s="119" t="s">
        <v>2461</v>
      </c>
      <c r="D1153" s="120">
        <v>5696875</v>
      </c>
      <c r="E1153" s="88" t="s">
        <v>20</v>
      </c>
      <c r="F1153" s="11">
        <f>D1153</f>
        <v>5696875</v>
      </c>
      <c r="G1153" s="160"/>
      <c r="H1153" s="160"/>
    </row>
    <row r="1154" spans="1:8" ht="15" customHeight="1" x14ac:dyDescent="0.25">
      <c r="A1154" s="1201" t="s">
        <v>2462</v>
      </c>
      <c r="B1154" s="1201"/>
      <c r="C1154" s="1201"/>
      <c r="D1154" s="167">
        <f>SUM(D1137:D1153)</f>
        <v>100000000</v>
      </c>
      <c r="E1154" s="168">
        <f>SUM(E1137:E1153)</f>
        <v>11670750</v>
      </c>
      <c r="F1154" s="167">
        <f>SUM(F1137:F1153)</f>
        <v>75000000</v>
      </c>
      <c r="G1154" s="126"/>
      <c r="H1154" s="126"/>
    </row>
    <row r="1155" spans="1:8" x14ac:dyDescent="0.25">
      <c r="A1155" s="121">
        <v>85</v>
      </c>
      <c r="B1155" s="112" t="s">
        <v>2463</v>
      </c>
      <c r="F1155" s="85"/>
    </row>
    <row r="1156" spans="1:8" x14ac:dyDescent="0.25">
      <c r="A1156" s="117">
        <v>1</v>
      </c>
      <c r="B1156" s="118" t="s">
        <v>2464</v>
      </c>
      <c r="C1156" s="119" t="s">
        <v>2465</v>
      </c>
      <c r="D1156" s="120">
        <v>15000000</v>
      </c>
      <c r="E1156" s="88" t="s">
        <v>20</v>
      </c>
      <c r="F1156" s="11">
        <f>D1156</f>
        <v>15000000</v>
      </c>
      <c r="G1156" s="160"/>
      <c r="H1156" s="160"/>
    </row>
    <row r="1157" spans="1:8" ht="15" customHeight="1" x14ac:dyDescent="0.25">
      <c r="A1157" s="1201" t="s">
        <v>2466</v>
      </c>
      <c r="B1157" s="1201"/>
      <c r="C1157" s="1201"/>
      <c r="D1157" s="169">
        <v>15000000</v>
      </c>
      <c r="E1157" s="170" t="s">
        <v>20</v>
      </c>
      <c r="F1157" s="98">
        <f>F1156</f>
        <v>15000000</v>
      </c>
      <c r="G1157" s="126"/>
      <c r="H1157" s="126"/>
    </row>
    <row r="1158" spans="1:8" x14ac:dyDescent="0.25">
      <c r="A1158" s="121">
        <v>87</v>
      </c>
      <c r="B1158" s="112" t="s">
        <v>2467</v>
      </c>
      <c r="F1158" s="85"/>
    </row>
    <row r="1159" spans="1:8" x14ac:dyDescent="0.25">
      <c r="A1159" s="117">
        <v>1</v>
      </c>
      <c r="B1159" s="118" t="s">
        <v>2468</v>
      </c>
      <c r="C1159" s="119" t="s">
        <v>2469</v>
      </c>
      <c r="D1159" s="120">
        <v>5250000</v>
      </c>
      <c r="E1159" s="88" t="s">
        <v>20</v>
      </c>
      <c r="F1159" s="11">
        <f>D1159</f>
        <v>5250000</v>
      </c>
      <c r="G1159" s="160"/>
      <c r="H1159" s="160"/>
    </row>
    <row r="1160" spans="1:8" x14ac:dyDescent="0.25">
      <c r="A1160" s="117">
        <v>2</v>
      </c>
      <c r="B1160" s="118" t="s">
        <v>2470</v>
      </c>
      <c r="C1160" s="119" t="s">
        <v>2471</v>
      </c>
      <c r="D1160" s="120">
        <v>800000</v>
      </c>
      <c r="E1160" s="88" t="s">
        <v>20</v>
      </c>
      <c r="F1160" s="11">
        <v>0</v>
      </c>
      <c r="G1160" s="160"/>
      <c r="H1160" s="160"/>
    </row>
    <row r="1161" spans="1:8" x14ac:dyDescent="0.25">
      <c r="A1161" s="117">
        <v>3</v>
      </c>
      <c r="B1161" s="118" t="s">
        <v>2472</v>
      </c>
      <c r="C1161" s="119" t="s">
        <v>2473</v>
      </c>
      <c r="D1161" s="88" t="s">
        <v>20</v>
      </c>
      <c r="E1161" s="88" t="s">
        <v>20</v>
      </c>
      <c r="F1161" s="11" t="str">
        <f>D1161</f>
        <v>-</v>
      </c>
      <c r="G1161" s="160"/>
      <c r="H1161" s="160"/>
    </row>
    <row r="1162" spans="1:8" x14ac:dyDescent="0.25">
      <c r="A1162" s="117">
        <v>4</v>
      </c>
      <c r="B1162" s="118" t="s">
        <v>2474</v>
      </c>
      <c r="C1162" s="119" t="s">
        <v>2475</v>
      </c>
      <c r="D1162" s="120">
        <v>600000</v>
      </c>
      <c r="E1162" s="88" t="s">
        <v>20</v>
      </c>
      <c r="F1162" s="11">
        <v>0</v>
      </c>
      <c r="G1162" s="160"/>
      <c r="H1162" s="160"/>
    </row>
    <row r="1163" spans="1:8" x14ac:dyDescent="0.25">
      <c r="A1163" s="117">
        <v>5</v>
      </c>
      <c r="B1163" s="118" t="s">
        <v>2476</v>
      </c>
      <c r="C1163" s="119" t="s">
        <v>2477</v>
      </c>
      <c r="D1163" s="120">
        <v>600000</v>
      </c>
      <c r="E1163" s="88" t="s">
        <v>20</v>
      </c>
      <c r="F1163" s="11">
        <v>0</v>
      </c>
      <c r="G1163" s="160"/>
      <c r="H1163" s="160"/>
    </row>
    <row r="1164" spans="1:8" x14ac:dyDescent="0.25">
      <c r="A1164" s="117">
        <v>6</v>
      </c>
      <c r="B1164" s="118" t="s">
        <v>2478</v>
      </c>
      <c r="C1164" s="119" t="s">
        <v>2479</v>
      </c>
      <c r="D1164" s="120">
        <v>200000</v>
      </c>
      <c r="E1164" s="88" t="s">
        <v>20</v>
      </c>
      <c r="F1164" s="11">
        <v>0</v>
      </c>
      <c r="G1164" s="160"/>
      <c r="H1164" s="160"/>
    </row>
    <row r="1165" spans="1:8" x14ac:dyDescent="0.25">
      <c r="A1165" s="117">
        <v>7</v>
      </c>
      <c r="B1165" s="118" t="s">
        <v>2480</v>
      </c>
      <c r="C1165" s="119" t="s">
        <v>2481</v>
      </c>
      <c r="D1165" s="120">
        <v>900000</v>
      </c>
      <c r="E1165" s="88" t="s">
        <v>20</v>
      </c>
      <c r="F1165" s="11">
        <v>0</v>
      </c>
      <c r="G1165" s="160"/>
      <c r="H1165" s="160"/>
    </row>
    <row r="1166" spans="1:8" x14ac:dyDescent="0.25">
      <c r="A1166" s="117">
        <v>8</v>
      </c>
      <c r="B1166" s="118" t="s">
        <v>2482</v>
      </c>
      <c r="C1166" s="119" t="s">
        <v>2483</v>
      </c>
      <c r="D1166" s="88" t="s">
        <v>20</v>
      </c>
      <c r="E1166" s="88" t="s">
        <v>20</v>
      </c>
      <c r="F1166" s="11">
        <v>0</v>
      </c>
      <c r="G1166" s="160"/>
      <c r="H1166" s="160"/>
    </row>
    <row r="1167" spans="1:8" x14ac:dyDescent="0.25">
      <c r="A1167" s="117">
        <v>9</v>
      </c>
      <c r="B1167" s="118" t="s">
        <v>2484</v>
      </c>
      <c r="C1167" s="119" t="s">
        <v>2485</v>
      </c>
      <c r="D1167" s="120">
        <v>800000</v>
      </c>
      <c r="E1167" s="88" t="s">
        <v>20</v>
      </c>
      <c r="F1167" s="11">
        <v>0</v>
      </c>
      <c r="G1167" s="160"/>
      <c r="H1167" s="160"/>
    </row>
    <row r="1168" spans="1:8" x14ac:dyDescent="0.25">
      <c r="A1168" s="117">
        <v>10</v>
      </c>
      <c r="B1168" s="118" t="s">
        <v>2486</v>
      </c>
      <c r="C1168" s="119" t="s">
        <v>2487</v>
      </c>
      <c r="D1168" s="120">
        <v>250000</v>
      </c>
      <c r="E1168" s="88" t="s">
        <v>20</v>
      </c>
      <c r="F1168" s="11">
        <v>0</v>
      </c>
      <c r="G1168" s="160"/>
      <c r="H1168" s="160"/>
    </row>
    <row r="1169" spans="1:8" x14ac:dyDescent="0.25">
      <c r="A1169" s="117">
        <v>11</v>
      </c>
      <c r="B1169" s="118" t="s">
        <v>2488</v>
      </c>
      <c r="C1169" s="119" t="s">
        <v>2489</v>
      </c>
      <c r="D1169" s="120">
        <v>600000</v>
      </c>
      <c r="E1169" s="88" t="s">
        <v>20</v>
      </c>
      <c r="F1169" s="11">
        <f>D1169</f>
        <v>600000</v>
      </c>
      <c r="G1169" s="160"/>
      <c r="H1169" s="160"/>
    </row>
    <row r="1170" spans="1:8" ht="15" customHeight="1" x14ac:dyDescent="0.25">
      <c r="A1170" s="1201" t="s">
        <v>2490</v>
      </c>
      <c r="B1170" s="1201"/>
      <c r="C1170" s="1201"/>
      <c r="D1170" s="102">
        <v>10000000</v>
      </c>
      <c r="E1170" s="88" t="s">
        <v>20</v>
      </c>
      <c r="F1170" s="167">
        <f>SUM(F1159:F1169)</f>
        <v>5850000</v>
      </c>
      <c r="G1170" s="126"/>
      <c r="H1170" s="126"/>
    </row>
    <row r="1171" spans="1:8" x14ac:dyDescent="0.25">
      <c r="A1171" s="121">
        <v>88</v>
      </c>
      <c r="B1171" s="112" t="s">
        <v>2491</v>
      </c>
      <c r="F1171" s="85"/>
    </row>
    <row r="1172" spans="1:8" x14ac:dyDescent="0.25">
      <c r="A1172" s="117">
        <v>1</v>
      </c>
      <c r="B1172" s="118" t="s">
        <v>2492</v>
      </c>
      <c r="C1172" s="119" t="s">
        <v>2493</v>
      </c>
      <c r="D1172" s="120">
        <v>750000</v>
      </c>
      <c r="E1172" s="88" t="s">
        <v>20</v>
      </c>
      <c r="F1172" s="11">
        <f>D1172</f>
        <v>750000</v>
      </c>
      <c r="G1172" s="160"/>
      <c r="H1172" s="160"/>
    </row>
    <row r="1173" spans="1:8" x14ac:dyDescent="0.25">
      <c r="A1173" s="117">
        <v>2</v>
      </c>
      <c r="B1173" s="118" t="s">
        <v>2494</v>
      </c>
      <c r="C1173" s="119" t="s">
        <v>2495</v>
      </c>
      <c r="D1173" s="120">
        <v>7000000</v>
      </c>
      <c r="E1173" s="88" t="s">
        <v>20</v>
      </c>
      <c r="F1173" s="11">
        <f t="shared" ref="F1173:F1193" si="46">D1173</f>
        <v>7000000</v>
      </c>
      <c r="G1173" s="160"/>
      <c r="H1173" s="160"/>
    </row>
    <row r="1174" spans="1:8" x14ac:dyDescent="0.25">
      <c r="A1174" s="117">
        <v>3</v>
      </c>
      <c r="B1174" s="118" t="s">
        <v>2496</v>
      </c>
      <c r="C1174" s="119" t="s">
        <v>2497</v>
      </c>
      <c r="D1174" s="120">
        <v>125000</v>
      </c>
      <c r="E1174" s="88" t="s">
        <v>20</v>
      </c>
      <c r="F1174" s="11">
        <f t="shared" si="46"/>
        <v>125000</v>
      </c>
      <c r="G1174" s="160"/>
      <c r="H1174" s="160"/>
    </row>
    <row r="1175" spans="1:8" x14ac:dyDescent="0.25">
      <c r="A1175" s="117">
        <v>4</v>
      </c>
      <c r="B1175" s="118" t="s">
        <v>2498</v>
      </c>
      <c r="C1175" s="119" t="s">
        <v>1182</v>
      </c>
      <c r="D1175" s="120">
        <v>250000</v>
      </c>
      <c r="E1175" s="88" t="s">
        <v>20</v>
      </c>
      <c r="F1175" s="11">
        <f t="shared" si="46"/>
        <v>250000</v>
      </c>
      <c r="G1175" s="160"/>
      <c r="H1175" s="160"/>
    </row>
    <row r="1176" spans="1:8" x14ac:dyDescent="0.25">
      <c r="A1176" s="117">
        <v>5</v>
      </c>
      <c r="B1176" s="118" t="s">
        <v>2499</v>
      </c>
      <c r="C1176" s="119" t="s">
        <v>2500</v>
      </c>
      <c r="D1176" s="120">
        <v>250000</v>
      </c>
      <c r="E1176" s="88" t="s">
        <v>20</v>
      </c>
      <c r="F1176" s="11">
        <f t="shared" si="46"/>
        <v>250000</v>
      </c>
      <c r="G1176" s="160"/>
      <c r="H1176" s="160"/>
    </row>
    <row r="1177" spans="1:8" x14ac:dyDescent="0.25">
      <c r="A1177" s="117">
        <v>6</v>
      </c>
      <c r="B1177" s="118" t="s">
        <v>2501</v>
      </c>
      <c r="C1177" s="119" t="s">
        <v>2502</v>
      </c>
      <c r="D1177" s="120">
        <v>125000</v>
      </c>
      <c r="E1177" s="88" t="s">
        <v>20</v>
      </c>
      <c r="F1177" s="11">
        <f t="shared" si="46"/>
        <v>125000</v>
      </c>
      <c r="G1177" s="160"/>
      <c r="H1177" s="160"/>
    </row>
    <row r="1178" spans="1:8" x14ac:dyDescent="0.25">
      <c r="A1178" s="117">
        <v>7</v>
      </c>
      <c r="B1178" s="118" t="s">
        <v>2503</v>
      </c>
      <c r="C1178" s="119" t="s">
        <v>2504</v>
      </c>
      <c r="D1178" s="120">
        <v>125000</v>
      </c>
      <c r="E1178" s="88" t="s">
        <v>20</v>
      </c>
      <c r="F1178" s="11">
        <f t="shared" si="46"/>
        <v>125000</v>
      </c>
      <c r="G1178" s="160"/>
      <c r="H1178" s="160"/>
    </row>
    <row r="1179" spans="1:8" x14ac:dyDescent="0.25">
      <c r="A1179" s="117">
        <v>8</v>
      </c>
      <c r="B1179" s="118" t="s">
        <v>2505</v>
      </c>
      <c r="C1179" s="119" t="s">
        <v>2506</v>
      </c>
      <c r="D1179" s="120">
        <v>2500000</v>
      </c>
      <c r="E1179" s="88" t="s">
        <v>20</v>
      </c>
      <c r="F1179" s="11">
        <f t="shared" si="46"/>
        <v>2500000</v>
      </c>
      <c r="G1179" s="160"/>
      <c r="H1179" s="160"/>
    </row>
    <row r="1180" spans="1:8" x14ac:dyDescent="0.25">
      <c r="A1180" s="117">
        <v>9</v>
      </c>
      <c r="B1180" s="118" t="s">
        <v>2507</v>
      </c>
      <c r="C1180" s="119" t="s">
        <v>2508</v>
      </c>
      <c r="D1180" s="120">
        <v>2000000</v>
      </c>
      <c r="E1180" s="88" t="s">
        <v>20</v>
      </c>
      <c r="F1180" s="11">
        <f t="shared" si="46"/>
        <v>2000000</v>
      </c>
      <c r="G1180" s="160"/>
      <c r="H1180" s="160"/>
    </row>
    <row r="1181" spans="1:8" x14ac:dyDescent="0.25">
      <c r="A1181" s="117">
        <v>10</v>
      </c>
      <c r="B1181" s="118" t="s">
        <v>2509</v>
      </c>
      <c r="C1181" s="119" t="s">
        <v>2510</v>
      </c>
      <c r="D1181" s="120">
        <v>125000</v>
      </c>
      <c r="E1181" s="88" t="s">
        <v>20</v>
      </c>
      <c r="F1181" s="11">
        <f t="shared" si="46"/>
        <v>125000</v>
      </c>
      <c r="G1181" s="160"/>
      <c r="H1181" s="160"/>
    </row>
    <row r="1182" spans="1:8" x14ac:dyDescent="0.25">
      <c r="A1182" s="117">
        <v>11</v>
      </c>
      <c r="B1182" s="118" t="s">
        <v>2511</v>
      </c>
      <c r="C1182" s="119" t="s">
        <v>2512</v>
      </c>
      <c r="D1182" s="120">
        <v>1000000</v>
      </c>
      <c r="E1182" s="88" t="s">
        <v>20</v>
      </c>
      <c r="F1182" s="11">
        <f t="shared" si="46"/>
        <v>1000000</v>
      </c>
      <c r="G1182" s="160"/>
      <c r="H1182" s="160"/>
    </row>
    <row r="1183" spans="1:8" x14ac:dyDescent="0.25">
      <c r="A1183" s="117">
        <v>12</v>
      </c>
      <c r="B1183" s="118" t="s">
        <v>2513</v>
      </c>
      <c r="C1183" s="119" t="s">
        <v>2514</v>
      </c>
      <c r="D1183" s="120">
        <v>125000</v>
      </c>
      <c r="E1183" s="88" t="s">
        <v>20</v>
      </c>
      <c r="F1183" s="11">
        <f t="shared" si="46"/>
        <v>125000</v>
      </c>
      <c r="G1183" s="160"/>
      <c r="H1183" s="160"/>
    </row>
    <row r="1184" spans="1:8" x14ac:dyDescent="0.25">
      <c r="A1184" s="117">
        <v>13</v>
      </c>
      <c r="B1184" s="118" t="s">
        <v>2515</v>
      </c>
      <c r="C1184" s="119" t="s">
        <v>2516</v>
      </c>
      <c r="D1184" s="120">
        <v>5000000</v>
      </c>
      <c r="E1184" s="88" t="s">
        <v>20</v>
      </c>
      <c r="F1184" s="11">
        <f t="shared" si="46"/>
        <v>5000000</v>
      </c>
      <c r="G1184" s="160"/>
      <c r="H1184" s="160"/>
    </row>
    <row r="1185" spans="1:8" x14ac:dyDescent="0.25">
      <c r="A1185" s="117">
        <v>14</v>
      </c>
      <c r="B1185" s="118" t="s">
        <v>2517</v>
      </c>
      <c r="C1185" s="119" t="s">
        <v>2518</v>
      </c>
      <c r="D1185" s="120">
        <v>8250000</v>
      </c>
      <c r="E1185" s="88" t="s">
        <v>20</v>
      </c>
      <c r="F1185" s="11">
        <f t="shared" si="46"/>
        <v>8250000</v>
      </c>
      <c r="G1185" s="160"/>
      <c r="H1185" s="160"/>
    </row>
    <row r="1186" spans="1:8" x14ac:dyDescent="0.25">
      <c r="A1186" s="117">
        <v>15</v>
      </c>
      <c r="B1186" s="118" t="s">
        <v>2519</v>
      </c>
      <c r="C1186" s="119" t="s">
        <v>2520</v>
      </c>
      <c r="D1186" s="120">
        <v>250000</v>
      </c>
      <c r="E1186" s="88" t="s">
        <v>20</v>
      </c>
      <c r="F1186" s="11">
        <f t="shared" si="46"/>
        <v>250000</v>
      </c>
      <c r="G1186" s="160"/>
      <c r="H1186" s="160"/>
    </row>
    <row r="1187" spans="1:8" x14ac:dyDescent="0.25">
      <c r="A1187" s="117">
        <v>16</v>
      </c>
      <c r="B1187" s="118" t="s">
        <v>2521</v>
      </c>
      <c r="C1187" s="119" t="s">
        <v>2522</v>
      </c>
      <c r="D1187" s="120">
        <v>5000000</v>
      </c>
      <c r="E1187" s="88" t="s">
        <v>20</v>
      </c>
      <c r="F1187" s="11">
        <f t="shared" si="46"/>
        <v>5000000</v>
      </c>
      <c r="G1187" s="160"/>
      <c r="H1187" s="160"/>
    </row>
    <row r="1188" spans="1:8" ht="31.5" x14ac:dyDescent="0.25">
      <c r="A1188" s="117">
        <v>17</v>
      </c>
      <c r="B1188" s="118" t="s">
        <v>2523</v>
      </c>
      <c r="C1188" s="119" t="s">
        <v>2524</v>
      </c>
      <c r="D1188" s="120">
        <v>7000000</v>
      </c>
      <c r="E1188" s="88" t="s">
        <v>20</v>
      </c>
      <c r="F1188" s="11">
        <f t="shared" si="46"/>
        <v>7000000</v>
      </c>
      <c r="G1188" s="160"/>
      <c r="H1188" s="160"/>
    </row>
    <row r="1189" spans="1:8" ht="31.5" x14ac:dyDescent="0.25">
      <c r="A1189" s="117">
        <v>18</v>
      </c>
      <c r="B1189" s="118" t="s">
        <v>2525</v>
      </c>
      <c r="C1189" s="119" t="s">
        <v>2526</v>
      </c>
      <c r="D1189" s="120">
        <v>6000000</v>
      </c>
      <c r="E1189" s="88" t="s">
        <v>20</v>
      </c>
      <c r="F1189" s="11">
        <f t="shared" si="46"/>
        <v>6000000</v>
      </c>
      <c r="G1189" s="160"/>
      <c r="H1189" s="160"/>
    </row>
    <row r="1190" spans="1:8" x14ac:dyDescent="0.25">
      <c r="A1190" s="117">
        <v>19</v>
      </c>
      <c r="B1190" s="118" t="s">
        <v>2527</v>
      </c>
      <c r="C1190" s="119" t="s">
        <v>2528</v>
      </c>
      <c r="D1190" s="120">
        <v>125000</v>
      </c>
      <c r="E1190" s="88" t="s">
        <v>20</v>
      </c>
      <c r="F1190" s="11">
        <f t="shared" si="46"/>
        <v>125000</v>
      </c>
      <c r="G1190" s="160"/>
      <c r="H1190" s="160"/>
    </row>
    <row r="1191" spans="1:8" ht="31.5" x14ac:dyDescent="0.25">
      <c r="A1191" s="117">
        <v>20</v>
      </c>
      <c r="B1191" s="118" t="s">
        <v>2529</v>
      </c>
      <c r="C1191" s="119" t="s">
        <v>2530</v>
      </c>
      <c r="D1191" s="120">
        <v>1429311700</v>
      </c>
      <c r="E1191" s="88" t="s">
        <v>20</v>
      </c>
      <c r="F1191" s="11">
        <f t="shared" si="46"/>
        <v>1429311700</v>
      </c>
      <c r="G1191" s="160"/>
      <c r="H1191" s="160"/>
    </row>
    <row r="1192" spans="1:8" x14ac:dyDescent="0.25">
      <c r="A1192" s="117">
        <v>21</v>
      </c>
      <c r="B1192" s="118" t="s">
        <v>2531</v>
      </c>
      <c r="C1192" s="119" t="s">
        <v>2532</v>
      </c>
      <c r="D1192" s="120">
        <v>6000000</v>
      </c>
      <c r="E1192" s="88" t="s">
        <v>20</v>
      </c>
      <c r="F1192" s="11">
        <f t="shared" si="46"/>
        <v>6000000</v>
      </c>
      <c r="G1192" s="160"/>
      <c r="H1192" s="160"/>
    </row>
    <row r="1193" spans="1:8" x14ac:dyDescent="0.25">
      <c r="A1193" s="117">
        <v>22</v>
      </c>
      <c r="B1193" s="118" t="s">
        <v>2533</v>
      </c>
      <c r="C1193" s="119" t="s">
        <v>2534</v>
      </c>
      <c r="D1193" s="120">
        <v>800000000</v>
      </c>
      <c r="E1193" s="88" t="s">
        <v>20</v>
      </c>
      <c r="F1193" s="11">
        <f t="shared" si="46"/>
        <v>800000000</v>
      </c>
      <c r="G1193" s="160"/>
      <c r="H1193" s="160"/>
    </row>
    <row r="1194" spans="1:8" ht="15" customHeight="1" x14ac:dyDescent="0.25">
      <c r="A1194" s="1201" t="s">
        <v>2535</v>
      </c>
      <c r="B1194" s="1201"/>
      <c r="C1194" s="1201"/>
      <c r="D1194" s="102">
        <v>2281311700</v>
      </c>
      <c r="E1194" s="101">
        <f>D1194-F1194</f>
        <v>0</v>
      </c>
      <c r="F1194" s="167">
        <f>SUM(F1172:F1193)</f>
        <v>2281311700</v>
      </c>
      <c r="G1194" s="126"/>
      <c r="H1194" s="126"/>
    </row>
    <row r="1195" spans="1:8" x14ac:dyDescent="0.25">
      <c r="A1195" s="121">
        <v>89</v>
      </c>
      <c r="B1195" s="114" t="s">
        <v>2536</v>
      </c>
      <c r="F1195" s="85"/>
    </row>
    <row r="1196" spans="1:8" x14ac:dyDescent="0.25">
      <c r="A1196" s="117">
        <v>1</v>
      </c>
      <c r="B1196" s="118" t="s">
        <v>2537</v>
      </c>
      <c r="C1196" s="119" t="s">
        <v>2538</v>
      </c>
      <c r="D1196" s="120">
        <v>15000000</v>
      </c>
      <c r="E1196" s="88" t="s">
        <v>20</v>
      </c>
      <c r="F1196" s="11">
        <v>10000000</v>
      </c>
      <c r="G1196" s="160"/>
      <c r="H1196" s="160"/>
    </row>
    <row r="1197" spans="1:8" x14ac:dyDescent="0.25">
      <c r="A1197" s="117">
        <v>2</v>
      </c>
      <c r="B1197" s="118" t="s">
        <v>2539</v>
      </c>
      <c r="C1197" s="119" t="s">
        <v>490</v>
      </c>
      <c r="D1197" s="120">
        <v>2500000</v>
      </c>
      <c r="E1197" s="88" t="s">
        <v>20</v>
      </c>
      <c r="F1197" s="11">
        <v>0</v>
      </c>
      <c r="G1197" s="160"/>
      <c r="H1197" s="160"/>
    </row>
    <row r="1198" spans="1:8" x14ac:dyDescent="0.25">
      <c r="A1198" s="117">
        <v>3</v>
      </c>
      <c r="B1198" s="118" t="s">
        <v>2540</v>
      </c>
      <c r="C1198" s="119" t="s">
        <v>2541</v>
      </c>
      <c r="D1198" s="120">
        <v>500000</v>
      </c>
      <c r="E1198" s="88" t="s">
        <v>20</v>
      </c>
      <c r="F1198" s="11">
        <f>D1198</f>
        <v>500000</v>
      </c>
      <c r="G1198" s="160"/>
      <c r="H1198" s="160"/>
    </row>
    <row r="1199" spans="1:8" ht="15" customHeight="1" x14ac:dyDescent="0.25">
      <c r="A1199" s="117">
        <v>4</v>
      </c>
      <c r="B1199" s="118" t="s">
        <v>2542</v>
      </c>
      <c r="C1199" s="119" t="s">
        <v>2543</v>
      </c>
      <c r="D1199" s="120">
        <v>2000000</v>
      </c>
      <c r="E1199" s="88" t="s">
        <v>20</v>
      </c>
      <c r="F1199" s="11">
        <f>D1199</f>
        <v>2000000</v>
      </c>
      <c r="G1199" s="160"/>
      <c r="H1199" s="160"/>
    </row>
    <row r="1200" spans="1:8" ht="15" customHeight="1" x14ac:dyDescent="0.25">
      <c r="A1200" s="1201" t="s">
        <v>2544</v>
      </c>
      <c r="B1200" s="1201"/>
      <c r="C1200" s="1201"/>
      <c r="D1200" s="102">
        <v>20000000</v>
      </c>
      <c r="E1200" s="88" t="s">
        <v>20</v>
      </c>
      <c r="F1200" s="167">
        <f>SUM(F1196:F1199)</f>
        <v>12500000</v>
      </c>
      <c r="G1200" s="126"/>
      <c r="H1200" s="126"/>
    </row>
    <row r="1201" spans="1:8" x14ac:dyDescent="0.25">
      <c r="A1201" s="121">
        <v>90</v>
      </c>
      <c r="B1201" s="112" t="s">
        <v>2545</v>
      </c>
      <c r="C1201" s="154"/>
      <c r="D1201" s="126"/>
      <c r="E1201" s="126"/>
      <c r="F1201" s="171"/>
      <c r="G1201" s="126"/>
      <c r="H1201" s="126"/>
    </row>
    <row r="1202" spans="1:8" x14ac:dyDescent="0.25">
      <c r="A1202" s="94">
        <v>1</v>
      </c>
      <c r="B1202" s="100" t="s">
        <v>2546</v>
      </c>
      <c r="C1202" s="96" t="s">
        <v>2547</v>
      </c>
      <c r="D1202" s="11">
        <v>600000000</v>
      </c>
      <c r="E1202" s="88" t="s">
        <v>20</v>
      </c>
      <c r="F1202" s="11">
        <v>250000000</v>
      </c>
      <c r="G1202" s="160"/>
      <c r="H1202" s="160"/>
    </row>
    <row r="1203" spans="1:8" ht="15" customHeight="1" x14ac:dyDescent="0.25">
      <c r="A1203" s="1203" t="s">
        <v>2548</v>
      </c>
      <c r="B1203" s="1203"/>
      <c r="C1203" s="1203"/>
      <c r="D1203" s="113">
        <v>600000000</v>
      </c>
      <c r="E1203" s="88" t="s">
        <v>20</v>
      </c>
      <c r="F1203" s="167">
        <f>SUM(F1202)</f>
        <v>250000000</v>
      </c>
      <c r="G1203" s="126"/>
      <c r="H1203" s="126"/>
    </row>
    <row r="1204" spans="1:8" x14ac:dyDescent="0.25">
      <c r="A1204" s="121">
        <v>91</v>
      </c>
      <c r="B1204" s="112" t="s">
        <v>2549</v>
      </c>
      <c r="F1204" s="85"/>
    </row>
    <row r="1205" spans="1:8" ht="31.5" x14ac:dyDescent="0.25">
      <c r="A1205" s="117">
        <v>1</v>
      </c>
      <c r="B1205" s="118" t="s">
        <v>2550</v>
      </c>
      <c r="C1205" s="119" t="s">
        <v>2551</v>
      </c>
      <c r="D1205" s="88" t="s">
        <v>20</v>
      </c>
      <c r="E1205" s="88" t="s">
        <v>20</v>
      </c>
      <c r="F1205" s="115" t="s">
        <v>20</v>
      </c>
      <c r="G1205" s="160"/>
      <c r="H1205" s="160"/>
    </row>
    <row r="1206" spans="1:8" x14ac:dyDescent="0.25">
      <c r="A1206" s="117">
        <v>2</v>
      </c>
      <c r="B1206" s="118" t="s">
        <v>2552</v>
      </c>
      <c r="C1206" s="119" t="s">
        <v>2553</v>
      </c>
      <c r="D1206" s="120">
        <v>50000000</v>
      </c>
      <c r="E1206" s="88" t="s">
        <v>20</v>
      </c>
      <c r="F1206" s="11">
        <f>D1206</f>
        <v>50000000</v>
      </c>
      <c r="G1206" s="160"/>
      <c r="H1206" s="160"/>
    </row>
    <row r="1207" spans="1:8" ht="15" customHeight="1" x14ac:dyDescent="0.25">
      <c r="A1207" s="1201" t="s">
        <v>2554</v>
      </c>
      <c r="B1207" s="1201"/>
      <c r="C1207" s="1201"/>
      <c r="D1207" s="102">
        <v>50000000</v>
      </c>
      <c r="E1207" s="88" t="s">
        <v>20</v>
      </c>
      <c r="F1207" s="167">
        <f>SUM(F1205:F1206)</f>
        <v>50000000</v>
      </c>
      <c r="G1207" s="126"/>
      <c r="H1207" s="126"/>
    </row>
    <row r="1208" spans="1:8" x14ac:dyDescent="0.25">
      <c r="A1208" s="121">
        <v>92</v>
      </c>
      <c r="B1208" s="112" t="s">
        <v>2555</v>
      </c>
      <c r="F1208" s="85"/>
    </row>
    <row r="1209" spans="1:8" x14ac:dyDescent="0.25">
      <c r="A1209" s="117">
        <v>1</v>
      </c>
      <c r="B1209" s="118" t="s">
        <v>2556</v>
      </c>
      <c r="C1209" s="119" t="s">
        <v>2557</v>
      </c>
      <c r="D1209" s="120">
        <v>5000000</v>
      </c>
      <c r="E1209" s="88" t="s">
        <v>20</v>
      </c>
      <c r="F1209" s="11">
        <v>3000000</v>
      </c>
      <c r="G1209" s="160"/>
      <c r="H1209" s="160"/>
    </row>
    <row r="1210" spans="1:8" x14ac:dyDescent="0.25">
      <c r="A1210" s="117">
        <v>2</v>
      </c>
      <c r="B1210" s="118" t="s">
        <v>2558</v>
      </c>
      <c r="C1210" s="119" t="s">
        <v>2559</v>
      </c>
      <c r="D1210" s="120">
        <v>5000000</v>
      </c>
      <c r="E1210" s="88" t="s">
        <v>20</v>
      </c>
      <c r="F1210" s="11">
        <v>3000000</v>
      </c>
      <c r="G1210" s="160"/>
      <c r="H1210" s="160"/>
    </row>
    <row r="1211" spans="1:8" x14ac:dyDescent="0.25">
      <c r="A1211" s="117">
        <v>3</v>
      </c>
      <c r="B1211" s="118" t="s">
        <v>2560</v>
      </c>
      <c r="C1211" s="119" t="s">
        <v>2561</v>
      </c>
      <c r="D1211" s="120">
        <v>3000000</v>
      </c>
      <c r="E1211" s="88" t="s">
        <v>20</v>
      </c>
      <c r="F1211" s="11">
        <v>2000000</v>
      </c>
      <c r="G1211" s="160"/>
      <c r="H1211" s="160"/>
    </row>
    <row r="1212" spans="1:8" x14ac:dyDescent="0.25">
      <c r="A1212" s="117">
        <v>4</v>
      </c>
      <c r="B1212" s="118" t="s">
        <v>2562</v>
      </c>
      <c r="C1212" s="119" t="s">
        <v>2563</v>
      </c>
      <c r="D1212" s="120">
        <v>3000000</v>
      </c>
      <c r="E1212" s="88" t="s">
        <v>20</v>
      </c>
      <c r="F1212" s="11">
        <f>D1212</f>
        <v>3000000</v>
      </c>
      <c r="G1212" s="160"/>
      <c r="H1212" s="160"/>
    </row>
    <row r="1213" spans="1:8" x14ac:dyDescent="0.25">
      <c r="A1213" s="117">
        <v>5</v>
      </c>
      <c r="B1213" s="118" t="s">
        <v>2564</v>
      </c>
      <c r="C1213" s="119" t="s">
        <v>2565</v>
      </c>
      <c r="D1213" s="120">
        <v>4000000</v>
      </c>
      <c r="E1213" s="88" t="s">
        <v>20</v>
      </c>
      <c r="F1213" s="11">
        <f>D1213</f>
        <v>4000000</v>
      </c>
      <c r="G1213" s="160"/>
      <c r="H1213" s="160"/>
    </row>
    <row r="1214" spans="1:8" ht="15" customHeight="1" x14ac:dyDescent="0.25">
      <c r="A1214" s="1201" t="s">
        <v>2566</v>
      </c>
      <c r="B1214" s="1201"/>
      <c r="C1214" s="1201"/>
      <c r="D1214" s="102">
        <v>20000000</v>
      </c>
      <c r="E1214" s="88" t="s">
        <v>20</v>
      </c>
      <c r="F1214" s="167">
        <f>SUM(F1209:F1213)</f>
        <v>15000000</v>
      </c>
      <c r="G1214" s="126"/>
      <c r="H1214" s="126"/>
    </row>
    <row r="1215" spans="1:8" x14ac:dyDescent="0.25">
      <c r="A1215" s="121">
        <v>93</v>
      </c>
      <c r="B1215" s="114" t="s">
        <v>2567</v>
      </c>
      <c r="F1215" s="85"/>
    </row>
    <row r="1216" spans="1:8" x14ac:dyDescent="0.25">
      <c r="A1216" s="94">
        <v>1</v>
      </c>
      <c r="B1216" s="100" t="s">
        <v>2568</v>
      </c>
      <c r="C1216" s="96" t="s">
        <v>1946</v>
      </c>
      <c r="D1216" s="11">
        <v>2000000</v>
      </c>
      <c r="E1216" s="88" t="s">
        <v>20</v>
      </c>
      <c r="F1216" s="11">
        <v>0</v>
      </c>
    </row>
    <row r="1217" spans="1:8" x14ac:dyDescent="0.25">
      <c r="A1217" s="94">
        <v>2</v>
      </c>
      <c r="B1217" s="100" t="s">
        <v>2569</v>
      </c>
      <c r="C1217" s="96" t="s">
        <v>2570</v>
      </c>
      <c r="D1217" s="11">
        <v>2000000</v>
      </c>
      <c r="E1217" s="88" t="s">
        <v>20</v>
      </c>
      <c r="F1217" s="11">
        <f>D1217</f>
        <v>2000000</v>
      </c>
    </row>
    <row r="1218" spans="1:8" ht="31.5" x14ac:dyDescent="0.25">
      <c r="A1218" s="94">
        <v>3</v>
      </c>
      <c r="B1218" s="100" t="s">
        <v>2571</v>
      </c>
      <c r="C1218" s="96" t="s">
        <v>2572</v>
      </c>
      <c r="D1218" s="11">
        <v>1000000</v>
      </c>
      <c r="E1218" s="88" t="s">
        <v>20</v>
      </c>
      <c r="F1218" s="11">
        <v>0</v>
      </c>
    </row>
    <row r="1219" spans="1:8" x14ac:dyDescent="0.25">
      <c r="A1219" s="1203" t="s">
        <v>2573</v>
      </c>
      <c r="B1219" s="1203"/>
      <c r="C1219" s="1203"/>
      <c r="D1219" s="113">
        <v>5000000</v>
      </c>
      <c r="E1219" s="88" t="s">
        <v>20</v>
      </c>
      <c r="F1219" s="167">
        <f>SUM(F1216:F1218)</f>
        <v>2000000</v>
      </c>
    </row>
    <row r="1220" spans="1:8" x14ac:dyDescent="0.25">
      <c r="A1220" s="121">
        <v>94</v>
      </c>
      <c r="B1220" s="112" t="s">
        <v>2574</v>
      </c>
      <c r="F1220" s="85"/>
    </row>
    <row r="1221" spans="1:8" ht="15" customHeight="1" x14ac:dyDescent="0.25">
      <c r="A1221" s="117">
        <v>1</v>
      </c>
      <c r="B1221" s="118" t="s">
        <v>2575</v>
      </c>
      <c r="C1221" s="119" t="s">
        <v>2576</v>
      </c>
      <c r="D1221" s="120">
        <v>250000000</v>
      </c>
      <c r="E1221" s="123">
        <v>4500000</v>
      </c>
      <c r="F1221" s="89">
        <v>150000000</v>
      </c>
      <c r="G1221" s="160"/>
      <c r="H1221" s="160"/>
    </row>
    <row r="1222" spans="1:8" ht="15" customHeight="1" x14ac:dyDescent="0.25">
      <c r="A1222" s="1201" t="s">
        <v>2577</v>
      </c>
      <c r="B1222" s="1201"/>
      <c r="C1222" s="1201"/>
      <c r="D1222" s="102">
        <v>250000000</v>
      </c>
      <c r="E1222" s="103">
        <v>4500000</v>
      </c>
      <c r="F1222" s="167">
        <f>SUM(F1221)</f>
        <v>150000000</v>
      </c>
      <c r="G1222" s="126"/>
      <c r="H1222" s="126"/>
    </row>
    <row r="1223" spans="1:8" x14ac:dyDescent="0.25">
      <c r="A1223" s="121">
        <v>95</v>
      </c>
      <c r="B1223" s="112" t="s">
        <v>2578</v>
      </c>
      <c r="F1223" s="85"/>
    </row>
    <row r="1224" spans="1:8" x14ac:dyDescent="0.25">
      <c r="A1224" s="94">
        <v>1</v>
      </c>
      <c r="B1224" s="100" t="s">
        <v>2579</v>
      </c>
      <c r="C1224" s="96" t="s">
        <v>2580</v>
      </c>
      <c r="D1224" s="11">
        <v>2000000</v>
      </c>
      <c r="E1224" s="88" t="s">
        <v>20</v>
      </c>
      <c r="F1224" s="89">
        <f>D1224</f>
        <v>2000000</v>
      </c>
      <c r="G1224" s="160"/>
      <c r="H1224" s="160"/>
    </row>
    <row r="1225" spans="1:8" ht="31.5" x14ac:dyDescent="0.25">
      <c r="A1225" s="94">
        <v>2</v>
      </c>
      <c r="B1225" s="100" t="s">
        <v>2581</v>
      </c>
      <c r="C1225" s="96" t="s">
        <v>2582</v>
      </c>
      <c r="D1225" s="11">
        <v>8000000</v>
      </c>
      <c r="E1225" s="101">
        <v>2940000</v>
      </c>
      <c r="F1225" s="89">
        <f t="shared" ref="F1225:F1249" si="47">D1225</f>
        <v>8000000</v>
      </c>
      <c r="G1225" s="160"/>
      <c r="H1225" s="160"/>
    </row>
    <row r="1226" spans="1:8" x14ac:dyDescent="0.25">
      <c r="A1226" s="94">
        <v>3</v>
      </c>
      <c r="B1226" s="100" t="s">
        <v>2583</v>
      </c>
      <c r="C1226" s="96" t="s">
        <v>2584</v>
      </c>
      <c r="D1226" s="11">
        <v>8000000</v>
      </c>
      <c r="E1226" s="101">
        <v>931000</v>
      </c>
      <c r="F1226" s="89">
        <f t="shared" si="47"/>
        <v>8000000</v>
      </c>
      <c r="G1226" s="160"/>
      <c r="H1226" s="160"/>
    </row>
    <row r="1227" spans="1:8" x14ac:dyDescent="0.25">
      <c r="A1227" s="94">
        <v>4</v>
      </c>
      <c r="B1227" s="100" t="s">
        <v>2585</v>
      </c>
      <c r="C1227" s="96" t="s">
        <v>2586</v>
      </c>
      <c r="D1227" s="11">
        <v>500000</v>
      </c>
      <c r="E1227" s="88" t="s">
        <v>20</v>
      </c>
      <c r="F1227" s="89">
        <f t="shared" si="47"/>
        <v>500000</v>
      </c>
      <c r="G1227" s="160"/>
      <c r="H1227" s="160"/>
    </row>
    <row r="1228" spans="1:8" ht="31.5" x14ac:dyDescent="0.25">
      <c r="A1228" s="94">
        <v>5</v>
      </c>
      <c r="B1228" s="100" t="s">
        <v>2587</v>
      </c>
      <c r="C1228" s="96" t="s">
        <v>2588</v>
      </c>
      <c r="D1228" s="11">
        <v>7500000</v>
      </c>
      <c r="E1228" s="88" t="s">
        <v>20</v>
      </c>
      <c r="F1228" s="89">
        <v>0</v>
      </c>
      <c r="G1228" s="160"/>
      <c r="H1228" s="160"/>
    </row>
    <row r="1229" spans="1:8" x14ac:dyDescent="0.25">
      <c r="A1229" s="94">
        <v>6</v>
      </c>
      <c r="B1229" s="100" t="s">
        <v>2589</v>
      </c>
      <c r="C1229" s="96" t="s">
        <v>2590</v>
      </c>
      <c r="D1229" s="11">
        <v>1000000</v>
      </c>
      <c r="E1229" s="88" t="s">
        <v>20</v>
      </c>
      <c r="F1229" s="89">
        <f t="shared" si="47"/>
        <v>1000000</v>
      </c>
      <c r="G1229" s="160"/>
      <c r="H1229" s="160"/>
    </row>
    <row r="1230" spans="1:8" x14ac:dyDescent="0.25">
      <c r="A1230" s="94">
        <v>7</v>
      </c>
      <c r="B1230" s="100" t="s">
        <v>2591</v>
      </c>
      <c r="C1230" s="96" t="s">
        <v>2592</v>
      </c>
      <c r="D1230" s="11">
        <v>9000000</v>
      </c>
      <c r="E1230" s="88" t="s">
        <v>20</v>
      </c>
      <c r="F1230" s="89">
        <f t="shared" si="47"/>
        <v>9000000</v>
      </c>
      <c r="G1230" s="160"/>
      <c r="H1230" s="160"/>
    </row>
    <row r="1231" spans="1:8" ht="31.5" x14ac:dyDescent="0.25">
      <c r="A1231" s="94">
        <v>8</v>
      </c>
      <c r="B1231" s="100" t="s">
        <v>2593</v>
      </c>
      <c r="C1231" s="96" t="s">
        <v>2594</v>
      </c>
      <c r="D1231" s="11">
        <v>13000000</v>
      </c>
      <c r="E1231" s="101">
        <v>9254000</v>
      </c>
      <c r="F1231" s="89">
        <f t="shared" si="47"/>
        <v>13000000</v>
      </c>
      <c r="G1231" s="160"/>
      <c r="H1231" s="160"/>
    </row>
    <row r="1232" spans="1:8" x14ac:dyDescent="0.25">
      <c r="A1232" s="94">
        <v>9</v>
      </c>
      <c r="B1232" s="100" t="s">
        <v>2595</v>
      </c>
      <c r="C1232" s="96" t="s">
        <v>2596</v>
      </c>
      <c r="D1232" s="11">
        <v>1000000</v>
      </c>
      <c r="E1232" s="88" t="s">
        <v>20</v>
      </c>
      <c r="F1232" s="89">
        <f t="shared" si="47"/>
        <v>1000000</v>
      </c>
      <c r="G1232" s="160"/>
      <c r="H1232" s="160"/>
    </row>
    <row r="1233" spans="1:8" ht="47.25" x14ac:dyDescent="0.25">
      <c r="A1233" s="94">
        <v>10</v>
      </c>
      <c r="B1233" s="100" t="s">
        <v>2597</v>
      </c>
      <c r="C1233" s="96" t="s">
        <v>2598</v>
      </c>
      <c r="D1233" s="11">
        <v>9500000</v>
      </c>
      <c r="E1233" s="101">
        <v>6000000</v>
      </c>
      <c r="F1233" s="89">
        <f t="shared" si="47"/>
        <v>9500000</v>
      </c>
      <c r="G1233" s="160"/>
      <c r="H1233" s="160"/>
    </row>
    <row r="1234" spans="1:8" x14ac:dyDescent="0.25">
      <c r="A1234" s="94">
        <v>11</v>
      </c>
      <c r="B1234" s="100" t="s">
        <v>2599</v>
      </c>
      <c r="C1234" s="96" t="s">
        <v>2600</v>
      </c>
      <c r="D1234" s="11">
        <v>1000000</v>
      </c>
      <c r="E1234" s="88" t="s">
        <v>20</v>
      </c>
      <c r="F1234" s="89">
        <f t="shared" si="47"/>
        <v>1000000</v>
      </c>
      <c r="G1234" s="160"/>
      <c r="H1234" s="160"/>
    </row>
    <row r="1235" spans="1:8" x14ac:dyDescent="0.25">
      <c r="A1235" s="94">
        <v>12</v>
      </c>
      <c r="B1235" s="100" t="s">
        <v>2601</v>
      </c>
      <c r="C1235" s="96" t="s">
        <v>2602</v>
      </c>
      <c r="D1235" s="11">
        <v>1500000</v>
      </c>
      <c r="E1235" s="88" t="s">
        <v>20</v>
      </c>
      <c r="F1235" s="89">
        <f t="shared" si="47"/>
        <v>1500000</v>
      </c>
      <c r="G1235" s="160"/>
      <c r="H1235" s="160"/>
    </row>
    <row r="1236" spans="1:8" x14ac:dyDescent="0.25">
      <c r="A1236" s="94">
        <v>13</v>
      </c>
      <c r="B1236" s="100" t="s">
        <v>2603</v>
      </c>
      <c r="C1236" s="96" t="s">
        <v>2604</v>
      </c>
      <c r="D1236" s="11">
        <v>30000000</v>
      </c>
      <c r="E1236" s="88" t="s">
        <v>20</v>
      </c>
      <c r="F1236" s="172">
        <f t="shared" si="47"/>
        <v>30000000</v>
      </c>
      <c r="G1236" s="160"/>
      <c r="H1236" s="160"/>
    </row>
    <row r="1237" spans="1:8" x14ac:dyDescent="0.25">
      <c r="A1237" s="94">
        <v>14</v>
      </c>
      <c r="B1237" s="100" t="s">
        <v>2605</v>
      </c>
      <c r="C1237" s="96" t="s">
        <v>2606</v>
      </c>
      <c r="D1237" s="11">
        <v>70000000</v>
      </c>
      <c r="E1237" s="88" t="s">
        <v>20</v>
      </c>
      <c r="F1237" s="172">
        <f t="shared" si="47"/>
        <v>70000000</v>
      </c>
      <c r="G1237" s="160"/>
      <c r="H1237" s="160"/>
    </row>
    <row r="1238" spans="1:8" x14ac:dyDescent="0.25">
      <c r="A1238" s="94">
        <v>15</v>
      </c>
      <c r="B1238" s="100" t="s">
        <v>2607</v>
      </c>
      <c r="C1238" s="96" t="s">
        <v>2608</v>
      </c>
      <c r="D1238" s="11">
        <v>3000000</v>
      </c>
      <c r="E1238" s="88" t="s">
        <v>20</v>
      </c>
      <c r="F1238" s="89">
        <f t="shared" si="47"/>
        <v>3000000</v>
      </c>
      <c r="G1238" s="160"/>
      <c r="H1238" s="160"/>
    </row>
    <row r="1239" spans="1:8" x14ac:dyDescent="0.25">
      <c r="A1239" s="94">
        <v>16</v>
      </c>
      <c r="B1239" s="100" t="s">
        <v>2609</v>
      </c>
      <c r="C1239" s="96" t="s">
        <v>2610</v>
      </c>
      <c r="D1239" s="11">
        <v>9000000</v>
      </c>
      <c r="E1239" s="88" t="s">
        <v>20</v>
      </c>
      <c r="F1239" s="89">
        <f t="shared" si="47"/>
        <v>9000000</v>
      </c>
      <c r="G1239" s="160"/>
      <c r="H1239" s="160"/>
    </row>
    <row r="1240" spans="1:8" x14ac:dyDescent="0.25">
      <c r="A1240" s="94">
        <v>17</v>
      </c>
      <c r="B1240" s="100" t="s">
        <v>2611</v>
      </c>
      <c r="C1240" s="96" t="s">
        <v>2612</v>
      </c>
      <c r="D1240" s="11">
        <v>2000000</v>
      </c>
      <c r="E1240" s="88" t="s">
        <v>20</v>
      </c>
      <c r="F1240" s="89">
        <f t="shared" si="47"/>
        <v>2000000</v>
      </c>
      <c r="G1240" s="160"/>
      <c r="H1240" s="160"/>
    </row>
    <row r="1241" spans="1:8" x14ac:dyDescent="0.25">
      <c r="A1241" s="94">
        <v>18</v>
      </c>
      <c r="B1241" s="100" t="s">
        <v>2613</v>
      </c>
      <c r="C1241" s="96" t="s">
        <v>2614</v>
      </c>
      <c r="D1241" s="11">
        <v>1000000</v>
      </c>
      <c r="E1241" s="88" t="s">
        <v>20</v>
      </c>
      <c r="F1241" s="89">
        <f t="shared" si="47"/>
        <v>1000000</v>
      </c>
      <c r="G1241" s="160"/>
      <c r="H1241" s="160"/>
    </row>
    <row r="1242" spans="1:8" ht="24" customHeight="1" x14ac:dyDescent="0.25">
      <c r="A1242" s="94">
        <v>19</v>
      </c>
      <c r="B1242" s="100" t="s">
        <v>2615</v>
      </c>
      <c r="C1242" s="96" t="s">
        <v>2616</v>
      </c>
      <c r="D1242" s="11">
        <v>5000000</v>
      </c>
      <c r="E1242" s="88" t="s">
        <v>20</v>
      </c>
      <c r="F1242" s="89">
        <f t="shared" si="47"/>
        <v>5000000</v>
      </c>
      <c r="G1242" s="160"/>
      <c r="H1242" s="160"/>
    </row>
    <row r="1243" spans="1:8" x14ac:dyDescent="0.25">
      <c r="A1243" s="94">
        <v>20</v>
      </c>
      <c r="B1243" s="100" t="s">
        <v>2617</v>
      </c>
      <c r="C1243" s="96" t="s">
        <v>2618</v>
      </c>
      <c r="D1243" s="11">
        <v>1000000</v>
      </c>
      <c r="E1243" s="88" t="s">
        <v>20</v>
      </c>
      <c r="F1243" s="89">
        <f t="shared" si="47"/>
        <v>1000000</v>
      </c>
      <c r="G1243" s="160"/>
      <c r="H1243" s="160"/>
    </row>
    <row r="1244" spans="1:8" ht="31.5" x14ac:dyDescent="0.25">
      <c r="A1244" s="94">
        <v>21</v>
      </c>
      <c r="B1244" s="100" t="s">
        <v>2619</v>
      </c>
      <c r="C1244" s="96" t="s">
        <v>2620</v>
      </c>
      <c r="D1244" s="11">
        <v>3000000</v>
      </c>
      <c r="E1244" s="88" t="s">
        <v>20</v>
      </c>
      <c r="F1244" s="89">
        <f t="shared" si="47"/>
        <v>3000000</v>
      </c>
      <c r="G1244" s="160"/>
      <c r="H1244" s="160"/>
    </row>
    <row r="1245" spans="1:8" x14ac:dyDescent="0.25">
      <c r="A1245" s="94">
        <v>22</v>
      </c>
      <c r="B1245" s="100" t="s">
        <v>2621</v>
      </c>
      <c r="C1245" s="96" t="s">
        <v>2622</v>
      </c>
      <c r="D1245" s="11">
        <v>1000000</v>
      </c>
      <c r="E1245" s="88" t="s">
        <v>20</v>
      </c>
      <c r="F1245" s="89">
        <f t="shared" si="47"/>
        <v>1000000</v>
      </c>
      <c r="G1245" s="160"/>
      <c r="H1245" s="160"/>
    </row>
    <row r="1246" spans="1:8" x14ac:dyDescent="0.25">
      <c r="A1246" s="94">
        <v>23</v>
      </c>
      <c r="B1246" s="100" t="s">
        <v>2623</v>
      </c>
      <c r="C1246" s="96" t="s">
        <v>490</v>
      </c>
      <c r="D1246" s="11">
        <v>3000000</v>
      </c>
      <c r="E1246" s="88" t="s">
        <v>20</v>
      </c>
      <c r="F1246" s="89">
        <v>0</v>
      </c>
      <c r="G1246" s="160"/>
      <c r="H1246" s="160"/>
    </row>
    <row r="1247" spans="1:8" ht="31.5" x14ac:dyDescent="0.25">
      <c r="A1247" s="94">
        <v>24</v>
      </c>
      <c r="B1247" s="100" t="s">
        <v>2624</v>
      </c>
      <c r="C1247" s="96" t="s">
        <v>2625</v>
      </c>
      <c r="D1247" s="11">
        <v>2000000</v>
      </c>
      <c r="E1247" s="88" t="s">
        <v>20</v>
      </c>
      <c r="F1247" s="89">
        <f t="shared" si="47"/>
        <v>2000000</v>
      </c>
      <c r="G1247" s="160"/>
      <c r="H1247" s="160"/>
    </row>
    <row r="1248" spans="1:8" ht="13.5" customHeight="1" x14ac:dyDescent="0.25">
      <c r="A1248" s="94">
        <v>25</v>
      </c>
      <c r="B1248" s="100" t="s">
        <v>2626</v>
      </c>
      <c r="C1248" s="96" t="s">
        <v>2627</v>
      </c>
      <c r="D1248" s="11">
        <v>7000000</v>
      </c>
      <c r="E1248" s="88" t="s">
        <v>20</v>
      </c>
      <c r="F1248" s="89">
        <f t="shared" si="47"/>
        <v>7000000</v>
      </c>
      <c r="G1248" s="160"/>
      <c r="H1248" s="160"/>
    </row>
    <row r="1249" spans="1:8" ht="34.5" customHeight="1" x14ac:dyDescent="0.25">
      <c r="A1249" s="94">
        <v>26</v>
      </c>
      <c r="B1249" s="100" t="s">
        <v>2628</v>
      </c>
      <c r="C1249" s="96" t="s">
        <v>2629</v>
      </c>
      <c r="D1249" s="11">
        <v>1000000</v>
      </c>
      <c r="E1249" s="88" t="s">
        <v>20</v>
      </c>
      <c r="F1249" s="89">
        <f t="shared" si="47"/>
        <v>1000000</v>
      </c>
      <c r="G1249" s="160"/>
      <c r="H1249" s="160"/>
    </row>
    <row r="1250" spans="1:8" ht="15" customHeight="1" x14ac:dyDescent="0.25">
      <c r="A1250" s="1203" t="s">
        <v>2630</v>
      </c>
      <c r="B1250" s="1203"/>
      <c r="C1250" s="1203"/>
      <c r="D1250" s="102">
        <v>200000000</v>
      </c>
      <c r="E1250" s="103">
        <v>19125000</v>
      </c>
      <c r="F1250" s="167">
        <f>SUM(F1224:F1249)</f>
        <v>189500000</v>
      </c>
      <c r="G1250" s="126"/>
      <c r="H1250" s="126"/>
    </row>
    <row r="1251" spans="1:8" x14ac:dyDescent="0.25">
      <c r="A1251" s="121">
        <v>96</v>
      </c>
      <c r="B1251" s="114" t="s">
        <v>2631</v>
      </c>
      <c r="F1251" s="85"/>
    </row>
    <row r="1252" spans="1:8" ht="31.5" x14ac:dyDescent="0.25">
      <c r="A1252" s="117">
        <v>1</v>
      </c>
      <c r="B1252" s="118" t="s">
        <v>2632</v>
      </c>
      <c r="C1252" s="119" t="s">
        <v>2633</v>
      </c>
      <c r="D1252" s="120">
        <v>900000</v>
      </c>
      <c r="E1252" s="123">
        <v>246857.14</v>
      </c>
      <c r="F1252" s="11">
        <f>D1252</f>
        <v>900000</v>
      </c>
      <c r="G1252" s="160"/>
      <c r="H1252" s="160"/>
    </row>
    <row r="1253" spans="1:8" x14ac:dyDescent="0.25">
      <c r="A1253" s="117">
        <v>2</v>
      </c>
      <c r="B1253" s="118" t="s">
        <v>2634</v>
      </c>
      <c r="C1253" s="119" t="s">
        <v>2635</v>
      </c>
      <c r="D1253" s="120">
        <v>80000</v>
      </c>
      <c r="E1253" s="88" t="s">
        <v>20</v>
      </c>
      <c r="F1253" s="11">
        <f t="shared" ref="F1253:F1268" si="48">D1253</f>
        <v>80000</v>
      </c>
      <c r="G1253" s="160"/>
      <c r="H1253" s="160"/>
    </row>
    <row r="1254" spans="1:8" x14ac:dyDescent="0.25">
      <c r="A1254" s="117">
        <v>3</v>
      </c>
      <c r="B1254" s="118" t="s">
        <v>2636</v>
      </c>
      <c r="C1254" s="119" t="s">
        <v>2637</v>
      </c>
      <c r="D1254" s="120">
        <v>450000</v>
      </c>
      <c r="E1254" s="123">
        <v>420776.23</v>
      </c>
      <c r="F1254" s="11">
        <f t="shared" si="48"/>
        <v>450000</v>
      </c>
      <c r="G1254" s="160"/>
      <c r="H1254" s="160"/>
    </row>
    <row r="1255" spans="1:8" x14ac:dyDescent="0.25">
      <c r="A1255" s="117">
        <v>4</v>
      </c>
      <c r="B1255" s="118" t="s">
        <v>2638</v>
      </c>
      <c r="C1255" s="119" t="s">
        <v>2639</v>
      </c>
      <c r="D1255" s="120">
        <v>150000</v>
      </c>
      <c r="E1255" s="123">
        <v>150000</v>
      </c>
      <c r="F1255" s="11">
        <f t="shared" si="48"/>
        <v>150000</v>
      </c>
      <c r="G1255" s="160"/>
      <c r="H1255" s="160"/>
    </row>
    <row r="1256" spans="1:8" x14ac:dyDescent="0.25">
      <c r="A1256" s="117">
        <v>5</v>
      </c>
      <c r="B1256" s="118" t="s">
        <v>2640</v>
      </c>
      <c r="C1256" s="119" t="s">
        <v>2641</v>
      </c>
      <c r="D1256" s="120">
        <v>150000</v>
      </c>
      <c r="E1256" s="88" t="s">
        <v>20</v>
      </c>
      <c r="F1256" s="11">
        <f t="shared" si="48"/>
        <v>150000</v>
      </c>
      <c r="G1256" s="160"/>
      <c r="H1256" s="160"/>
    </row>
    <row r="1257" spans="1:8" x14ac:dyDescent="0.25">
      <c r="A1257" s="117">
        <v>6</v>
      </c>
      <c r="B1257" s="118" t="s">
        <v>2642</v>
      </c>
      <c r="C1257" s="119" t="s">
        <v>2643</v>
      </c>
      <c r="D1257" s="120">
        <v>390000</v>
      </c>
      <c r="E1257" s="123">
        <v>120000</v>
      </c>
      <c r="F1257" s="11">
        <f t="shared" si="48"/>
        <v>390000</v>
      </c>
      <c r="G1257" s="160"/>
      <c r="H1257" s="160"/>
    </row>
    <row r="1258" spans="1:8" x14ac:dyDescent="0.25">
      <c r="A1258" s="117">
        <v>7</v>
      </c>
      <c r="B1258" s="118" t="s">
        <v>2644</v>
      </c>
      <c r="C1258" s="119" t="s">
        <v>2645</v>
      </c>
      <c r="D1258" s="120">
        <v>200000</v>
      </c>
      <c r="E1258" s="88" t="s">
        <v>20</v>
      </c>
      <c r="F1258" s="11">
        <f t="shared" si="48"/>
        <v>200000</v>
      </c>
      <c r="G1258" s="160"/>
      <c r="H1258" s="160"/>
    </row>
    <row r="1259" spans="1:8" x14ac:dyDescent="0.25">
      <c r="A1259" s="117">
        <v>8</v>
      </c>
      <c r="B1259" s="118" t="s">
        <v>2646</v>
      </c>
      <c r="C1259" s="119" t="s">
        <v>2647</v>
      </c>
      <c r="D1259" s="120">
        <v>590000</v>
      </c>
      <c r="E1259" s="88" t="s">
        <v>20</v>
      </c>
      <c r="F1259" s="11">
        <f t="shared" si="48"/>
        <v>590000</v>
      </c>
      <c r="G1259" s="160"/>
      <c r="H1259" s="160"/>
    </row>
    <row r="1260" spans="1:8" x14ac:dyDescent="0.25">
      <c r="A1260" s="117">
        <v>9</v>
      </c>
      <c r="B1260" s="118" t="s">
        <v>2648</v>
      </c>
      <c r="C1260" s="119" t="s">
        <v>2649</v>
      </c>
      <c r="D1260" s="120">
        <v>1000000</v>
      </c>
      <c r="E1260" s="123">
        <v>1000000</v>
      </c>
      <c r="F1260" s="11">
        <f t="shared" si="48"/>
        <v>1000000</v>
      </c>
      <c r="G1260" s="160"/>
      <c r="H1260" s="160"/>
    </row>
    <row r="1261" spans="1:8" x14ac:dyDescent="0.25">
      <c r="A1261" s="117">
        <v>10</v>
      </c>
      <c r="B1261" s="118" t="s">
        <v>2650</v>
      </c>
      <c r="C1261" s="119" t="s">
        <v>2651</v>
      </c>
      <c r="D1261" s="120">
        <v>75000</v>
      </c>
      <c r="E1261" s="88" t="s">
        <v>20</v>
      </c>
      <c r="F1261" s="11">
        <f t="shared" si="48"/>
        <v>75000</v>
      </c>
      <c r="G1261" s="160"/>
      <c r="H1261" s="160"/>
    </row>
    <row r="1262" spans="1:8" x14ac:dyDescent="0.25">
      <c r="A1262" s="117">
        <v>11</v>
      </c>
      <c r="B1262" s="118" t="s">
        <v>2652</v>
      </c>
      <c r="C1262" s="119" t="s">
        <v>2653</v>
      </c>
      <c r="D1262" s="120">
        <v>1142400</v>
      </c>
      <c r="E1262" s="88" t="s">
        <v>20</v>
      </c>
      <c r="F1262" s="11">
        <v>1000000</v>
      </c>
      <c r="G1262" s="160"/>
      <c r="H1262" s="160"/>
    </row>
    <row r="1263" spans="1:8" x14ac:dyDescent="0.25">
      <c r="A1263" s="117">
        <v>12</v>
      </c>
      <c r="B1263" s="118" t="s">
        <v>2654</v>
      </c>
      <c r="C1263" s="119" t="s">
        <v>2655</v>
      </c>
      <c r="D1263" s="120">
        <v>1478000</v>
      </c>
      <c r="E1263" s="88" t="s">
        <v>20</v>
      </c>
      <c r="F1263" s="11">
        <v>1405000</v>
      </c>
      <c r="G1263" s="160"/>
      <c r="H1263" s="160"/>
    </row>
    <row r="1264" spans="1:8" x14ac:dyDescent="0.25">
      <c r="A1264" s="117">
        <v>13</v>
      </c>
      <c r="B1264" s="118" t="s">
        <v>2656</v>
      </c>
      <c r="C1264" s="119" t="s">
        <v>2657</v>
      </c>
      <c r="D1264" s="120">
        <v>1220000</v>
      </c>
      <c r="E1264" s="88" t="s">
        <v>20</v>
      </c>
      <c r="F1264" s="11">
        <f t="shared" si="48"/>
        <v>1220000</v>
      </c>
      <c r="G1264" s="160"/>
      <c r="H1264" s="160"/>
    </row>
    <row r="1265" spans="1:8" x14ac:dyDescent="0.25">
      <c r="A1265" s="117">
        <v>14</v>
      </c>
      <c r="B1265" s="118" t="s">
        <v>2658</v>
      </c>
      <c r="C1265" s="119" t="s">
        <v>2659</v>
      </c>
      <c r="D1265" s="120">
        <v>4000000</v>
      </c>
      <c r="E1265" s="123">
        <v>221229.27</v>
      </c>
      <c r="F1265" s="11">
        <v>1000000</v>
      </c>
      <c r="G1265" s="160"/>
      <c r="H1265" s="160"/>
    </row>
    <row r="1266" spans="1:8" x14ac:dyDescent="0.25">
      <c r="A1266" s="117">
        <v>15</v>
      </c>
      <c r="B1266" s="118" t="s">
        <v>2660</v>
      </c>
      <c r="C1266" s="119" t="s">
        <v>2661</v>
      </c>
      <c r="D1266" s="120">
        <v>2784600</v>
      </c>
      <c r="E1266" s="123">
        <v>43200</v>
      </c>
      <c r="F1266" s="11">
        <v>1000000</v>
      </c>
      <c r="G1266" s="160"/>
      <c r="H1266" s="160"/>
    </row>
    <row r="1267" spans="1:8" x14ac:dyDescent="0.25">
      <c r="A1267" s="117">
        <v>16</v>
      </c>
      <c r="B1267" s="118" t="s">
        <v>2662</v>
      </c>
      <c r="C1267" s="119" t="s">
        <v>2663</v>
      </c>
      <c r="D1267" s="120">
        <v>90000</v>
      </c>
      <c r="E1267" s="88" t="s">
        <v>20</v>
      </c>
      <c r="F1267" s="11">
        <f t="shared" si="48"/>
        <v>90000</v>
      </c>
      <c r="G1267" s="160"/>
      <c r="H1267" s="160"/>
    </row>
    <row r="1268" spans="1:8" x14ac:dyDescent="0.25">
      <c r="A1268" s="117">
        <v>17</v>
      </c>
      <c r="B1268" s="118" t="s">
        <v>2664</v>
      </c>
      <c r="C1268" s="119" t="s">
        <v>2665</v>
      </c>
      <c r="D1268" s="120">
        <v>300000</v>
      </c>
      <c r="E1268" s="123">
        <v>84571.43</v>
      </c>
      <c r="F1268" s="11">
        <f t="shared" si="48"/>
        <v>300000</v>
      </c>
      <c r="G1268" s="160"/>
      <c r="H1268" s="160"/>
    </row>
    <row r="1269" spans="1:8" ht="31.5" x14ac:dyDescent="0.25">
      <c r="A1269" s="117">
        <v>18</v>
      </c>
      <c r="B1269" s="118" t="s">
        <v>2666</v>
      </c>
      <c r="C1269" s="119" t="s">
        <v>2667</v>
      </c>
      <c r="D1269" s="120">
        <v>25000000</v>
      </c>
      <c r="E1269" s="123">
        <v>3381586.94</v>
      </c>
      <c r="F1269" s="11">
        <v>15000000</v>
      </c>
      <c r="G1269" s="160"/>
      <c r="H1269" s="160"/>
    </row>
    <row r="1270" spans="1:8" ht="15" customHeight="1" x14ac:dyDescent="0.25">
      <c r="A1270" s="1201" t="s">
        <v>2668</v>
      </c>
      <c r="B1270" s="1201"/>
      <c r="C1270" s="1201"/>
      <c r="D1270" s="102">
        <v>40000000</v>
      </c>
      <c r="E1270" s="103">
        <v>5668221.0099999998</v>
      </c>
      <c r="F1270" s="167">
        <f>SUM(F1252:F1269)</f>
        <v>25000000</v>
      </c>
      <c r="G1270" s="126"/>
      <c r="H1270" s="126"/>
    </row>
    <row r="1271" spans="1:8" x14ac:dyDescent="0.25">
      <c r="A1271" s="121">
        <v>97</v>
      </c>
      <c r="B1271" s="114" t="s">
        <v>2669</v>
      </c>
      <c r="F1271" s="85"/>
    </row>
    <row r="1272" spans="1:8" x14ac:dyDescent="0.25">
      <c r="A1272" s="117">
        <v>1</v>
      </c>
      <c r="B1272" s="118" t="s">
        <v>2670</v>
      </c>
      <c r="C1272" s="119" t="s">
        <v>2671</v>
      </c>
      <c r="D1272" s="120">
        <v>10000000</v>
      </c>
      <c r="E1272" s="123">
        <v>3500000</v>
      </c>
      <c r="F1272" s="11">
        <v>5000000</v>
      </c>
      <c r="G1272" s="160"/>
      <c r="H1272" s="160"/>
    </row>
    <row r="1273" spans="1:8" ht="31.5" x14ac:dyDescent="0.25">
      <c r="A1273" s="117">
        <v>2</v>
      </c>
      <c r="B1273" s="118" t="s">
        <v>2672</v>
      </c>
      <c r="C1273" s="119" t="s">
        <v>2673</v>
      </c>
      <c r="D1273" s="120">
        <v>5000000</v>
      </c>
      <c r="E1273" s="88" t="s">
        <v>20</v>
      </c>
      <c r="F1273" s="11">
        <f t="shared" ref="F1273:F1279" si="49">D1273</f>
        <v>5000000</v>
      </c>
      <c r="G1273" s="160"/>
      <c r="H1273" s="160"/>
    </row>
    <row r="1274" spans="1:8" x14ac:dyDescent="0.25">
      <c r="A1274" s="117">
        <v>3</v>
      </c>
      <c r="B1274" s="118" t="s">
        <v>2674</v>
      </c>
      <c r="C1274" s="119" t="s">
        <v>2675</v>
      </c>
      <c r="D1274" s="120">
        <v>5000000</v>
      </c>
      <c r="E1274" s="88" t="s">
        <v>20</v>
      </c>
      <c r="F1274" s="11">
        <f t="shared" si="49"/>
        <v>5000000</v>
      </c>
      <c r="G1274" s="160"/>
      <c r="H1274" s="160"/>
    </row>
    <row r="1275" spans="1:8" x14ac:dyDescent="0.25">
      <c r="A1275" s="117">
        <v>4</v>
      </c>
      <c r="B1275" s="118" t="s">
        <v>2676</v>
      </c>
      <c r="C1275" s="119" t="s">
        <v>2677</v>
      </c>
      <c r="D1275" s="120">
        <v>1519884078.8599999</v>
      </c>
      <c r="E1275" s="88" t="s">
        <v>20</v>
      </c>
      <c r="F1275" s="205">
        <f t="shared" si="49"/>
        <v>1519884078.8599999</v>
      </c>
      <c r="G1275" s="160"/>
      <c r="H1275" s="160"/>
    </row>
    <row r="1276" spans="1:8" x14ac:dyDescent="0.25">
      <c r="A1276" s="117">
        <v>5</v>
      </c>
      <c r="B1276" s="118" t="s">
        <v>2678</v>
      </c>
      <c r="C1276" s="119" t="s">
        <v>2679</v>
      </c>
      <c r="D1276" s="120">
        <v>1534884078.8599999</v>
      </c>
      <c r="E1276" s="88" t="s">
        <v>20</v>
      </c>
      <c r="F1276" s="205">
        <f t="shared" si="49"/>
        <v>1534884078.8599999</v>
      </c>
      <c r="G1276" s="160"/>
      <c r="H1276" s="160"/>
    </row>
    <row r="1277" spans="1:8" ht="13.5" customHeight="1" x14ac:dyDescent="0.25">
      <c r="A1277" s="117">
        <v>6</v>
      </c>
      <c r="B1277" s="118" t="s">
        <v>2680</v>
      </c>
      <c r="C1277" s="119" t="s">
        <v>2681</v>
      </c>
      <c r="D1277" s="120">
        <v>5000000</v>
      </c>
      <c r="E1277" s="88" t="s">
        <v>20</v>
      </c>
      <c r="F1277" s="11">
        <f t="shared" si="49"/>
        <v>5000000</v>
      </c>
      <c r="G1277" s="160"/>
      <c r="H1277" s="160"/>
    </row>
    <row r="1278" spans="1:8" x14ac:dyDescent="0.25">
      <c r="A1278" s="117">
        <v>7</v>
      </c>
      <c r="B1278" s="118" t="s">
        <v>2682</v>
      </c>
      <c r="C1278" s="119" t="s">
        <v>2683</v>
      </c>
      <c r="D1278" s="120">
        <v>5000000</v>
      </c>
      <c r="E1278" s="88" t="s">
        <v>20</v>
      </c>
      <c r="F1278" s="11">
        <f t="shared" si="49"/>
        <v>5000000</v>
      </c>
      <c r="G1278" s="160"/>
      <c r="H1278" s="160"/>
    </row>
    <row r="1279" spans="1:8" x14ac:dyDescent="0.25">
      <c r="A1279" s="117">
        <v>8</v>
      </c>
      <c r="B1279" s="118" t="s">
        <v>2684</v>
      </c>
      <c r="C1279" s="119" t="s">
        <v>2685</v>
      </c>
      <c r="D1279" s="120">
        <v>20000000</v>
      </c>
      <c r="E1279" s="88" t="s">
        <v>20</v>
      </c>
      <c r="F1279" s="11">
        <f t="shared" si="49"/>
        <v>20000000</v>
      </c>
      <c r="G1279" s="160"/>
      <c r="H1279" s="160"/>
    </row>
    <row r="1280" spans="1:8" ht="31.5" x14ac:dyDescent="0.25">
      <c r="A1280" s="117">
        <v>9</v>
      </c>
      <c r="B1280" s="118" t="s">
        <v>2686</v>
      </c>
      <c r="C1280" s="119" t="s">
        <v>2687</v>
      </c>
      <c r="D1280" s="120">
        <v>5000000</v>
      </c>
      <c r="E1280" s="88" t="s">
        <v>20</v>
      </c>
      <c r="F1280" s="11">
        <f>D1280</f>
        <v>5000000</v>
      </c>
      <c r="G1280" s="160"/>
      <c r="H1280" s="160"/>
    </row>
    <row r="1281" spans="1:8" ht="15" customHeight="1" x14ac:dyDescent="0.25">
      <c r="A1281" s="1201" t="s">
        <v>2688</v>
      </c>
      <c r="B1281" s="1201"/>
      <c r="C1281" s="1201"/>
      <c r="D1281" s="167">
        <f>SUM(D1272:D1280)</f>
        <v>3109768157.7199998</v>
      </c>
      <c r="E1281" s="103">
        <v>3500000</v>
      </c>
      <c r="F1281" s="204">
        <f>SUM(F1272:F1280)</f>
        <v>3104768157.7199998</v>
      </c>
      <c r="G1281" s="126"/>
      <c r="H1281" s="126"/>
    </row>
    <row r="1282" spans="1:8" x14ac:dyDescent="0.25">
      <c r="A1282" s="121">
        <v>98</v>
      </c>
      <c r="B1282" s="114" t="s">
        <v>2689</v>
      </c>
      <c r="F1282" s="85"/>
    </row>
    <row r="1283" spans="1:8" x14ac:dyDescent="0.25">
      <c r="A1283" s="117">
        <v>1</v>
      </c>
      <c r="B1283" s="118" t="s">
        <v>2690</v>
      </c>
      <c r="C1283" s="119" t="s">
        <v>2691</v>
      </c>
      <c r="D1283" s="120">
        <v>2000000</v>
      </c>
      <c r="E1283" s="88" t="s">
        <v>20</v>
      </c>
      <c r="F1283" s="11">
        <v>1000000</v>
      </c>
      <c r="G1283" s="160"/>
      <c r="H1283" s="160"/>
    </row>
    <row r="1284" spans="1:8" x14ac:dyDescent="0.25">
      <c r="A1284" s="117">
        <v>2</v>
      </c>
      <c r="B1284" s="118" t="s">
        <v>2692</v>
      </c>
      <c r="C1284" s="119" t="s">
        <v>2693</v>
      </c>
      <c r="D1284" s="120">
        <v>1000000</v>
      </c>
      <c r="E1284" s="88" t="s">
        <v>20</v>
      </c>
      <c r="F1284" s="11">
        <v>500000</v>
      </c>
      <c r="G1284" s="160"/>
      <c r="H1284" s="160"/>
    </row>
    <row r="1285" spans="1:8" x14ac:dyDescent="0.25">
      <c r="A1285" s="117">
        <v>3</v>
      </c>
      <c r="B1285" s="118" t="s">
        <v>2694</v>
      </c>
      <c r="C1285" s="119" t="s">
        <v>2695</v>
      </c>
      <c r="D1285" s="120">
        <v>4000000</v>
      </c>
      <c r="E1285" s="88" t="s">
        <v>20</v>
      </c>
      <c r="F1285" s="11">
        <v>2500000</v>
      </c>
      <c r="G1285" s="160"/>
      <c r="H1285" s="160"/>
    </row>
    <row r="1286" spans="1:8" x14ac:dyDescent="0.25">
      <c r="A1286" s="117">
        <v>4</v>
      </c>
      <c r="B1286" s="118" t="s">
        <v>2696</v>
      </c>
      <c r="C1286" s="119" t="s">
        <v>2697</v>
      </c>
      <c r="D1286" s="120">
        <v>3000000</v>
      </c>
      <c r="E1286" s="88" t="s">
        <v>20</v>
      </c>
      <c r="F1286" s="11">
        <f>D1286</f>
        <v>3000000</v>
      </c>
      <c r="G1286" s="160"/>
      <c r="H1286" s="160"/>
    </row>
    <row r="1287" spans="1:8" ht="15" customHeight="1" x14ac:dyDescent="0.25">
      <c r="A1287" s="1201" t="s">
        <v>2698</v>
      </c>
      <c r="B1287" s="1201"/>
      <c r="C1287" s="1201"/>
      <c r="D1287" s="167">
        <f>SUM(D1283:D1286)</f>
        <v>10000000</v>
      </c>
      <c r="E1287" s="88" t="s">
        <v>20</v>
      </c>
      <c r="F1287" s="167">
        <f>SUM(F1283:F1286)</f>
        <v>7000000</v>
      </c>
      <c r="G1287" s="126"/>
      <c r="H1287" s="126"/>
    </row>
    <row r="1288" spans="1:8" x14ac:dyDescent="0.25">
      <c r="A1288" s="121">
        <v>99</v>
      </c>
      <c r="B1288" s="112" t="s">
        <v>2699</v>
      </c>
      <c r="C1288" s="131"/>
      <c r="D1288" s="132"/>
      <c r="E1288" s="173"/>
      <c r="F1288" s="115"/>
      <c r="G1288" s="160"/>
      <c r="H1288" s="160"/>
    </row>
    <row r="1289" spans="1:8" x14ac:dyDescent="0.25">
      <c r="A1289" s="117">
        <v>1</v>
      </c>
      <c r="B1289" s="118" t="s">
        <v>2700</v>
      </c>
      <c r="C1289" s="119" t="s">
        <v>2701</v>
      </c>
      <c r="D1289" s="123">
        <v>50000000</v>
      </c>
      <c r="E1289" s="88" t="s">
        <v>20</v>
      </c>
      <c r="F1289" s="11">
        <f>D1289</f>
        <v>50000000</v>
      </c>
      <c r="G1289" s="160"/>
      <c r="H1289" s="160"/>
    </row>
    <row r="1290" spans="1:8" x14ac:dyDescent="0.25">
      <c r="A1290" s="117">
        <v>2</v>
      </c>
      <c r="B1290" s="118" t="s">
        <v>2702</v>
      </c>
      <c r="C1290" s="119" t="s">
        <v>2703</v>
      </c>
      <c r="D1290" s="123">
        <v>500000000</v>
      </c>
      <c r="E1290" s="88" t="s">
        <v>20</v>
      </c>
      <c r="F1290" s="11">
        <f>D1290</f>
        <v>500000000</v>
      </c>
      <c r="G1290" s="160"/>
      <c r="H1290" s="160"/>
    </row>
    <row r="1291" spans="1:8" ht="15" customHeight="1" x14ac:dyDescent="0.25">
      <c r="A1291" s="1201" t="s">
        <v>2704</v>
      </c>
      <c r="B1291" s="1201"/>
      <c r="C1291" s="1201"/>
      <c r="D1291" s="103">
        <v>550000000</v>
      </c>
      <c r="E1291" s="88" t="s">
        <v>20</v>
      </c>
      <c r="F1291" s="167">
        <f>SUM(F1289:F1290)</f>
        <v>550000000</v>
      </c>
      <c r="G1291" s="126"/>
      <c r="H1291" s="126"/>
    </row>
    <row r="1292" spans="1:8" ht="15" customHeight="1" x14ac:dyDescent="0.25">
      <c r="A1292" s="121">
        <v>100</v>
      </c>
      <c r="B1292" s="114" t="s">
        <v>2705</v>
      </c>
      <c r="C1292" s="133"/>
      <c r="D1292" s="134"/>
      <c r="E1292" s="134"/>
      <c r="F1292" s="115"/>
      <c r="G1292" s="126"/>
      <c r="H1292" s="126"/>
    </row>
    <row r="1293" spans="1:8" x14ac:dyDescent="0.25">
      <c r="A1293" s="117">
        <v>1</v>
      </c>
      <c r="B1293" s="118" t="s">
        <v>2706</v>
      </c>
      <c r="C1293" s="119" t="s">
        <v>2707</v>
      </c>
      <c r="D1293" s="123">
        <v>2000000</v>
      </c>
      <c r="E1293" s="88" t="s">
        <v>20</v>
      </c>
      <c r="F1293" s="11">
        <v>1000000</v>
      </c>
      <c r="G1293" s="160"/>
      <c r="H1293" s="160"/>
    </row>
    <row r="1294" spans="1:8" ht="15" customHeight="1" x14ac:dyDescent="0.25">
      <c r="A1294" s="1201" t="s">
        <v>2708</v>
      </c>
      <c r="B1294" s="1201"/>
      <c r="C1294" s="1201"/>
      <c r="D1294" s="103">
        <v>2000000</v>
      </c>
      <c r="E1294" s="88" t="s">
        <v>20</v>
      </c>
      <c r="F1294" s="167">
        <f>SUM(F1293)</f>
        <v>1000000</v>
      </c>
      <c r="G1294" s="126"/>
      <c r="H1294" s="126"/>
    </row>
    <row r="1295" spans="1:8" x14ac:dyDescent="0.25">
      <c r="A1295" s="121">
        <v>101</v>
      </c>
      <c r="B1295" s="114" t="s">
        <v>2709</v>
      </c>
      <c r="F1295" s="85"/>
    </row>
    <row r="1296" spans="1:8" x14ac:dyDescent="0.25">
      <c r="A1296" s="117">
        <v>1</v>
      </c>
      <c r="B1296" s="118" t="s">
        <v>2710</v>
      </c>
      <c r="C1296" s="119" t="s">
        <v>2711</v>
      </c>
      <c r="D1296" s="123">
        <v>2000000</v>
      </c>
      <c r="E1296" s="88" t="s">
        <v>20</v>
      </c>
      <c r="F1296" s="11">
        <v>1000000</v>
      </c>
      <c r="G1296" s="160"/>
      <c r="H1296" s="160"/>
    </row>
    <row r="1297" spans="1:8" ht="15" customHeight="1" x14ac:dyDescent="0.25">
      <c r="A1297" s="1201" t="s">
        <v>2712</v>
      </c>
      <c r="B1297" s="1201"/>
      <c r="C1297" s="1201"/>
      <c r="D1297" s="103">
        <v>2000000</v>
      </c>
      <c r="E1297" s="88" t="s">
        <v>20</v>
      </c>
      <c r="F1297" s="167">
        <f>SUM(F1296)</f>
        <v>1000000</v>
      </c>
      <c r="G1297" s="126"/>
      <c r="H1297" s="126"/>
    </row>
    <row r="1298" spans="1:8" x14ac:dyDescent="0.25">
      <c r="A1298" s="121">
        <v>102</v>
      </c>
      <c r="B1298" s="114" t="s">
        <v>2713</v>
      </c>
      <c r="F1298" s="85"/>
    </row>
    <row r="1299" spans="1:8" x14ac:dyDescent="0.25">
      <c r="A1299" s="117">
        <v>1</v>
      </c>
      <c r="B1299" s="118" t="s">
        <v>2714</v>
      </c>
      <c r="C1299" s="119" t="s">
        <v>1829</v>
      </c>
      <c r="D1299" s="123">
        <v>2000000</v>
      </c>
      <c r="E1299" s="88" t="s">
        <v>20</v>
      </c>
      <c r="F1299" s="11">
        <v>1000000</v>
      </c>
    </row>
    <row r="1300" spans="1:8" x14ac:dyDescent="0.25">
      <c r="A1300" s="1201" t="s">
        <v>2715</v>
      </c>
      <c r="B1300" s="1201"/>
      <c r="C1300" s="1201"/>
      <c r="D1300" s="103">
        <v>2000000</v>
      </c>
      <c r="E1300" s="88" t="s">
        <v>20</v>
      </c>
      <c r="F1300" s="167">
        <f>SUM(F1299)</f>
        <v>1000000</v>
      </c>
    </row>
    <row r="1301" spans="1:8" x14ac:dyDescent="0.25">
      <c r="A1301" s="121">
        <v>103</v>
      </c>
      <c r="B1301" s="114" t="s">
        <v>2716</v>
      </c>
      <c r="F1301" s="85"/>
    </row>
    <row r="1302" spans="1:8" x14ac:dyDescent="0.25">
      <c r="A1302" s="117">
        <v>1</v>
      </c>
      <c r="B1302" s="118" t="s">
        <v>2717</v>
      </c>
      <c r="C1302" s="119" t="s">
        <v>2718</v>
      </c>
      <c r="D1302" s="123">
        <v>2000000</v>
      </c>
      <c r="E1302" s="88" t="s">
        <v>20</v>
      </c>
      <c r="F1302" s="11">
        <v>1000000</v>
      </c>
    </row>
    <row r="1303" spans="1:8" x14ac:dyDescent="0.25">
      <c r="A1303" s="1201" t="s">
        <v>2719</v>
      </c>
      <c r="B1303" s="1201"/>
      <c r="C1303" s="1201"/>
      <c r="D1303" s="103">
        <v>2000000</v>
      </c>
      <c r="E1303" s="88" t="s">
        <v>20</v>
      </c>
      <c r="F1303" s="167">
        <f>SUM(F1302)</f>
        <v>1000000</v>
      </c>
    </row>
    <row r="1304" spans="1:8" x14ac:dyDescent="0.25">
      <c r="A1304" s="121">
        <v>104</v>
      </c>
      <c r="B1304" s="114" t="s">
        <v>2720</v>
      </c>
      <c r="F1304" s="85"/>
    </row>
    <row r="1305" spans="1:8" ht="31.5" x14ac:dyDescent="0.25">
      <c r="A1305" s="94">
        <v>1</v>
      </c>
      <c r="B1305" s="100" t="s">
        <v>2721</v>
      </c>
      <c r="C1305" s="96" t="s">
        <v>2722</v>
      </c>
      <c r="D1305" s="174">
        <v>2000000</v>
      </c>
      <c r="E1305" s="88" t="s">
        <v>20</v>
      </c>
      <c r="F1305" s="11">
        <v>1000000</v>
      </c>
    </row>
    <row r="1306" spans="1:8" ht="15" customHeight="1" x14ac:dyDescent="0.25">
      <c r="A1306" s="94">
        <v>2</v>
      </c>
      <c r="B1306" s="100" t="s">
        <v>2723</v>
      </c>
      <c r="C1306" s="96" t="s">
        <v>1829</v>
      </c>
      <c r="D1306" s="174">
        <v>1000000</v>
      </c>
      <c r="E1306" s="88" t="s">
        <v>20</v>
      </c>
      <c r="F1306" s="11">
        <v>500000</v>
      </c>
    </row>
    <row r="1307" spans="1:8" x14ac:dyDescent="0.25">
      <c r="A1307" s="1201" t="s">
        <v>2724</v>
      </c>
      <c r="B1307" s="1201"/>
      <c r="C1307" s="1201"/>
      <c r="D1307" s="97">
        <f>SUM(D1305:D1306)</f>
        <v>3000000</v>
      </c>
      <c r="E1307" s="88" t="s">
        <v>20</v>
      </c>
      <c r="F1307" s="167">
        <f>SUM(F1305:F1306)</f>
        <v>1500000</v>
      </c>
    </row>
    <row r="1308" spans="1:8" x14ac:dyDescent="0.25">
      <c r="A1308" s="121">
        <v>105</v>
      </c>
      <c r="B1308" s="114" t="s">
        <v>2725</v>
      </c>
      <c r="F1308" s="85"/>
    </row>
    <row r="1309" spans="1:8" x14ac:dyDescent="0.25">
      <c r="A1309" s="117">
        <v>1</v>
      </c>
      <c r="B1309" s="118" t="s">
        <v>2726</v>
      </c>
      <c r="C1309" s="119" t="s">
        <v>2718</v>
      </c>
      <c r="D1309" s="123">
        <v>2000000</v>
      </c>
      <c r="E1309" s="88" t="s">
        <v>20</v>
      </c>
      <c r="F1309" s="11">
        <v>1000000</v>
      </c>
    </row>
    <row r="1310" spans="1:8" x14ac:dyDescent="0.25">
      <c r="A1310" s="1201" t="s">
        <v>2727</v>
      </c>
      <c r="B1310" s="1201"/>
      <c r="C1310" s="1201"/>
      <c r="D1310" s="103">
        <v>2000000</v>
      </c>
      <c r="E1310" s="88" t="s">
        <v>20</v>
      </c>
      <c r="F1310" s="167">
        <f>SUM(F1309)</f>
        <v>1000000</v>
      </c>
    </row>
    <row r="1311" spans="1:8" x14ac:dyDescent="0.25">
      <c r="A1311" s="121">
        <v>106</v>
      </c>
      <c r="B1311" s="114" t="s">
        <v>2728</v>
      </c>
      <c r="F1311" s="85"/>
    </row>
    <row r="1312" spans="1:8" ht="31.5" x14ac:dyDescent="0.25">
      <c r="A1312" s="117">
        <v>1</v>
      </c>
      <c r="B1312" s="118" t="s">
        <v>2729</v>
      </c>
      <c r="C1312" s="119" t="s">
        <v>2730</v>
      </c>
      <c r="D1312" s="123">
        <v>2000000</v>
      </c>
      <c r="E1312" s="88" t="s">
        <v>20</v>
      </c>
      <c r="F1312" s="11">
        <v>1000000</v>
      </c>
    </row>
    <row r="1313" spans="1:9" x14ac:dyDescent="0.25">
      <c r="A1313" s="1201" t="s">
        <v>2731</v>
      </c>
      <c r="B1313" s="1201"/>
      <c r="C1313" s="1201"/>
      <c r="D1313" s="103">
        <v>2000000</v>
      </c>
      <c r="E1313" s="88" t="s">
        <v>20</v>
      </c>
      <c r="F1313" s="167">
        <f>SUM(F1312)</f>
        <v>1000000</v>
      </c>
    </row>
    <row r="1314" spans="1:9" x14ac:dyDescent="0.25">
      <c r="A1314" s="121">
        <v>107</v>
      </c>
      <c r="B1314" s="114" t="s">
        <v>2732</v>
      </c>
      <c r="F1314" s="85"/>
    </row>
    <row r="1315" spans="1:9" x14ac:dyDescent="0.25">
      <c r="A1315" s="117">
        <v>1</v>
      </c>
      <c r="B1315" s="118" t="s">
        <v>2714</v>
      </c>
      <c r="C1315" s="119" t="s">
        <v>1829</v>
      </c>
      <c r="D1315" s="123">
        <v>2000000</v>
      </c>
      <c r="E1315" s="88" t="s">
        <v>20</v>
      </c>
      <c r="F1315" s="11">
        <v>1000000</v>
      </c>
    </row>
    <row r="1316" spans="1:9" x14ac:dyDescent="0.25">
      <c r="A1316" s="1201" t="s">
        <v>2733</v>
      </c>
      <c r="B1316" s="1201"/>
      <c r="C1316" s="1201"/>
      <c r="D1316" s="103">
        <v>2000000</v>
      </c>
      <c r="E1316" s="88" t="s">
        <v>20</v>
      </c>
      <c r="F1316" s="167">
        <f>SUM(F1315)</f>
        <v>1000000</v>
      </c>
      <c r="H1316" s="158">
        <f>H1317-D1423</f>
        <v>0</v>
      </c>
    </row>
    <row r="1317" spans="1:9" x14ac:dyDescent="0.25">
      <c r="A1317" s="121">
        <v>108</v>
      </c>
      <c r="B1317" s="114" t="s">
        <v>3204</v>
      </c>
      <c r="F1317" s="85"/>
      <c r="H1317" s="175">
        <v>80470043323.580002</v>
      </c>
    </row>
    <row r="1318" spans="1:9" x14ac:dyDescent="0.25">
      <c r="A1318" s="117">
        <v>1</v>
      </c>
      <c r="B1318" s="118" t="s">
        <v>2734</v>
      </c>
      <c r="C1318" s="119" t="s">
        <v>2735</v>
      </c>
      <c r="D1318" s="123">
        <v>2000000</v>
      </c>
      <c r="E1318" s="88" t="s">
        <v>20</v>
      </c>
      <c r="F1318" s="11">
        <v>1000000</v>
      </c>
    </row>
    <row r="1319" spans="1:9" x14ac:dyDescent="0.25">
      <c r="A1319" s="1201" t="s">
        <v>3419</v>
      </c>
      <c r="B1319" s="1201"/>
      <c r="C1319" s="1201"/>
      <c r="D1319" s="103">
        <v>2000000</v>
      </c>
      <c r="E1319" s="88" t="s">
        <v>20</v>
      </c>
      <c r="F1319" s="167">
        <f>SUM(F1318)</f>
        <v>1000000</v>
      </c>
    </row>
    <row r="1320" spans="1:9" x14ac:dyDescent="0.25">
      <c r="A1320" s="121">
        <v>106</v>
      </c>
      <c r="B1320" s="112" t="s">
        <v>2736</v>
      </c>
      <c r="D1320" s="85"/>
      <c r="E1320" s="85"/>
      <c r="F1320" s="85"/>
    </row>
    <row r="1321" spans="1:9" x14ac:dyDescent="0.25">
      <c r="A1321" s="94">
        <v>1</v>
      </c>
      <c r="B1321" s="100" t="s">
        <v>2737</v>
      </c>
      <c r="C1321" s="96" t="s">
        <v>2738</v>
      </c>
      <c r="D1321" s="11">
        <v>2000000</v>
      </c>
      <c r="E1321" s="115" t="s">
        <v>20</v>
      </c>
      <c r="F1321" s="11">
        <f>D1321</f>
        <v>2000000</v>
      </c>
      <c r="G1321" s="120"/>
      <c r="H1321" s="160"/>
      <c r="I1321" s="160"/>
    </row>
    <row r="1322" spans="1:9" ht="47.25" x14ac:dyDescent="0.25">
      <c r="A1322" s="94">
        <v>2</v>
      </c>
      <c r="B1322" s="100" t="s">
        <v>2739</v>
      </c>
      <c r="C1322" s="96" t="s">
        <v>2740</v>
      </c>
      <c r="D1322" s="11">
        <v>10000000</v>
      </c>
      <c r="E1322" s="115" t="s">
        <v>20</v>
      </c>
      <c r="F1322" s="11">
        <f t="shared" ref="F1322:F1344" si="50">D1322</f>
        <v>10000000</v>
      </c>
      <c r="G1322" s="120"/>
      <c r="H1322" s="160"/>
      <c r="I1322" s="160"/>
    </row>
    <row r="1323" spans="1:9" ht="31.5" x14ac:dyDescent="0.25">
      <c r="A1323" s="94">
        <v>3</v>
      </c>
      <c r="B1323" s="100" t="s">
        <v>2741</v>
      </c>
      <c r="C1323" s="96" t="s">
        <v>2742</v>
      </c>
      <c r="D1323" s="11">
        <v>4000000</v>
      </c>
      <c r="E1323" s="115" t="s">
        <v>20</v>
      </c>
      <c r="F1323" s="11">
        <f t="shared" si="50"/>
        <v>4000000</v>
      </c>
      <c r="G1323" s="120"/>
      <c r="H1323" s="160"/>
      <c r="I1323" s="160"/>
    </row>
    <row r="1324" spans="1:9" x14ac:dyDescent="0.25">
      <c r="A1324" s="94">
        <v>4</v>
      </c>
      <c r="B1324" s="100" t="s">
        <v>2743</v>
      </c>
      <c r="C1324" s="96" t="s">
        <v>2744</v>
      </c>
      <c r="D1324" s="11">
        <v>40000000</v>
      </c>
      <c r="E1324" s="115" t="s">
        <v>20</v>
      </c>
      <c r="F1324" s="11">
        <v>15000000</v>
      </c>
      <c r="G1324" s="120"/>
      <c r="H1324" s="160"/>
      <c r="I1324" s="160"/>
    </row>
    <row r="1325" spans="1:9" x14ac:dyDescent="0.25">
      <c r="A1325" s="94">
        <v>5</v>
      </c>
      <c r="B1325" s="100" t="s">
        <v>2745</v>
      </c>
      <c r="C1325" s="96" t="s">
        <v>2746</v>
      </c>
      <c r="D1325" s="11">
        <v>4000000</v>
      </c>
      <c r="E1325" s="115" t="s">
        <v>20</v>
      </c>
      <c r="F1325" s="11">
        <f t="shared" si="50"/>
        <v>4000000</v>
      </c>
      <c r="G1325" s="120"/>
      <c r="H1325" s="160"/>
      <c r="I1325" s="160"/>
    </row>
    <row r="1326" spans="1:9" x14ac:dyDescent="0.25">
      <c r="A1326" s="94">
        <v>6</v>
      </c>
      <c r="B1326" s="100" t="s">
        <v>2747</v>
      </c>
      <c r="C1326" s="96" t="s">
        <v>2748</v>
      </c>
      <c r="D1326" s="11">
        <v>10000000</v>
      </c>
      <c r="E1326" s="115" t="s">
        <v>20</v>
      </c>
      <c r="F1326" s="11">
        <f t="shared" si="50"/>
        <v>10000000</v>
      </c>
      <c r="G1326" s="120"/>
      <c r="H1326" s="160"/>
      <c r="I1326" s="160"/>
    </row>
    <row r="1327" spans="1:9" x14ac:dyDescent="0.25">
      <c r="A1327" s="94">
        <v>7</v>
      </c>
      <c r="B1327" s="100" t="s">
        <v>2749</v>
      </c>
      <c r="C1327" s="96" t="s">
        <v>2750</v>
      </c>
      <c r="D1327" s="11">
        <v>800000000</v>
      </c>
      <c r="E1327" s="101">
        <v>19162350.010000002</v>
      </c>
      <c r="F1327" s="11">
        <v>300000000</v>
      </c>
      <c r="G1327" s="120"/>
      <c r="H1327" s="160"/>
      <c r="I1327" s="160"/>
    </row>
    <row r="1328" spans="1:9" x14ac:dyDescent="0.25">
      <c r="A1328" s="94">
        <v>8</v>
      </c>
      <c r="B1328" s="100" t="s">
        <v>2751</v>
      </c>
      <c r="C1328" s="96" t="s">
        <v>2752</v>
      </c>
      <c r="D1328" s="11">
        <v>10000000</v>
      </c>
      <c r="E1328" s="115" t="s">
        <v>20</v>
      </c>
      <c r="F1328" s="11">
        <f t="shared" si="50"/>
        <v>10000000</v>
      </c>
      <c r="G1328" s="120"/>
      <c r="H1328" s="160"/>
      <c r="I1328" s="160"/>
    </row>
    <row r="1329" spans="1:9" ht="31.5" x14ac:dyDescent="0.25">
      <c r="A1329" s="94">
        <v>9</v>
      </c>
      <c r="B1329" s="100" t="s">
        <v>2753</v>
      </c>
      <c r="C1329" s="96" t="s">
        <v>2754</v>
      </c>
      <c r="D1329" s="11">
        <v>10000000</v>
      </c>
      <c r="E1329" s="115" t="s">
        <v>20</v>
      </c>
      <c r="F1329" s="11">
        <f t="shared" si="50"/>
        <v>10000000</v>
      </c>
      <c r="G1329" s="120"/>
      <c r="H1329" s="160"/>
      <c r="I1329" s="160"/>
    </row>
    <row r="1330" spans="1:9" x14ac:dyDescent="0.25">
      <c r="A1330" s="94">
        <v>10</v>
      </c>
      <c r="B1330" s="100" t="s">
        <v>2755</v>
      </c>
      <c r="C1330" s="96" t="s">
        <v>2756</v>
      </c>
      <c r="D1330" s="11">
        <v>15000000</v>
      </c>
      <c r="E1330" s="115" t="s">
        <v>20</v>
      </c>
      <c r="F1330" s="11">
        <v>5000000</v>
      </c>
      <c r="G1330" s="120"/>
      <c r="H1330" s="160"/>
      <c r="I1330" s="160"/>
    </row>
    <row r="1331" spans="1:9" x14ac:dyDescent="0.25">
      <c r="A1331" s="94">
        <v>11</v>
      </c>
      <c r="B1331" s="100" t="s">
        <v>2757</v>
      </c>
      <c r="C1331" s="96" t="s">
        <v>2758</v>
      </c>
      <c r="D1331" s="11">
        <v>2000000</v>
      </c>
      <c r="E1331" s="115" t="s">
        <v>20</v>
      </c>
      <c r="F1331" s="11">
        <f t="shared" si="50"/>
        <v>2000000</v>
      </c>
      <c r="G1331" s="120"/>
      <c r="H1331" s="160"/>
      <c r="I1331" s="160"/>
    </row>
    <row r="1332" spans="1:9" ht="31.5" x14ac:dyDescent="0.25">
      <c r="A1332" s="94">
        <v>12</v>
      </c>
      <c r="B1332" s="100" t="s">
        <v>2759</v>
      </c>
      <c r="C1332" s="96" t="s">
        <v>2760</v>
      </c>
      <c r="D1332" s="11">
        <v>5000000</v>
      </c>
      <c r="E1332" s="101">
        <v>1666666.6</v>
      </c>
      <c r="F1332" s="11">
        <v>4860000</v>
      </c>
      <c r="G1332" s="120"/>
      <c r="H1332" s="160"/>
      <c r="I1332" s="160"/>
    </row>
    <row r="1333" spans="1:9" x14ac:dyDescent="0.25">
      <c r="A1333" s="94">
        <v>13</v>
      </c>
      <c r="B1333" s="100" t="s">
        <v>2761</v>
      </c>
      <c r="C1333" s="96" t="s">
        <v>2762</v>
      </c>
      <c r="D1333" s="11">
        <v>2000000</v>
      </c>
      <c r="E1333" s="115" t="s">
        <v>20</v>
      </c>
      <c r="F1333" s="11">
        <f t="shared" si="50"/>
        <v>2000000</v>
      </c>
      <c r="G1333" s="120"/>
      <c r="H1333" s="160"/>
      <c r="I1333" s="160"/>
    </row>
    <row r="1334" spans="1:9" ht="31.5" x14ac:dyDescent="0.25">
      <c r="A1334" s="94">
        <v>14</v>
      </c>
      <c r="B1334" s="100" t="s">
        <v>2763</v>
      </c>
      <c r="C1334" s="96" t="s">
        <v>2764</v>
      </c>
      <c r="D1334" s="11">
        <v>35000000</v>
      </c>
      <c r="E1334" s="115" t="s">
        <v>20</v>
      </c>
      <c r="F1334" s="11">
        <f t="shared" si="50"/>
        <v>35000000</v>
      </c>
      <c r="G1334" s="120"/>
      <c r="H1334" s="160"/>
      <c r="I1334" s="160"/>
    </row>
    <row r="1335" spans="1:9" ht="31.5" x14ac:dyDescent="0.25">
      <c r="A1335" s="94">
        <v>15</v>
      </c>
      <c r="B1335" s="100" t="s">
        <v>2765</v>
      </c>
      <c r="C1335" s="96" t="s">
        <v>2766</v>
      </c>
      <c r="D1335" s="11">
        <v>140000000</v>
      </c>
      <c r="E1335" s="115" t="s">
        <v>20</v>
      </c>
      <c r="F1335" s="11">
        <f t="shared" si="50"/>
        <v>140000000</v>
      </c>
      <c r="G1335" s="120"/>
      <c r="H1335" s="160"/>
      <c r="I1335" s="160"/>
    </row>
    <row r="1336" spans="1:9" ht="31.5" x14ac:dyDescent="0.25">
      <c r="A1336" s="94">
        <v>16</v>
      </c>
      <c r="B1336" s="100" t="s">
        <v>2767</v>
      </c>
      <c r="C1336" s="96" t="s">
        <v>2768</v>
      </c>
      <c r="D1336" s="11">
        <v>110000000</v>
      </c>
      <c r="E1336" s="115" t="s">
        <v>20</v>
      </c>
      <c r="F1336" s="11">
        <f t="shared" si="50"/>
        <v>110000000</v>
      </c>
      <c r="G1336" s="120"/>
      <c r="H1336" s="160"/>
      <c r="I1336" s="160"/>
    </row>
    <row r="1337" spans="1:9" ht="31.5" x14ac:dyDescent="0.25">
      <c r="A1337" s="94">
        <v>17</v>
      </c>
      <c r="B1337" s="100" t="s">
        <v>2769</v>
      </c>
      <c r="C1337" s="96" t="s">
        <v>2770</v>
      </c>
      <c r="D1337" s="11">
        <v>832000000</v>
      </c>
      <c r="E1337" s="115" t="s">
        <v>20</v>
      </c>
      <c r="F1337" s="143">
        <f t="shared" si="50"/>
        <v>832000000</v>
      </c>
      <c r="G1337" s="120"/>
      <c r="H1337" s="160"/>
      <c r="I1337" s="160"/>
    </row>
    <row r="1338" spans="1:9" x14ac:dyDescent="0.25">
      <c r="A1338" s="94">
        <v>18</v>
      </c>
      <c r="B1338" s="100" t="s">
        <v>2771</v>
      </c>
      <c r="C1338" s="96" t="s">
        <v>2772</v>
      </c>
      <c r="D1338" s="11">
        <v>1000000</v>
      </c>
      <c r="E1338" s="115" t="s">
        <v>20</v>
      </c>
      <c r="F1338" s="11">
        <f t="shared" si="50"/>
        <v>1000000</v>
      </c>
      <c r="G1338" s="120"/>
      <c r="H1338" s="160"/>
      <c r="I1338" s="160"/>
    </row>
    <row r="1339" spans="1:9" ht="47.25" x14ac:dyDescent="0.25">
      <c r="A1339" s="94">
        <v>19</v>
      </c>
      <c r="B1339" s="100" t="s">
        <v>2773</v>
      </c>
      <c r="C1339" s="96" t="s">
        <v>2774</v>
      </c>
      <c r="D1339" s="11">
        <v>30000000</v>
      </c>
      <c r="E1339" s="115" t="s">
        <v>20</v>
      </c>
      <c r="F1339" s="11">
        <f t="shared" si="50"/>
        <v>30000000</v>
      </c>
      <c r="G1339" s="120"/>
      <c r="H1339" s="160"/>
      <c r="I1339" s="160"/>
    </row>
    <row r="1340" spans="1:9" x14ac:dyDescent="0.25">
      <c r="A1340" s="94">
        <v>20</v>
      </c>
      <c r="B1340" s="100" t="s">
        <v>2775</v>
      </c>
      <c r="C1340" s="96" t="s">
        <v>2776</v>
      </c>
      <c r="D1340" s="11">
        <v>25000000</v>
      </c>
      <c r="E1340" s="115" t="s">
        <v>20</v>
      </c>
      <c r="F1340" s="11">
        <f t="shared" si="50"/>
        <v>25000000</v>
      </c>
      <c r="G1340" s="120"/>
      <c r="H1340" s="160"/>
      <c r="I1340" s="160"/>
    </row>
    <row r="1341" spans="1:9" ht="31.5" x14ac:dyDescent="0.25">
      <c r="A1341" s="94">
        <v>21</v>
      </c>
      <c r="B1341" s="100" t="s">
        <v>2777</v>
      </c>
      <c r="C1341" s="96" t="s">
        <v>2778</v>
      </c>
      <c r="D1341" s="11">
        <v>25000000</v>
      </c>
      <c r="E1341" s="115" t="s">
        <v>20</v>
      </c>
      <c r="F1341" s="11">
        <f t="shared" si="50"/>
        <v>25000000</v>
      </c>
      <c r="G1341" s="120"/>
      <c r="H1341" s="160"/>
      <c r="I1341" s="160"/>
    </row>
    <row r="1342" spans="1:9" ht="47.25" x14ac:dyDescent="0.25">
      <c r="A1342" s="94">
        <v>22</v>
      </c>
      <c r="B1342" s="100" t="s">
        <v>2779</v>
      </c>
      <c r="C1342" s="96" t="s">
        <v>2780</v>
      </c>
      <c r="D1342" s="11">
        <v>10000000</v>
      </c>
      <c r="E1342" s="115" t="s">
        <v>20</v>
      </c>
      <c r="F1342" s="11">
        <f t="shared" si="50"/>
        <v>10000000</v>
      </c>
      <c r="G1342" s="120"/>
      <c r="H1342" s="160"/>
      <c r="I1342" s="160"/>
    </row>
    <row r="1343" spans="1:9" ht="31.5" x14ac:dyDescent="0.25">
      <c r="A1343" s="94">
        <v>23</v>
      </c>
      <c r="B1343" s="100" t="s">
        <v>2781</v>
      </c>
      <c r="C1343" s="96" t="s">
        <v>2782</v>
      </c>
      <c r="D1343" s="11">
        <v>1140000</v>
      </c>
      <c r="E1343" s="115" t="s">
        <v>20</v>
      </c>
      <c r="F1343" s="11">
        <f t="shared" si="50"/>
        <v>1140000</v>
      </c>
      <c r="G1343" s="120"/>
      <c r="H1343" s="160"/>
      <c r="I1343" s="160"/>
    </row>
    <row r="1344" spans="1:9" x14ac:dyDescent="0.25">
      <c r="A1344" s="94">
        <v>24</v>
      </c>
      <c r="B1344" s="100" t="s">
        <v>2783</v>
      </c>
      <c r="C1344" s="96" t="s">
        <v>2784</v>
      </c>
      <c r="D1344" s="11">
        <v>5000000</v>
      </c>
      <c r="E1344" s="115" t="s">
        <v>20</v>
      </c>
      <c r="F1344" s="11">
        <f t="shared" si="50"/>
        <v>5000000</v>
      </c>
      <c r="G1344" s="120"/>
      <c r="H1344" s="160"/>
      <c r="I1344" s="160"/>
    </row>
    <row r="1345" spans="1:9" x14ac:dyDescent="0.25">
      <c r="A1345" s="94">
        <v>25</v>
      </c>
      <c r="B1345" s="100" t="s">
        <v>2785</v>
      </c>
      <c r="C1345" s="96" t="s">
        <v>2786</v>
      </c>
      <c r="D1345" s="11">
        <v>8000000</v>
      </c>
      <c r="E1345" s="115" t="s">
        <v>20</v>
      </c>
      <c r="F1345" s="11">
        <v>2000000</v>
      </c>
      <c r="G1345" s="120"/>
      <c r="H1345" s="160"/>
      <c r="I1345" s="160"/>
    </row>
    <row r="1346" spans="1:9" x14ac:dyDescent="0.25">
      <c r="A1346" s="94">
        <v>26</v>
      </c>
      <c r="B1346" s="100" t="s">
        <v>2787</v>
      </c>
      <c r="C1346" s="96" t="s">
        <v>2788</v>
      </c>
      <c r="D1346" s="11">
        <v>35000000</v>
      </c>
      <c r="E1346" s="115" t="s">
        <v>20</v>
      </c>
      <c r="F1346" s="11">
        <v>5000000</v>
      </c>
      <c r="G1346" s="120"/>
      <c r="H1346" s="160"/>
      <c r="I1346" s="160"/>
    </row>
    <row r="1347" spans="1:9" ht="15" customHeight="1" x14ac:dyDescent="0.25">
      <c r="A1347" s="1201" t="s">
        <v>2789</v>
      </c>
      <c r="B1347" s="1201"/>
      <c r="C1347" s="1201"/>
      <c r="D1347" s="102">
        <v>2171140000</v>
      </c>
      <c r="E1347" s="103">
        <v>20829016.609999999</v>
      </c>
      <c r="F1347" s="204">
        <f>SUM(F1321:F1346)</f>
        <v>1600000000</v>
      </c>
      <c r="G1347" s="102"/>
      <c r="H1347" s="126"/>
      <c r="I1347" s="126"/>
    </row>
    <row r="1348" spans="1:9" x14ac:dyDescent="0.25">
      <c r="A1348" s="121">
        <v>107</v>
      </c>
      <c r="B1348" s="114" t="s">
        <v>2790</v>
      </c>
      <c r="F1348" s="83"/>
    </row>
    <row r="1349" spans="1:9" x14ac:dyDescent="0.25">
      <c r="A1349" s="117">
        <v>1</v>
      </c>
      <c r="B1349" s="118" t="s">
        <v>2791</v>
      </c>
      <c r="C1349" s="119" t="s">
        <v>2792</v>
      </c>
      <c r="D1349" s="120">
        <v>7000000</v>
      </c>
      <c r="E1349" s="120">
        <v>5000000</v>
      </c>
      <c r="F1349" s="11">
        <v>5000000</v>
      </c>
      <c r="G1349" s="120"/>
      <c r="H1349" s="160"/>
      <c r="I1349" s="160"/>
    </row>
    <row r="1350" spans="1:9" x14ac:dyDescent="0.25">
      <c r="A1350" s="117">
        <v>2</v>
      </c>
      <c r="B1350" s="118" t="s">
        <v>2793</v>
      </c>
      <c r="C1350" s="119" t="s">
        <v>2794</v>
      </c>
      <c r="D1350" s="120">
        <v>15000000</v>
      </c>
      <c r="E1350" s="115" t="s">
        <v>20</v>
      </c>
      <c r="F1350" s="11">
        <v>10000000</v>
      </c>
      <c r="G1350" s="120"/>
      <c r="H1350" s="160"/>
      <c r="I1350" s="160"/>
    </row>
    <row r="1351" spans="1:9" ht="63" x14ac:dyDescent="0.25">
      <c r="A1351" s="117">
        <v>3</v>
      </c>
      <c r="B1351" s="118" t="s">
        <v>2795</v>
      </c>
      <c r="C1351" s="119" t="s">
        <v>2796</v>
      </c>
      <c r="D1351" s="120">
        <v>5000000</v>
      </c>
      <c r="E1351" s="120">
        <v>5000000</v>
      </c>
      <c r="F1351" s="11">
        <f t="shared" ref="F1351:F1360" si="51">D1351</f>
        <v>5000000</v>
      </c>
      <c r="G1351" s="122"/>
      <c r="H1351" s="160"/>
      <c r="I1351" s="160"/>
    </row>
    <row r="1352" spans="1:9" ht="47.25" x14ac:dyDescent="0.25">
      <c r="A1352" s="117">
        <v>4</v>
      </c>
      <c r="B1352" s="118" t="s">
        <v>2797</v>
      </c>
      <c r="C1352" s="119" t="s">
        <v>2798</v>
      </c>
      <c r="D1352" s="120">
        <v>16000000</v>
      </c>
      <c r="E1352" s="115" t="s">
        <v>20</v>
      </c>
      <c r="F1352" s="11">
        <v>10000000</v>
      </c>
      <c r="G1352" s="120"/>
      <c r="H1352" s="160"/>
      <c r="I1352" s="160"/>
    </row>
    <row r="1353" spans="1:9" x14ac:dyDescent="0.25">
      <c r="A1353" s="117">
        <v>5</v>
      </c>
      <c r="B1353" s="118" t="s">
        <v>2799</v>
      </c>
      <c r="C1353" s="119" t="s">
        <v>2800</v>
      </c>
      <c r="D1353" s="120">
        <v>110000000</v>
      </c>
      <c r="E1353" s="115" t="s">
        <v>20</v>
      </c>
      <c r="F1353" s="11">
        <v>80000000</v>
      </c>
      <c r="G1353" s="120"/>
      <c r="H1353" s="160"/>
      <c r="I1353" s="160"/>
    </row>
    <row r="1354" spans="1:9" x14ac:dyDescent="0.25">
      <c r="A1354" s="117">
        <v>6</v>
      </c>
      <c r="B1354" s="118" t="s">
        <v>2801</v>
      </c>
      <c r="C1354" s="119" t="s">
        <v>2802</v>
      </c>
      <c r="D1354" s="120">
        <v>8000000</v>
      </c>
      <c r="E1354" s="115" t="s">
        <v>20</v>
      </c>
      <c r="F1354" s="11">
        <f t="shared" si="51"/>
        <v>8000000</v>
      </c>
      <c r="G1354" s="120"/>
      <c r="H1354" s="160"/>
      <c r="I1354" s="160"/>
    </row>
    <row r="1355" spans="1:9" x14ac:dyDescent="0.25">
      <c r="A1355" s="117">
        <v>7</v>
      </c>
      <c r="B1355" s="118" t="s">
        <v>2803</v>
      </c>
      <c r="C1355" s="119" t="s">
        <v>2804</v>
      </c>
      <c r="D1355" s="120">
        <v>1350000000</v>
      </c>
      <c r="E1355" s="115" t="s">
        <v>20</v>
      </c>
      <c r="F1355" s="203">
        <v>1000000000</v>
      </c>
      <c r="G1355" s="120"/>
      <c r="H1355" s="160"/>
      <c r="I1355" s="160"/>
    </row>
    <row r="1356" spans="1:9" ht="47.25" x14ac:dyDescent="0.25">
      <c r="A1356" s="117">
        <v>8</v>
      </c>
      <c r="B1356" s="118" t="s">
        <v>2805</v>
      </c>
      <c r="C1356" s="119" t="s">
        <v>2806</v>
      </c>
      <c r="D1356" s="120">
        <v>3000000</v>
      </c>
      <c r="E1356" s="115" t="s">
        <v>20</v>
      </c>
      <c r="F1356" s="11">
        <f t="shared" si="51"/>
        <v>3000000</v>
      </c>
      <c r="G1356" s="120"/>
      <c r="H1356" s="160"/>
      <c r="I1356" s="160"/>
    </row>
    <row r="1357" spans="1:9" ht="94.5" x14ac:dyDescent="0.25">
      <c r="A1357" s="117">
        <v>9</v>
      </c>
      <c r="B1357" s="118" t="s">
        <v>2807</v>
      </c>
      <c r="C1357" s="119" t="s">
        <v>2808</v>
      </c>
      <c r="D1357" s="120">
        <v>3000000</v>
      </c>
      <c r="E1357" s="115" t="s">
        <v>20</v>
      </c>
      <c r="F1357" s="11">
        <f t="shared" si="51"/>
        <v>3000000</v>
      </c>
      <c r="G1357" s="120"/>
      <c r="H1357" s="160"/>
      <c r="I1357" s="160"/>
    </row>
    <row r="1358" spans="1:9" ht="31.5" x14ac:dyDescent="0.25">
      <c r="A1358" s="117">
        <v>10</v>
      </c>
      <c r="B1358" s="118" t="s">
        <v>2809</v>
      </c>
      <c r="C1358" s="119" t="s">
        <v>2810</v>
      </c>
      <c r="D1358" s="120">
        <v>480000000</v>
      </c>
      <c r="E1358" s="115" t="s">
        <v>20</v>
      </c>
      <c r="F1358" s="11">
        <f t="shared" si="51"/>
        <v>480000000</v>
      </c>
      <c r="G1358" s="120"/>
      <c r="H1358" s="160"/>
      <c r="I1358" s="160"/>
    </row>
    <row r="1359" spans="1:9" x14ac:dyDescent="0.25">
      <c r="A1359" s="117">
        <v>11</v>
      </c>
      <c r="B1359" s="118" t="s">
        <v>2811</v>
      </c>
      <c r="C1359" s="119" t="s">
        <v>2812</v>
      </c>
      <c r="D1359" s="120">
        <v>10000000</v>
      </c>
      <c r="E1359" s="115" t="s">
        <v>20</v>
      </c>
      <c r="F1359" s="11">
        <f t="shared" si="51"/>
        <v>10000000</v>
      </c>
      <c r="G1359" s="120"/>
      <c r="H1359" s="160"/>
      <c r="I1359" s="160"/>
    </row>
    <row r="1360" spans="1:9" ht="31.5" x14ac:dyDescent="0.25">
      <c r="A1360" s="117">
        <v>12</v>
      </c>
      <c r="B1360" s="118" t="s">
        <v>2813</v>
      </c>
      <c r="C1360" s="119" t="s">
        <v>2814</v>
      </c>
      <c r="D1360" s="120">
        <v>10000000</v>
      </c>
      <c r="E1360" s="115" t="s">
        <v>20</v>
      </c>
      <c r="F1360" s="11">
        <f t="shared" si="51"/>
        <v>10000000</v>
      </c>
      <c r="G1360" s="120"/>
      <c r="H1360" s="160"/>
      <c r="I1360" s="160"/>
    </row>
    <row r="1361" spans="1:9" ht="31.5" x14ac:dyDescent="0.25">
      <c r="A1361" s="117">
        <v>13</v>
      </c>
      <c r="B1361" s="118" t="s">
        <v>2815</v>
      </c>
      <c r="C1361" s="119" t="s">
        <v>2816</v>
      </c>
      <c r="D1361" s="120">
        <v>200000000</v>
      </c>
      <c r="E1361" s="115" t="s">
        <v>20</v>
      </c>
      <c r="F1361" s="11">
        <v>166000000</v>
      </c>
      <c r="G1361" s="120"/>
      <c r="H1361" s="160"/>
      <c r="I1361" s="160"/>
    </row>
    <row r="1362" spans="1:9" ht="31.5" x14ac:dyDescent="0.25">
      <c r="A1362" s="117">
        <v>14</v>
      </c>
      <c r="B1362" s="118" t="s">
        <v>2817</v>
      </c>
      <c r="C1362" s="119" t="s">
        <v>2818</v>
      </c>
      <c r="D1362" s="120">
        <v>13000000</v>
      </c>
      <c r="E1362" s="115" t="s">
        <v>20</v>
      </c>
      <c r="F1362" s="11">
        <v>10000000</v>
      </c>
      <c r="G1362" s="120"/>
      <c r="H1362" s="160"/>
      <c r="I1362" s="160"/>
    </row>
    <row r="1363" spans="1:9" ht="15" customHeight="1" x14ac:dyDescent="0.25">
      <c r="A1363" s="1201" t="s">
        <v>2819</v>
      </c>
      <c r="B1363" s="1201"/>
      <c r="C1363" s="1201"/>
      <c r="D1363" s="102">
        <v>2230000000</v>
      </c>
      <c r="E1363" s="102">
        <v>10000000</v>
      </c>
      <c r="F1363" s="167">
        <f>SUM(F1349:F1362)</f>
        <v>1800000000</v>
      </c>
      <c r="G1363" s="102"/>
      <c r="H1363" s="126"/>
      <c r="I1363" s="126"/>
    </row>
    <row r="1364" spans="1:9" x14ac:dyDescent="0.25">
      <c r="A1364" s="121">
        <v>108</v>
      </c>
      <c r="B1364" s="112" t="s">
        <v>664</v>
      </c>
      <c r="F1364" s="83"/>
    </row>
    <row r="1365" spans="1:9" x14ac:dyDescent="0.25">
      <c r="A1365" s="117">
        <v>1</v>
      </c>
      <c r="B1365" s="118" t="s">
        <v>2820</v>
      </c>
      <c r="C1365" s="119" t="s">
        <v>2821</v>
      </c>
      <c r="D1365" s="120">
        <v>50000000</v>
      </c>
      <c r="E1365" s="115" t="s">
        <v>20</v>
      </c>
      <c r="F1365" s="11">
        <v>10000000</v>
      </c>
      <c r="G1365" s="120"/>
      <c r="H1365" s="160"/>
      <c r="I1365" s="160"/>
    </row>
    <row r="1366" spans="1:9" ht="15" customHeight="1" x14ac:dyDescent="0.25">
      <c r="A1366" s="1201" t="s">
        <v>667</v>
      </c>
      <c r="B1366" s="1201"/>
      <c r="C1366" s="1201"/>
      <c r="D1366" s="102">
        <v>50000000</v>
      </c>
      <c r="E1366" s="115"/>
      <c r="F1366" s="167">
        <f>F1365</f>
        <v>10000000</v>
      </c>
      <c r="G1366" s="102"/>
      <c r="H1366" s="126"/>
      <c r="I1366" s="126"/>
    </row>
    <row r="1367" spans="1:9" x14ac:dyDescent="0.25">
      <c r="A1367" s="121">
        <v>109</v>
      </c>
      <c r="B1367" s="112" t="s">
        <v>1825</v>
      </c>
      <c r="F1367" s="83"/>
    </row>
    <row r="1368" spans="1:9" x14ac:dyDescent="0.25">
      <c r="A1368" s="94">
        <v>1</v>
      </c>
      <c r="B1368" s="100" t="s">
        <v>1830</v>
      </c>
      <c r="C1368" s="96" t="s">
        <v>1826</v>
      </c>
      <c r="D1368" s="11">
        <v>3400000</v>
      </c>
      <c r="E1368" s="88" t="s">
        <v>20</v>
      </c>
      <c r="F1368" s="11">
        <f>D1368</f>
        <v>3400000</v>
      </c>
      <c r="G1368" s="176"/>
    </row>
    <row r="1369" spans="1:9" x14ac:dyDescent="0.25">
      <c r="A1369" s="94">
        <v>2</v>
      </c>
      <c r="B1369" s="100" t="s">
        <v>1831</v>
      </c>
      <c r="C1369" s="96" t="s">
        <v>1827</v>
      </c>
      <c r="D1369" s="11">
        <v>4000000</v>
      </c>
      <c r="E1369" s="88" t="s">
        <v>20</v>
      </c>
      <c r="F1369" s="11">
        <f>D1369</f>
        <v>4000000</v>
      </c>
      <c r="G1369" s="176"/>
    </row>
    <row r="1370" spans="1:9" x14ac:dyDescent="0.25">
      <c r="A1370" s="94">
        <v>3</v>
      </c>
      <c r="B1370" s="100" t="s">
        <v>1832</v>
      </c>
      <c r="C1370" s="96" t="s">
        <v>1828</v>
      </c>
      <c r="D1370" s="115" t="s">
        <v>20</v>
      </c>
      <c r="E1370" s="88" t="s">
        <v>20</v>
      </c>
      <c r="F1370" s="11" t="str">
        <f>D1370</f>
        <v>-</v>
      </c>
      <c r="G1370" s="177"/>
    </row>
    <row r="1371" spans="1:9" x14ac:dyDescent="0.25">
      <c r="A1371" s="94">
        <v>4</v>
      </c>
      <c r="B1371" s="100" t="s">
        <v>1833</v>
      </c>
      <c r="C1371" s="96" t="s">
        <v>1829</v>
      </c>
      <c r="D1371" s="11">
        <v>2600000</v>
      </c>
      <c r="E1371" s="88" t="s">
        <v>20</v>
      </c>
      <c r="F1371" s="11">
        <f>D1371</f>
        <v>2600000</v>
      </c>
      <c r="G1371" s="176"/>
    </row>
    <row r="1372" spans="1:9" x14ac:dyDescent="0.25">
      <c r="A1372" s="1203" t="s">
        <v>1834</v>
      </c>
      <c r="B1372" s="1203"/>
      <c r="C1372" s="1203"/>
      <c r="D1372" s="113">
        <v>10000000</v>
      </c>
      <c r="E1372" s="88"/>
      <c r="F1372" s="167">
        <f>SUM(F1368:F1371)</f>
        <v>10000000</v>
      </c>
      <c r="G1372" s="178"/>
    </row>
    <row r="1373" spans="1:9" x14ac:dyDescent="0.25">
      <c r="A1373" s="121">
        <v>110</v>
      </c>
      <c r="B1373" s="112" t="s">
        <v>2822</v>
      </c>
      <c r="F1373" s="85"/>
    </row>
    <row r="1374" spans="1:9" x14ac:dyDescent="0.25">
      <c r="A1374" s="117">
        <v>1</v>
      </c>
      <c r="B1374" s="118" t="s">
        <v>2823</v>
      </c>
      <c r="C1374" s="119" t="s">
        <v>2824</v>
      </c>
      <c r="D1374" s="120">
        <v>8300000</v>
      </c>
      <c r="E1374" s="115" t="s">
        <v>20</v>
      </c>
      <c r="F1374" s="11">
        <f t="shared" ref="F1374:F1385" si="52">D1374</f>
        <v>8300000</v>
      </c>
      <c r="G1374" s="120"/>
      <c r="H1374" s="160"/>
      <c r="I1374" s="160"/>
    </row>
    <row r="1375" spans="1:9" x14ac:dyDescent="0.25">
      <c r="A1375" s="117">
        <v>2</v>
      </c>
      <c r="B1375" s="118" t="s">
        <v>2825</v>
      </c>
      <c r="C1375" s="119" t="s">
        <v>2826</v>
      </c>
      <c r="D1375" s="120">
        <v>350000</v>
      </c>
      <c r="E1375" s="115" t="s">
        <v>20</v>
      </c>
      <c r="F1375" s="11">
        <f t="shared" si="52"/>
        <v>350000</v>
      </c>
      <c r="G1375" s="120"/>
      <c r="H1375" s="160"/>
      <c r="I1375" s="160"/>
    </row>
    <row r="1376" spans="1:9" x14ac:dyDescent="0.25">
      <c r="A1376" s="117">
        <v>3</v>
      </c>
      <c r="B1376" s="118" t="s">
        <v>2827</v>
      </c>
      <c r="C1376" s="119" t="s">
        <v>446</v>
      </c>
      <c r="D1376" s="115" t="s">
        <v>20</v>
      </c>
      <c r="E1376" s="115" t="s">
        <v>20</v>
      </c>
      <c r="F1376" s="11" t="str">
        <f t="shared" si="52"/>
        <v>-</v>
      </c>
      <c r="G1376" s="122"/>
      <c r="H1376" s="160"/>
      <c r="I1376" s="160"/>
    </row>
    <row r="1377" spans="1:9" x14ac:dyDescent="0.25">
      <c r="A1377" s="117">
        <v>4</v>
      </c>
      <c r="B1377" s="118" t="s">
        <v>2828</v>
      </c>
      <c r="C1377" s="119" t="s">
        <v>2829</v>
      </c>
      <c r="D1377" s="115" t="s">
        <v>20</v>
      </c>
      <c r="E1377" s="115" t="s">
        <v>20</v>
      </c>
      <c r="F1377" s="11" t="str">
        <f t="shared" si="52"/>
        <v>-</v>
      </c>
      <c r="G1377" s="122"/>
      <c r="H1377" s="160"/>
      <c r="I1377" s="160"/>
    </row>
    <row r="1378" spans="1:9" ht="31.5" x14ac:dyDescent="0.25">
      <c r="A1378" s="117">
        <v>5</v>
      </c>
      <c r="B1378" s="118" t="s">
        <v>2830</v>
      </c>
      <c r="C1378" s="119" t="s">
        <v>2831</v>
      </c>
      <c r="D1378" s="120">
        <v>1000000</v>
      </c>
      <c r="E1378" s="115" t="s">
        <v>20</v>
      </c>
      <c r="F1378" s="11">
        <f t="shared" si="52"/>
        <v>1000000</v>
      </c>
      <c r="G1378" s="120"/>
      <c r="H1378" s="160"/>
      <c r="I1378" s="160"/>
    </row>
    <row r="1379" spans="1:9" ht="31.5" x14ac:dyDescent="0.25">
      <c r="A1379" s="117">
        <v>6</v>
      </c>
      <c r="B1379" s="118" t="s">
        <v>2832</v>
      </c>
      <c r="C1379" s="119" t="s">
        <v>2833</v>
      </c>
      <c r="D1379" s="120">
        <v>80000000</v>
      </c>
      <c r="E1379" s="115" t="s">
        <v>20</v>
      </c>
      <c r="F1379" s="11">
        <v>50000000</v>
      </c>
      <c r="G1379" s="120"/>
      <c r="H1379" s="160"/>
      <c r="I1379" s="160"/>
    </row>
    <row r="1380" spans="1:9" x14ac:dyDescent="0.25">
      <c r="A1380" s="117">
        <v>7</v>
      </c>
      <c r="B1380" s="118" t="s">
        <v>2834</v>
      </c>
      <c r="C1380" s="119" t="s">
        <v>2835</v>
      </c>
      <c r="D1380" s="120">
        <v>500000</v>
      </c>
      <c r="E1380" s="115" t="s">
        <v>20</v>
      </c>
      <c r="F1380" s="11">
        <f t="shared" si="52"/>
        <v>500000</v>
      </c>
      <c r="G1380" s="120"/>
      <c r="H1380" s="160"/>
      <c r="I1380" s="160"/>
    </row>
    <row r="1381" spans="1:9" x14ac:dyDescent="0.25">
      <c r="A1381" s="117">
        <v>8</v>
      </c>
      <c r="B1381" s="118" t="s">
        <v>2836</v>
      </c>
      <c r="C1381" s="119" t="s">
        <v>2837</v>
      </c>
      <c r="D1381" s="120">
        <v>500000</v>
      </c>
      <c r="E1381" s="115" t="s">
        <v>20</v>
      </c>
      <c r="F1381" s="11">
        <f t="shared" si="52"/>
        <v>500000</v>
      </c>
      <c r="G1381" s="120"/>
      <c r="H1381" s="160"/>
      <c r="I1381" s="160"/>
    </row>
    <row r="1382" spans="1:9" ht="36.75" customHeight="1" x14ac:dyDescent="0.25">
      <c r="A1382" s="117">
        <v>9</v>
      </c>
      <c r="B1382" s="118" t="s">
        <v>2838</v>
      </c>
      <c r="C1382" s="119" t="s">
        <v>2839</v>
      </c>
      <c r="D1382" s="120">
        <v>1000000</v>
      </c>
      <c r="E1382" s="115" t="s">
        <v>20</v>
      </c>
      <c r="F1382" s="11">
        <f t="shared" si="52"/>
        <v>1000000</v>
      </c>
      <c r="G1382" s="120"/>
      <c r="H1382" s="160"/>
      <c r="I1382" s="160"/>
    </row>
    <row r="1383" spans="1:9" x14ac:dyDescent="0.25">
      <c r="A1383" s="117">
        <v>10</v>
      </c>
      <c r="B1383" s="118" t="s">
        <v>2840</v>
      </c>
      <c r="C1383" s="119" t="s">
        <v>2841</v>
      </c>
      <c r="D1383" s="120">
        <v>1000000</v>
      </c>
      <c r="E1383" s="123">
        <v>657419.62</v>
      </c>
      <c r="F1383" s="11">
        <f t="shared" si="52"/>
        <v>1000000</v>
      </c>
      <c r="G1383" s="120"/>
      <c r="H1383" s="160"/>
      <c r="I1383" s="160"/>
    </row>
    <row r="1384" spans="1:9" ht="47.25" x14ac:dyDescent="0.25">
      <c r="A1384" s="117">
        <v>11</v>
      </c>
      <c r="B1384" s="118" t="s">
        <v>2842</v>
      </c>
      <c r="C1384" s="119" t="s">
        <v>2843</v>
      </c>
      <c r="D1384" s="120">
        <v>3000000</v>
      </c>
      <c r="E1384" s="123">
        <v>2186000</v>
      </c>
      <c r="F1384" s="11">
        <f t="shared" si="52"/>
        <v>3000000</v>
      </c>
      <c r="G1384" s="120"/>
      <c r="H1384" s="160"/>
      <c r="I1384" s="160"/>
    </row>
    <row r="1385" spans="1:9" ht="31.5" x14ac:dyDescent="0.25">
      <c r="A1385" s="117">
        <v>12</v>
      </c>
      <c r="B1385" s="118" t="s">
        <v>2844</v>
      </c>
      <c r="C1385" s="119" t="s">
        <v>2845</v>
      </c>
      <c r="D1385" s="120">
        <v>3600000</v>
      </c>
      <c r="E1385" s="115" t="s">
        <v>20</v>
      </c>
      <c r="F1385" s="11">
        <f t="shared" si="52"/>
        <v>3600000</v>
      </c>
      <c r="G1385" s="120"/>
      <c r="H1385" s="160"/>
      <c r="I1385" s="160"/>
    </row>
    <row r="1386" spans="1:9" x14ac:dyDescent="0.25">
      <c r="A1386" s="117">
        <v>13</v>
      </c>
      <c r="B1386" s="118" t="s">
        <v>2846</v>
      </c>
      <c r="C1386" s="119" t="s">
        <v>2847</v>
      </c>
      <c r="D1386" s="120">
        <v>750000</v>
      </c>
      <c r="E1386" s="115" t="s">
        <v>20</v>
      </c>
      <c r="F1386" s="11">
        <f>D1386</f>
        <v>750000</v>
      </c>
      <c r="G1386" s="120"/>
      <c r="H1386" s="160"/>
      <c r="I1386" s="160"/>
    </row>
    <row r="1387" spans="1:9" ht="15" customHeight="1" x14ac:dyDescent="0.25">
      <c r="A1387" s="1201" t="s">
        <v>2848</v>
      </c>
      <c r="B1387" s="1201"/>
      <c r="C1387" s="1201"/>
      <c r="D1387" s="102">
        <v>100000000</v>
      </c>
      <c r="E1387" s="102">
        <v>2843419.62</v>
      </c>
      <c r="F1387" s="167">
        <f>SUM(F1374:F1386)</f>
        <v>70000000</v>
      </c>
      <c r="G1387" s="178"/>
      <c r="H1387" s="126"/>
      <c r="I1387" s="126"/>
    </row>
    <row r="1388" spans="1:9" ht="15" customHeight="1" x14ac:dyDescent="0.25">
      <c r="A1388" s="179">
        <v>111</v>
      </c>
      <c r="B1388" s="180" t="s">
        <v>2849</v>
      </c>
      <c r="C1388" s="124"/>
      <c r="D1388" s="102"/>
      <c r="E1388" s="102"/>
      <c r="F1388" s="115"/>
      <c r="G1388" s="134"/>
      <c r="H1388" s="126"/>
      <c r="I1388" s="126"/>
    </row>
    <row r="1389" spans="1:9" ht="15" customHeight="1" x14ac:dyDescent="0.25">
      <c r="A1389" s="117">
        <v>1</v>
      </c>
      <c r="B1389" s="118" t="s">
        <v>2850</v>
      </c>
      <c r="C1389" s="119" t="s">
        <v>2851</v>
      </c>
      <c r="D1389" s="120">
        <v>15000000</v>
      </c>
      <c r="E1389" s="115" t="s">
        <v>20</v>
      </c>
      <c r="F1389" s="11">
        <f>D1389</f>
        <v>15000000</v>
      </c>
      <c r="G1389" s="120"/>
      <c r="H1389" s="160"/>
      <c r="I1389" s="160"/>
    </row>
    <row r="1390" spans="1:9" ht="15" customHeight="1" x14ac:dyDescent="0.25">
      <c r="A1390" s="117">
        <v>2</v>
      </c>
      <c r="B1390" s="118" t="s">
        <v>2852</v>
      </c>
      <c r="C1390" s="119" t="s">
        <v>2853</v>
      </c>
      <c r="D1390" s="120">
        <v>10000000</v>
      </c>
      <c r="E1390" s="115" t="s">
        <v>20</v>
      </c>
      <c r="F1390" s="11">
        <f t="shared" ref="F1390:F1421" si="53">D1390</f>
        <v>10000000</v>
      </c>
      <c r="G1390" s="120"/>
      <c r="H1390" s="160"/>
      <c r="I1390" s="160"/>
    </row>
    <row r="1391" spans="1:9" ht="47.25" x14ac:dyDescent="0.25">
      <c r="A1391" s="117">
        <v>3</v>
      </c>
      <c r="B1391" s="118" t="s">
        <v>2854</v>
      </c>
      <c r="C1391" s="119" t="s">
        <v>2855</v>
      </c>
      <c r="D1391" s="120">
        <v>6000000</v>
      </c>
      <c r="E1391" s="115" t="s">
        <v>20</v>
      </c>
      <c r="F1391" s="11">
        <f t="shared" si="53"/>
        <v>6000000</v>
      </c>
      <c r="G1391" s="120"/>
      <c r="H1391" s="160"/>
      <c r="I1391" s="160"/>
    </row>
    <row r="1392" spans="1:9" ht="15" customHeight="1" x14ac:dyDescent="0.25">
      <c r="A1392" s="117">
        <v>4</v>
      </c>
      <c r="B1392" s="118" t="s">
        <v>2856</v>
      </c>
      <c r="C1392" s="119" t="s">
        <v>2857</v>
      </c>
      <c r="D1392" s="120">
        <v>3000000</v>
      </c>
      <c r="E1392" s="115" t="s">
        <v>20</v>
      </c>
      <c r="F1392" s="11">
        <f t="shared" si="53"/>
        <v>3000000</v>
      </c>
      <c r="G1392" s="120"/>
      <c r="H1392" s="160"/>
      <c r="I1392" s="160"/>
    </row>
    <row r="1393" spans="1:9" ht="15" customHeight="1" x14ac:dyDescent="0.25">
      <c r="A1393" s="117">
        <v>5</v>
      </c>
      <c r="B1393" s="118" t="s">
        <v>2858</v>
      </c>
      <c r="C1393" s="119" t="s">
        <v>2859</v>
      </c>
      <c r="D1393" s="120">
        <v>10000000</v>
      </c>
      <c r="E1393" s="115" t="s">
        <v>20</v>
      </c>
      <c r="F1393" s="11">
        <f t="shared" si="53"/>
        <v>10000000</v>
      </c>
      <c r="G1393" s="120"/>
      <c r="H1393" s="160"/>
      <c r="I1393" s="160"/>
    </row>
    <row r="1394" spans="1:9" ht="15" customHeight="1" x14ac:dyDescent="0.25">
      <c r="A1394" s="117">
        <v>6</v>
      </c>
      <c r="B1394" s="118" t="s">
        <v>2860</v>
      </c>
      <c r="C1394" s="119" t="s">
        <v>2861</v>
      </c>
      <c r="D1394" s="120">
        <v>10000000</v>
      </c>
      <c r="E1394" s="115" t="s">
        <v>20</v>
      </c>
      <c r="F1394" s="11">
        <f t="shared" si="53"/>
        <v>10000000</v>
      </c>
      <c r="G1394" s="120"/>
      <c r="H1394" s="160"/>
      <c r="I1394" s="160"/>
    </row>
    <row r="1395" spans="1:9" ht="15" customHeight="1" x14ac:dyDescent="0.25">
      <c r="A1395" s="117">
        <v>7</v>
      </c>
      <c r="B1395" s="118" t="s">
        <v>2862</v>
      </c>
      <c r="C1395" s="119" t="s">
        <v>2863</v>
      </c>
      <c r="D1395" s="120">
        <v>20000000</v>
      </c>
      <c r="E1395" s="115" t="s">
        <v>20</v>
      </c>
      <c r="F1395" s="11">
        <f t="shared" si="53"/>
        <v>20000000</v>
      </c>
      <c r="G1395" s="120"/>
      <c r="H1395" s="160"/>
      <c r="I1395" s="160"/>
    </row>
    <row r="1396" spans="1:9" ht="15" customHeight="1" x14ac:dyDescent="0.25">
      <c r="A1396" s="117">
        <v>8</v>
      </c>
      <c r="B1396" s="118" t="s">
        <v>2864</v>
      </c>
      <c r="C1396" s="119" t="s">
        <v>2865</v>
      </c>
      <c r="D1396" s="120">
        <v>2000000</v>
      </c>
      <c r="E1396" s="115" t="s">
        <v>20</v>
      </c>
      <c r="F1396" s="11">
        <f t="shared" si="53"/>
        <v>2000000</v>
      </c>
      <c r="G1396" s="120"/>
      <c r="H1396" s="160"/>
      <c r="I1396" s="160"/>
    </row>
    <row r="1397" spans="1:9" ht="15" customHeight="1" x14ac:dyDescent="0.25">
      <c r="A1397" s="117">
        <v>9</v>
      </c>
      <c r="B1397" s="118" t="s">
        <v>2866</v>
      </c>
      <c r="C1397" s="119" t="s">
        <v>2867</v>
      </c>
      <c r="D1397" s="120">
        <v>20000000</v>
      </c>
      <c r="E1397" s="123">
        <v>17355643.199999999</v>
      </c>
      <c r="F1397" s="11">
        <f t="shared" si="53"/>
        <v>20000000</v>
      </c>
      <c r="G1397" s="120"/>
      <c r="H1397" s="160"/>
      <c r="I1397" s="160"/>
    </row>
    <row r="1398" spans="1:9" ht="15" customHeight="1" x14ac:dyDescent="0.25">
      <c r="A1398" s="117">
        <v>10</v>
      </c>
      <c r="B1398" s="118" t="s">
        <v>2868</v>
      </c>
      <c r="C1398" s="119" t="s">
        <v>2869</v>
      </c>
      <c r="D1398" s="120">
        <v>2500000</v>
      </c>
      <c r="E1398" s="115" t="s">
        <v>20</v>
      </c>
      <c r="F1398" s="11">
        <f t="shared" si="53"/>
        <v>2500000</v>
      </c>
      <c r="G1398" s="120"/>
      <c r="H1398" s="160"/>
      <c r="I1398" s="160"/>
    </row>
    <row r="1399" spans="1:9" ht="15" customHeight="1" x14ac:dyDescent="0.25">
      <c r="A1399" s="117">
        <v>11</v>
      </c>
      <c r="B1399" s="118" t="s">
        <v>2870</v>
      </c>
      <c r="C1399" s="119" t="s">
        <v>2871</v>
      </c>
      <c r="D1399" s="120">
        <v>15000000</v>
      </c>
      <c r="E1399" s="115" t="s">
        <v>20</v>
      </c>
      <c r="F1399" s="11">
        <f t="shared" si="53"/>
        <v>15000000</v>
      </c>
      <c r="G1399" s="120"/>
      <c r="H1399" s="160"/>
      <c r="I1399" s="160"/>
    </row>
    <row r="1400" spans="1:9" ht="15" customHeight="1" x14ac:dyDescent="0.25">
      <c r="A1400" s="117">
        <v>12</v>
      </c>
      <c r="B1400" s="118" t="s">
        <v>2872</v>
      </c>
      <c r="C1400" s="119" t="s">
        <v>2873</v>
      </c>
      <c r="D1400" s="120">
        <v>20000000</v>
      </c>
      <c r="E1400" s="115" t="s">
        <v>20</v>
      </c>
      <c r="F1400" s="11">
        <f t="shared" si="53"/>
        <v>20000000</v>
      </c>
      <c r="G1400" s="120"/>
      <c r="H1400" s="160"/>
      <c r="I1400" s="160"/>
    </row>
    <row r="1401" spans="1:9" ht="15" customHeight="1" x14ac:dyDescent="0.25">
      <c r="A1401" s="117">
        <v>13</v>
      </c>
      <c r="B1401" s="118" t="s">
        <v>2874</v>
      </c>
      <c r="C1401" s="119" t="s">
        <v>2875</v>
      </c>
      <c r="D1401" s="120">
        <v>40000000</v>
      </c>
      <c r="E1401" s="115" t="s">
        <v>20</v>
      </c>
      <c r="F1401" s="11">
        <f t="shared" si="53"/>
        <v>40000000</v>
      </c>
      <c r="G1401" s="120"/>
      <c r="H1401" s="160"/>
      <c r="I1401" s="160"/>
    </row>
    <row r="1402" spans="1:9" ht="15" customHeight="1" x14ac:dyDescent="0.25">
      <c r="A1402" s="117">
        <v>14</v>
      </c>
      <c r="B1402" s="118" t="s">
        <v>2876</v>
      </c>
      <c r="C1402" s="119" t="s">
        <v>2877</v>
      </c>
      <c r="D1402" s="120">
        <v>2500000</v>
      </c>
      <c r="E1402" s="115" t="s">
        <v>20</v>
      </c>
      <c r="F1402" s="11">
        <f t="shared" si="53"/>
        <v>2500000</v>
      </c>
      <c r="G1402" s="120"/>
      <c r="H1402" s="160"/>
      <c r="I1402" s="160"/>
    </row>
    <row r="1403" spans="1:9" ht="31.5" x14ac:dyDescent="0.25">
      <c r="A1403" s="117">
        <v>15</v>
      </c>
      <c r="B1403" s="118" t="s">
        <v>2878</v>
      </c>
      <c r="C1403" s="119" t="s">
        <v>2879</v>
      </c>
      <c r="D1403" s="120">
        <v>725000000</v>
      </c>
      <c r="E1403" s="115" t="s">
        <v>20</v>
      </c>
      <c r="F1403" s="11">
        <v>100000000</v>
      </c>
      <c r="G1403" s="120"/>
      <c r="H1403" s="160"/>
      <c r="I1403" s="160"/>
    </row>
    <row r="1404" spans="1:9" ht="15" customHeight="1" x14ac:dyDescent="0.25">
      <c r="A1404" s="117">
        <v>16</v>
      </c>
      <c r="B1404" s="118" t="s">
        <v>2880</v>
      </c>
      <c r="C1404" s="119" t="s">
        <v>2881</v>
      </c>
      <c r="D1404" s="120">
        <v>11036000000</v>
      </c>
      <c r="E1404" s="123">
        <v>4112582949.6199999</v>
      </c>
      <c r="F1404" s="11">
        <v>10036000000</v>
      </c>
      <c r="G1404" s="120"/>
      <c r="H1404" s="160"/>
      <c r="I1404" s="160"/>
    </row>
    <row r="1405" spans="1:9" ht="15" customHeight="1" x14ac:dyDescent="0.25">
      <c r="A1405" s="117">
        <v>17</v>
      </c>
      <c r="B1405" s="118" t="s">
        <v>2882</v>
      </c>
      <c r="C1405" s="119" t="s">
        <v>2883</v>
      </c>
      <c r="D1405" s="120">
        <v>2000000</v>
      </c>
      <c r="E1405" s="115" t="s">
        <v>20</v>
      </c>
      <c r="F1405" s="11">
        <f t="shared" si="53"/>
        <v>2000000</v>
      </c>
      <c r="G1405" s="120"/>
      <c r="H1405" s="160"/>
      <c r="I1405" s="160"/>
    </row>
    <row r="1406" spans="1:9" ht="15" customHeight="1" x14ac:dyDescent="0.25">
      <c r="A1406" s="117">
        <v>18</v>
      </c>
      <c r="B1406" s="118" t="s">
        <v>2884</v>
      </c>
      <c r="C1406" s="119" t="s">
        <v>2885</v>
      </c>
      <c r="D1406" s="120">
        <v>2000000000</v>
      </c>
      <c r="E1406" s="115" t="s">
        <v>20</v>
      </c>
      <c r="F1406" s="11">
        <f t="shared" si="53"/>
        <v>2000000000</v>
      </c>
      <c r="G1406" s="120"/>
      <c r="H1406" s="160"/>
      <c r="I1406" s="160"/>
    </row>
    <row r="1407" spans="1:9" ht="15" customHeight="1" x14ac:dyDescent="0.25">
      <c r="A1407" s="117">
        <v>19</v>
      </c>
      <c r="B1407" s="118" t="s">
        <v>2886</v>
      </c>
      <c r="C1407" s="119" t="s">
        <v>2887</v>
      </c>
      <c r="D1407" s="120">
        <v>3000000</v>
      </c>
      <c r="E1407" s="115" t="s">
        <v>20</v>
      </c>
      <c r="F1407" s="11">
        <f t="shared" si="53"/>
        <v>3000000</v>
      </c>
      <c r="G1407" s="120"/>
      <c r="H1407" s="160"/>
      <c r="I1407" s="160"/>
    </row>
    <row r="1408" spans="1:9" ht="15" customHeight="1" x14ac:dyDescent="0.25">
      <c r="A1408" s="117">
        <v>20</v>
      </c>
      <c r="B1408" s="118" t="s">
        <v>2888</v>
      </c>
      <c r="C1408" s="119" t="s">
        <v>2889</v>
      </c>
      <c r="D1408" s="120">
        <v>1200000000</v>
      </c>
      <c r="E1408" s="123">
        <v>341802301.72000003</v>
      </c>
      <c r="F1408" s="11">
        <v>1000000000</v>
      </c>
      <c r="G1408" s="120"/>
      <c r="H1408" s="160"/>
      <c r="I1408" s="160"/>
    </row>
    <row r="1409" spans="1:9" ht="31.5" x14ac:dyDescent="0.25">
      <c r="A1409" s="117">
        <v>21</v>
      </c>
      <c r="B1409" s="118" t="s">
        <v>2890</v>
      </c>
      <c r="C1409" s="119" t="s">
        <v>2891</v>
      </c>
      <c r="D1409" s="120">
        <v>15000000</v>
      </c>
      <c r="E1409" s="115" t="s">
        <v>20</v>
      </c>
      <c r="F1409" s="11">
        <f t="shared" si="53"/>
        <v>15000000</v>
      </c>
      <c r="G1409" s="120"/>
      <c r="H1409" s="160"/>
      <c r="I1409" s="160"/>
    </row>
    <row r="1410" spans="1:9" ht="15" customHeight="1" x14ac:dyDescent="0.25">
      <c r="A1410" s="117">
        <v>22</v>
      </c>
      <c r="B1410" s="118" t="s">
        <v>2892</v>
      </c>
      <c r="C1410" s="119" t="s">
        <v>2893</v>
      </c>
      <c r="D1410" s="120">
        <v>300000000</v>
      </c>
      <c r="E1410" s="123">
        <v>13163924.199999999</v>
      </c>
      <c r="F1410" s="11">
        <v>200000000</v>
      </c>
      <c r="G1410" s="120"/>
      <c r="H1410" s="160"/>
      <c r="I1410" s="160"/>
    </row>
    <row r="1411" spans="1:9" ht="15" customHeight="1" x14ac:dyDescent="0.25">
      <c r="A1411" s="117">
        <v>23</v>
      </c>
      <c r="B1411" s="118" t="s">
        <v>2894</v>
      </c>
      <c r="C1411" s="119" t="s">
        <v>2895</v>
      </c>
      <c r="D1411" s="120">
        <v>200000000</v>
      </c>
      <c r="E1411" s="115" t="s">
        <v>20</v>
      </c>
      <c r="F1411" s="11">
        <v>100000000</v>
      </c>
      <c r="G1411" s="120"/>
      <c r="H1411" s="160"/>
      <c r="I1411" s="160"/>
    </row>
    <row r="1412" spans="1:9" ht="15" customHeight="1" x14ac:dyDescent="0.25">
      <c r="A1412" s="117">
        <v>24</v>
      </c>
      <c r="B1412" s="118" t="s">
        <v>2896</v>
      </c>
      <c r="C1412" s="119" t="s">
        <v>2897</v>
      </c>
      <c r="D1412" s="120">
        <v>167000000</v>
      </c>
      <c r="E1412" s="115" t="s">
        <v>20</v>
      </c>
      <c r="F1412" s="11">
        <f t="shared" si="53"/>
        <v>167000000</v>
      </c>
      <c r="G1412" s="120"/>
      <c r="H1412" s="160"/>
      <c r="I1412" s="160"/>
    </row>
    <row r="1413" spans="1:9" ht="15" customHeight="1" x14ac:dyDescent="0.25">
      <c r="A1413" s="117">
        <v>25</v>
      </c>
      <c r="B1413" s="118" t="s">
        <v>2898</v>
      </c>
      <c r="C1413" s="119" t="s">
        <v>2899</v>
      </c>
      <c r="D1413" s="120">
        <v>10000000</v>
      </c>
      <c r="E1413" s="115" t="s">
        <v>20</v>
      </c>
      <c r="F1413" s="11">
        <f t="shared" si="53"/>
        <v>10000000</v>
      </c>
      <c r="G1413" s="120"/>
      <c r="H1413" s="160"/>
      <c r="I1413" s="160"/>
    </row>
    <row r="1414" spans="1:9" ht="15" customHeight="1" x14ac:dyDescent="0.25">
      <c r="A1414" s="117">
        <v>26</v>
      </c>
      <c r="B1414" s="118" t="s">
        <v>2900</v>
      </c>
      <c r="C1414" s="119" t="s">
        <v>2901</v>
      </c>
      <c r="D1414" s="120">
        <v>3000000</v>
      </c>
      <c r="E1414" s="115" t="s">
        <v>20</v>
      </c>
      <c r="F1414" s="11">
        <f t="shared" si="53"/>
        <v>3000000</v>
      </c>
      <c r="G1414" s="120"/>
      <c r="H1414" s="160"/>
      <c r="I1414" s="160"/>
    </row>
    <row r="1415" spans="1:9" ht="15" customHeight="1" x14ac:dyDescent="0.25">
      <c r="A1415" s="117">
        <v>27</v>
      </c>
      <c r="B1415" s="118" t="s">
        <v>2902</v>
      </c>
      <c r="C1415" s="119" t="s">
        <v>2903</v>
      </c>
      <c r="D1415" s="115" t="s">
        <v>20</v>
      </c>
      <c r="E1415" s="115" t="s">
        <v>20</v>
      </c>
      <c r="F1415" s="11" t="str">
        <f t="shared" si="53"/>
        <v>-</v>
      </c>
      <c r="G1415" s="122"/>
      <c r="H1415" s="160"/>
      <c r="I1415" s="160"/>
    </row>
    <row r="1416" spans="1:9" ht="15" customHeight="1" x14ac:dyDescent="0.25">
      <c r="A1416" s="117">
        <v>28</v>
      </c>
      <c r="B1416" s="118" t="s">
        <v>2904</v>
      </c>
      <c r="C1416" s="119" t="s">
        <v>2905</v>
      </c>
      <c r="D1416" s="120">
        <v>5000000</v>
      </c>
      <c r="E1416" s="115" t="s">
        <v>20</v>
      </c>
      <c r="F1416" s="11">
        <f t="shared" si="53"/>
        <v>5000000</v>
      </c>
      <c r="G1416" s="120"/>
      <c r="H1416" s="160"/>
      <c r="I1416" s="160"/>
    </row>
    <row r="1417" spans="1:9" ht="15" customHeight="1" x14ac:dyDescent="0.25">
      <c r="A1417" s="117">
        <v>29</v>
      </c>
      <c r="B1417" s="118" t="s">
        <v>2906</v>
      </c>
      <c r="C1417" s="119" t="s">
        <v>2907</v>
      </c>
      <c r="D1417" s="120">
        <v>1100000000</v>
      </c>
      <c r="E1417" s="115" t="s">
        <v>20</v>
      </c>
      <c r="F1417" s="11">
        <v>100000000</v>
      </c>
      <c r="G1417" s="120"/>
      <c r="H1417" s="160"/>
      <c r="I1417" s="160"/>
    </row>
    <row r="1418" spans="1:9" ht="15" customHeight="1" x14ac:dyDescent="0.25">
      <c r="A1418" s="117">
        <v>30</v>
      </c>
      <c r="B1418" s="118" t="s">
        <v>2908</v>
      </c>
      <c r="C1418" s="119" t="s">
        <v>2909</v>
      </c>
      <c r="D1418" s="120">
        <v>5000000</v>
      </c>
      <c r="E1418" s="115" t="s">
        <v>20</v>
      </c>
      <c r="F1418" s="11">
        <f t="shared" si="53"/>
        <v>5000000</v>
      </c>
      <c r="G1418" s="120"/>
      <c r="H1418" s="160"/>
      <c r="I1418" s="160"/>
    </row>
    <row r="1419" spans="1:9" ht="31.5" x14ac:dyDescent="0.25">
      <c r="A1419" s="117">
        <v>31</v>
      </c>
      <c r="B1419" s="118" t="s">
        <v>2910</v>
      </c>
      <c r="C1419" s="119" t="s">
        <v>2911</v>
      </c>
      <c r="D1419" s="120">
        <v>370000000</v>
      </c>
      <c r="E1419" s="115" t="s">
        <v>20</v>
      </c>
      <c r="F1419" s="11">
        <f t="shared" si="53"/>
        <v>370000000</v>
      </c>
      <c r="G1419" s="120"/>
      <c r="H1419" s="160"/>
      <c r="I1419" s="160"/>
    </row>
    <row r="1420" spans="1:9" ht="15" customHeight="1" x14ac:dyDescent="0.25">
      <c r="A1420" s="117">
        <v>32</v>
      </c>
      <c r="B1420" s="118" t="s">
        <v>2912</v>
      </c>
      <c r="C1420" s="119" t="s">
        <v>2913</v>
      </c>
      <c r="D1420" s="120">
        <v>5000000</v>
      </c>
      <c r="E1420" s="115" t="s">
        <v>20</v>
      </c>
      <c r="F1420" s="11">
        <f t="shared" si="53"/>
        <v>5000000</v>
      </c>
      <c r="G1420" s="120"/>
      <c r="H1420" s="160"/>
      <c r="I1420" s="160"/>
    </row>
    <row r="1421" spans="1:9" ht="31.5" x14ac:dyDescent="0.25">
      <c r="A1421" s="117">
        <v>33</v>
      </c>
      <c r="B1421" s="118" t="s">
        <v>2914</v>
      </c>
      <c r="C1421" s="119" t="s">
        <v>2915</v>
      </c>
      <c r="D1421" s="120">
        <v>3000000</v>
      </c>
      <c r="E1421" s="115" t="s">
        <v>20</v>
      </c>
      <c r="F1421" s="11">
        <f t="shared" si="53"/>
        <v>3000000</v>
      </c>
      <c r="G1421" s="120"/>
      <c r="H1421" s="160"/>
      <c r="I1421" s="160"/>
    </row>
    <row r="1422" spans="1:9" ht="15" customHeight="1" x14ac:dyDescent="0.25">
      <c r="A1422" s="1201" t="s">
        <v>2916</v>
      </c>
      <c r="B1422" s="1201"/>
      <c r="C1422" s="1201"/>
      <c r="D1422" s="102">
        <v>17325000000</v>
      </c>
      <c r="E1422" s="202">
        <v>4484904818.7399998</v>
      </c>
      <c r="F1422" s="167">
        <f>SUM(F1389:F1421)</f>
        <v>14300000000</v>
      </c>
      <c r="G1422" s="102"/>
      <c r="H1422" s="126"/>
      <c r="I1422" s="126"/>
    </row>
    <row r="1423" spans="1:9" x14ac:dyDescent="0.25">
      <c r="A1423" s="1202" t="s">
        <v>2363</v>
      </c>
      <c r="B1423" s="1202"/>
      <c r="C1423" s="1202"/>
      <c r="D1423" s="102">
        <f>D1319+D1316+D1313+D1310+D1307+D1303+D1300+D1297+D1294+D1291+D1287+D1281+D1270+D1250+D1222+D1219+D1214+D1207+D1424+D1203+D1200+D1194+D1170+D1157+D1154+D1135+D1124+D1347+D1363+D1366+D1372+D1387+D1422</f>
        <v>80470043323.580002</v>
      </c>
      <c r="E1423" s="102"/>
      <c r="F1423" s="102">
        <f>F1319+F1316+F1313+F1310+F1307+F1303+F1300+F1297+F1294+F1291+F1287+F1281+F1270+F1250+F1222+F1219+F1214+F1207+F1424+F1203+F1200+F1194+F1170+F1157+F1154+F1135+F1124+F1347+F1363+F1366+F1372+F1387+F1422</f>
        <v>69873476964</v>
      </c>
      <c r="G1423" s="181" t="s">
        <v>2364</v>
      </c>
      <c r="H1423" s="181">
        <f>D1423-F1423</f>
        <v>10596566359.580002</v>
      </c>
    </row>
    <row r="1424" spans="1:9" ht="0.6" customHeight="1" x14ac:dyDescent="0.25">
      <c r="A1424" s="1202"/>
      <c r="B1424" s="1202"/>
      <c r="C1424" s="1202"/>
      <c r="D1424" s="181">
        <f>D1101+D1093+D1080+D1077+D1073+D1063+D1052+D1042+D1020+D1015+D984+D972+D968+D961+D945+D934+D923+D913+D909+D897+D886+D904+D877+D854+D841+D834+D810+D802+D795+D789+D785+D771+D767+D753+D743+D719+D698+D672+D629+D622+D608+D589+D573+D513+D488+D453+D426+D403+D377+D359+D327+D309+D304+D301+D290+D265+D260+D253+D246+D237+D220+D217+D212+D204+D198+D189+D169+D162+D140+D124+D118+D113+D97+D93+D77+D65+D56+D17+D6</f>
        <v>44190373465.860001</v>
      </c>
      <c r="E1424" s="181"/>
      <c r="F1424" s="181">
        <f>F1101+F1093+F1080+F1077+F1073+F1063+F1052+F1042+F1020+F1015+F984+F972+F968+F961+F945+F934+F923+F913+F909+F897+F886+F904+F877+F854+F841+F834+F810+F802+F795+F789+F785+F771+F767+F753+F743+F719+F698+F672+F629+F622+F608+F589+F573+F513+F488+F453+F426+F403+F377+F359+F327+F309+F304+F301+F290+F265+F260+F253+F246+F237+F220+F217+F212+F204+F198+F189+F169+F162+F140+F124+F118+F113+F97+F93+F77+F65+F56+F17+F6</f>
        <v>38436497106.279999</v>
      </c>
      <c r="G1424" s="181" t="s">
        <v>2364</v>
      </c>
      <c r="H1424" s="181">
        <f>D1424-F1424</f>
        <v>5753876359.5800018</v>
      </c>
    </row>
    <row r="1425" spans="4:5" x14ac:dyDescent="0.25">
      <c r="D1425" s="183" t="s">
        <v>2917</v>
      </c>
      <c r="E1425" s="231">
        <f>D1423-F1423</f>
        <v>10596566359.580002</v>
      </c>
    </row>
  </sheetData>
  <mergeCells count="151">
    <mergeCell ref="A1424:C1424"/>
    <mergeCell ref="A1093:C1093"/>
    <mergeCell ref="A1101:C1101"/>
    <mergeCell ref="A1052:C1052"/>
    <mergeCell ref="A1063:C1063"/>
    <mergeCell ref="A1073:C1073"/>
    <mergeCell ref="A1077:C1077"/>
    <mergeCell ref="A1080:C1080"/>
    <mergeCell ref="A1015:C1015"/>
    <mergeCell ref="A1020:C1020"/>
    <mergeCell ref="A1042:C1042"/>
    <mergeCell ref="A1347:C1347"/>
    <mergeCell ref="A1363:C1363"/>
    <mergeCell ref="A1366:C1366"/>
    <mergeCell ref="A1372:C1372"/>
    <mergeCell ref="A1387:C1387"/>
    <mergeCell ref="A1422:C1422"/>
    <mergeCell ref="A1294:C1294"/>
    <mergeCell ref="A1297:C1297"/>
    <mergeCell ref="A1300:C1300"/>
    <mergeCell ref="A1303:C1303"/>
    <mergeCell ref="A1307:C1307"/>
    <mergeCell ref="A1310:C1310"/>
    <mergeCell ref="A1313:C1313"/>
    <mergeCell ref="A945:C945"/>
    <mergeCell ref="A961:C961"/>
    <mergeCell ref="A968:C968"/>
    <mergeCell ref="A972:C972"/>
    <mergeCell ref="A984:C984"/>
    <mergeCell ref="A909:C909"/>
    <mergeCell ref="A913:C913"/>
    <mergeCell ref="A923:C923"/>
    <mergeCell ref="A934:C934"/>
    <mergeCell ref="A877:C877"/>
    <mergeCell ref="A886:C886"/>
    <mergeCell ref="A897:C897"/>
    <mergeCell ref="A904:C904"/>
    <mergeCell ref="A841:C841"/>
    <mergeCell ref="G841:H841"/>
    <mergeCell ref="A854:C854"/>
    <mergeCell ref="A834:C834"/>
    <mergeCell ref="G834:H834"/>
    <mergeCell ref="A802:C802"/>
    <mergeCell ref="G802:H802"/>
    <mergeCell ref="A810:C810"/>
    <mergeCell ref="G810:H810"/>
    <mergeCell ref="A785:C785"/>
    <mergeCell ref="G785:H785"/>
    <mergeCell ref="A789:C789"/>
    <mergeCell ref="G789:H789"/>
    <mergeCell ref="A795:C795"/>
    <mergeCell ref="G795:H795"/>
    <mergeCell ref="A743:C743"/>
    <mergeCell ref="G743:H743"/>
    <mergeCell ref="A753:C753"/>
    <mergeCell ref="A767:C767"/>
    <mergeCell ref="A771:C771"/>
    <mergeCell ref="G771:H771"/>
    <mergeCell ref="A672:C672"/>
    <mergeCell ref="A698:C698"/>
    <mergeCell ref="G698:H698"/>
    <mergeCell ref="A719:C719"/>
    <mergeCell ref="G719:H719"/>
    <mergeCell ref="A622:C622"/>
    <mergeCell ref="G622:H622"/>
    <mergeCell ref="A629:C629"/>
    <mergeCell ref="A573:C573"/>
    <mergeCell ref="G573:H573"/>
    <mergeCell ref="A589:C589"/>
    <mergeCell ref="A608:C608"/>
    <mergeCell ref="G608:H608"/>
    <mergeCell ref="A453:C453"/>
    <mergeCell ref="G453:H453"/>
    <mergeCell ref="A488:C488"/>
    <mergeCell ref="G488:H488"/>
    <mergeCell ref="A513:C513"/>
    <mergeCell ref="G513:H513"/>
    <mergeCell ref="A377:C377"/>
    <mergeCell ref="A403:C403"/>
    <mergeCell ref="G403:H403"/>
    <mergeCell ref="A426:C426"/>
    <mergeCell ref="G426:H426"/>
    <mergeCell ref="A309:C309"/>
    <mergeCell ref="G309:H309"/>
    <mergeCell ref="A327:C327"/>
    <mergeCell ref="A359:C359"/>
    <mergeCell ref="G359:H359"/>
    <mergeCell ref="A290:C290"/>
    <mergeCell ref="G290:H290"/>
    <mergeCell ref="A301:C301"/>
    <mergeCell ref="G301:H301"/>
    <mergeCell ref="A304:C304"/>
    <mergeCell ref="G304:H304"/>
    <mergeCell ref="A260:C260"/>
    <mergeCell ref="G260:H260"/>
    <mergeCell ref="A265:C265"/>
    <mergeCell ref="G140:H140"/>
    <mergeCell ref="A77:C77"/>
    <mergeCell ref="A93:C93"/>
    <mergeCell ref="A246:C246"/>
    <mergeCell ref="A253:C253"/>
    <mergeCell ref="G221:H221"/>
    <mergeCell ref="A217:C217"/>
    <mergeCell ref="A220:C220"/>
    <mergeCell ref="A237:C237"/>
    <mergeCell ref="A189:C189"/>
    <mergeCell ref="G189:H189"/>
    <mergeCell ref="A198:C198"/>
    <mergeCell ref="A204:C204"/>
    <mergeCell ref="A212:C212"/>
    <mergeCell ref="G212:H212"/>
    <mergeCell ref="A169:C169"/>
    <mergeCell ref="G169:H169"/>
    <mergeCell ref="A162:C162"/>
    <mergeCell ref="G162:H162"/>
    <mergeCell ref="A118:C118"/>
    <mergeCell ref="A124:C124"/>
    <mergeCell ref="G124:H124"/>
    <mergeCell ref="A140:C140"/>
    <mergeCell ref="A1:F1"/>
    <mergeCell ref="G93:H93"/>
    <mergeCell ref="G97:H97"/>
    <mergeCell ref="G113:H113"/>
    <mergeCell ref="B7:C7"/>
    <mergeCell ref="A56:C56"/>
    <mergeCell ref="G56:H56"/>
    <mergeCell ref="A65:C65"/>
    <mergeCell ref="G65:H65"/>
    <mergeCell ref="A17:C17"/>
    <mergeCell ref="B3:C3"/>
    <mergeCell ref="A6:C6"/>
    <mergeCell ref="A1316:C1316"/>
    <mergeCell ref="A1319:C1319"/>
    <mergeCell ref="A1423:C1423"/>
    <mergeCell ref="A1124:C1124"/>
    <mergeCell ref="A1135:C1135"/>
    <mergeCell ref="A1154:C1154"/>
    <mergeCell ref="A1157:C1157"/>
    <mergeCell ref="A1170:C1170"/>
    <mergeCell ref="A1194:C1194"/>
    <mergeCell ref="A1200:C1200"/>
    <mergeCell ref="A1203:C1203"/>
    <mergeCell ref="A1207:C1207"/>
    <mergeCell ref="A1214:C1214"/>
    <mergeCell ref="A1219:C1219"/>
    <mergeCell ref="A1222:C1222"/>
    <mergeCell ref="A1250:C1250"/>
    <mergeCell ref="A1270:C1270"/>
    <mergeCell ref="A1281:C1281"/>
    <mergeCell ref="A1287:C1287"/>
    <mergeCell ref="A1291:C1291"/>
  </mergeCells>
  <hyperlinks>
    <hyperlink ref="H361" r:id="rId1" display="http://192.168.137.1/expenditure/admin/capital/add_capital_fund.php?id=11667&amp;programme_segment=01030002370101"/>
    <hyperlink ref="H362" r:id="rId2" display="http://192.168.137.1/expenditure/admin/capital/add_capital_fund.php?id=11672&amp;programme_segment=02120002390101"/>
    <hyperlink ref="H363" r:id="rId3" display="http://192.168.137.1/expenditure/admin/capital/add_capital_fund.php?id=12924&amp;programme_segment=02120002390102"/>
    <hyperlink ref="H364" r:id="rId4" display="http://192.168.137.1/expenditure/admin/capital/add_capital_fund.php?id=11171&amp;programme_segment=02120002390107"/>
    <hyperlink ref="H365" r:id="rId5" display="http://192.168.137.1/expenditure/admin/capital/add_capital_fund.php?id=11175&amp;programme_segment=02120002390108"/>
    <hyperlink ref="H366" r:id="rId6" display="http://192.168.137.1/expenditure/admin/capital/add_capital_fund.php?id=11179&amp;programme_segment=02120002390109"/>
    <hyperlink ref="H367" r:id="rId7" display="http://192.168.137.1/expenditure/admin/capital/add_capital_fund.php?id=11182&amp;programme_segment=02120002390110"/>
    <hyperlink ref="H368" r:id="rId8" display="http://192.168.137.1/expenditure/admin/capital/add_capital_fund.php?id=11186&amp;programme_segment=02120002390111"/>
    <hyperlink ref="H369" r:id="rId9" display="http://192.168.137.1/expenditure/admin/capital/add_capital_fund.php?id=12709&amp;programme_segment=02120002390113"/>
    <hyperlink ref="H370" r:id="rId10" display="http://192.168.137.1/expenditure/admin/capital/add_capital_fund.php?id=13532&amp;programme_segment=02120002390115"/>
    <hyperlink ref="H371" r:id="rId11" display="http://192.168.137.1/expenditure/admin/capital/add_capital_fund.php?id=13533&amp;programme_segment=02120002390116"/>
    <hyperlink ref="H372" r:id="rId12" display="http://192.168.137.1/expenditure/admin/capital/add_capital_fund.php?id=13534&amp;programme_segment=02120002390117"/>
    <hyperlink ref="H373" r:id="rId13" display="http://192.168.137.1/expenditure/admin/capital/add_capital_fund.php?id=13535&amp;programme_segment=02120002390118"/>
    <hyperlink ref="H374" r:id="rId14" display="http://192.168.137.1/expenditure/admin/capital/add_capital_fund.php?id=13536&amp;programme_segment=02120002390119"/>
    <hyperlink ref="H375" r:id="rId15" display="http://192.168.137.1/expenditure/admin/capital/add_capital_fund.php?id=11343&amp;programme_segment=05120001220101"/>
    <hyperlink ref="H376" r:id="rId16" display="http://192.168.137.1/expenditure/admin/capital/add_capital_fund.php?id=12921&amp;programme_segment=05120001220104"/>
  </hyperlinks>
  <pageMargins left="0.7" right="0.7" top="0.75" bottom="0.75" header="0.3" footer="0.3"/>
  <pageSetup scale="91" orientation="landscape" r:id="rId17"/>
  <headerFoot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51"/>
  <sheetViews>
    <sheetView topLeftCell="D1" zoomScaleNormal="100" workbookViewId="0">
      <pane ySplit="5" topLeftCell="A342" activePane="bottomLeft" state="frozen"/>
      <selection pane="bottomLeft" activeCell="I342" sqref="I342"/>
    </sheetView>
  </sheetViews>
  <sheetFormatPr defaultColWidth="8.85546875" defaultRowHeight="14.25" x14ac:dyDescent="0.2"/>
  <cols>
    <col min="1" max="1" width="3.7109375" style="273" customWidth="1"/>
    <col min="2" max="2" width="10.85546875" style="273" customWidth="1"/>
    <col min="3" max="3" width="37.42578125" style="273" customWidth="1"/>
    <col min="4" max="4" width="17.28515625" style="273" customWidth="1"/>
    <col min="5" max="5" width="16.28515625" style="273" customWidth="1"/>
    <col min="6" max="7" width="16.85546875" style="273" bestFit="1" customWidth="1"/>
    <col min="8" max="8" width="17.7109375" style="273" customWidth="1"/>
    <col min="9" max="9" width="17.28515625" style="273" customWidth="1"/>
    <col min="10" max="10" width="23.7109375" style="423" customWidth="1"/>
    <col min="11" max="11" width="8.85546875" style="273"/>
    <col min="12" max="12" width="12.140625" style="273" bestFit="1" customWidth="1"/>
    <col min="13" max="16384" width="8.85546875" style="273"/>
  </cols>
  <sheetData>
    <row r="1" spans="1:10" x14ac:dyDescent="0.2">
      <c r="A1" s="1298" t="s">
        <v>4009</v>
      </c>
      <c r="B1" s="1298"/>
      <c r="C1" s="1298"/>
      <c r="D1" s="1298"/>
      <c r="E1" s="1298"/>
      <c r="F1" s="1298"/>
      <c r="G1" s="1298"/>
      <c r="H1" s="1298"/>
      <c r="I1" s="1298"/>
      <c r="J1" s="1298"/>
    </row>
    <row r="2" spans="1:10" x14ac:dyDescent="0.2">
      <c r="A2" s="1298" t="s">
        <v>4010</v>
      </c>
      <c r="B2" s="1298"/>
      <c r="C2" s="1298"/>
      <c r="D2" s="1298"/>
      <c r="E2" s="1298"/>
      <c r="F2" s="1298"/>
      <c r="G2" s="1298"/>
      <c r="H2" s="1298"/>
      <c r="I2" s="1298"/>
      <c r="J2" s="1298"/>
    </row>
    <row r="3" spans="1:10" ht="15" thickBot="1" x14ac:dyDescent="0.25">
      <c r="A3" s="1299" t="s">
        <v>4008</v>
      </c>
      <c r="B3" s="1299"/>
      <c r="C3" s="1299"/>
      <c r="D3" s="1299"/>
      <c r="E3" s="1299"/>
      <c r="F3" s="1299"/>
      <c r="G3" s="1299"/>
      <c r="H3" s="1299"/>
      <c r="I3" s="1299"/>
      <c r="J3" s="1300"/>
    </row>
    <row r="4" spans="1:10" ht="26.25" thickBot="1" x14ac:dyDescent="0.25">
      <c r="A4" s="1312" t="s">
        <v>2918</v>
      </c>
      <c r="B4" s="1312" t="s">
        <v>3344</v>
      </c>
      <c r="C4" s="1312" t="s">
        <v>3</v>
      </c>
      <c r="D4" s="1314" t="s">
        <v>3345</v>
      </c>
      <c r="E4" s="1315"/>
      <c r="F4" s="1314" t="s">
        <v>3346</v>
      </c>
      <c r="G4" s="1315"/>
      <c r="H4" s="581" t="s">
        <v>4000</v>
      </c>
      <c r="I4" s="582" t="s">
        <v>4465</v>
      </c>
      <c r="J4" s="583" t="s">
        <v>1</v>
      </c>
    </row>
    <row r="5" spans="1:10" ht="15" thickBot="1" x14ac:dyDescent="0.25">
      <c r="A5" s="1313"/>
      <c r="B5" s="1313"/>
      <c r="C5" s="1313"/>
      <c r="D5" s="584" t="s">
        <v>3347</v>
      </c>
      <c r="E5" s="584" t="s">
        <v>3348</v>
      </c>
      <c r="F5" s="584">
        <v>2019</v>
      </c>
      <c r="G5" s="584">
        <v>2020</v>
      </c>
      <c r="H5" s="581">
        <v>2020</v>
      </c>
      <c r="I5" s="581" t="s">
        <v>4464</v>
      </c>
      <c r="J5" s="585"/>
    </row>
    <row r="6" spans="1:10" ht="15" thickBot="1" x14ac:dyDescent="0.25">
      <c r="A6" s="1310" t="s">
        <v>3413</v>
      </c>
      <c r="B6" s="1311"/>
      <c r="C6" s="1311"/>
      <c r="D6" s="1311"/>
      <c r="E6" s="1311"/>
      <c r="F6" s="1311"/>
      <c r="G6" s="1311"/>
      <c r="H6" s="1311"/>
      <c r="I6" s="586"/>
      <c r="J6" s="587"/>
    </row>
    <row r="7" spans="1:10" ht="15" thickBot="1" x14ac:dyDescent="0.25">
      <c r="A7" s="588">
        <v>1</v>
      </c>
      <c r="B7" s="588">
        <v>21500100100</v>
      </c>
      <c r="C7" s="1301" t="s">
        <v>710</v>
      </c>
      <c r="D7" s="1302"/>
      <c r="E7" s="1302"/>
      <c r="F7" s="1302"/>
      <c r="G7" s="1303"/>
      <c r="H7" s="589"/>
      <c r="I7" s="589"/>
      <c r="J7" s="587"/>
    </row>
    <row r="8" spans="1:10" ht="26.25" thickBot="1" x14ac:dyDescent="0.25">
      <c r="A8" s="590">
        <v>1</v>
      </c>
      <c r="B8" s="590">
        <v>12020119</v>
      </c>
      <c r="C8" s="591" t="s">
        <v>3981</v>
      </c>
      <c r="D8" s="592">
        <v>500000</v>
      </c>
      <c r="E8" s="592">
        <v>3450000</v>
      </c>
      <c r="F8" s="592">
        <v>15000000</v>
      </c>
      <c r="G8" s="592">
        <v>21000000</v>
      </c>
      <c r="H8" s="593">
        <f t="shared" ref="H8:H16" si="0">G8</f>
        <v>21000000</v>
      </c>
      <c r="I8" s="593"/>
      <c r="J8" s="587" t="s">
        <v>4089</v>
      </c>
    </row>
    <row r="9" spans="1:10" ht="26.25" thickBot="1" x14ac:dyDescent="0.25">
      <c r="A9" s="590">
        <v>2</v>
      </c>
      <c r="B9" s="590">
        <v>12020126</v>
      </c>
      <c r="C9" s="591" t="s">
        <v>3982</v>
      </c>
      <c r="D9" s="592">
        <v>10838717</v>
      </c>
      <c r="E9" s="594">
        <v>0</v>
      </c>
      <c r="F9" s="594">
        <v>0</v>
      </c>
      <c r="G9" s="592">
        <v>5000000</v>
      </c>
      <c r="H9" s="593">
        <f t="shared" si="0"/>
        <v>5000000</v>
      </c>
      <c r="I9" s="593"/>
      <c r="J9" s="587" t="s">
        <v>4089</v>
      </c>
    </row>
    <row r="10" spans="1:10" ht="26.25" thickBot="1" x14ac:dyDescent="0.25">
      <c r="A10" s="590">
        <v>3</v>
      </c>
      <c r="B10" s="590">
        <v>12020446</v>
      </c>
      <c r="C10" s="591" t="s">
        <v>3983</v>
      </c>
      <c r="D10" s="592">
        <v>2059050</v>
      </c>
      <c r="E10" s="592">
        <v>1875970</v>
      </c>
      <c r="F10" s="592">
        <v>5000000</v>
      </c>
      <c r="G10" s="592">
        <v>5000000</v>
      </c>
      <c r="H10" s="593">
        <f t="shared" si="0"/>
        <v>5000000</v>
      </c>
      <c r="I10" s="593"/>
      <c r="J10" s="587" t="s">
        <v>4089</v>
      </c>
    </row>
    <row r="11" spans="1:10" ht="26.25" thickBot="1" x14ac:dyDescent="0.25">
      <c r="A11" s="590">
        <v>4</v>
      </c>
      <c r="B11" s="590">
        <v>12020450</v>
      </c>
      <c r="C11" s="591" t="s">
        <v>3878</v>
      </c>
      <c r="D11" s="592">
        <v>4892400</v>
      </c>
      <c r="E11" s="592">
        <v>11700000</v>
      </c>
      <c r="F11" s="592">
        <v>30000000</v>
      </c>
      <c r="G11" s="592">
        <v>21220000</v>
      </c>
      <c r="H11" s="593">
        <f t="shared" si="0"/>
        <v>21220000</v>
      </c>
      <c r="I11" s="593"/>
      <c r="J11" s="587" t="s">
        <v>4089</v>
      </c>
    </row>
    <row r="12" spans="1:10" ht="26.25" thickBot="1" x14ac:dyDescent="0.25">
      <c r="A12" s="590">
        <v>5</v>
      </c>
      <c r="B12" s="590">
        <v>12020609</v>
      </c>
      <c r="C12" s="591" t="s">
        <v>3861</v>
      </c>
      <c r="D12" s="594">
        <v>0</v>
      </c>
      <c r="E12" s="592">
        <v>921000</v>
      </c>
      <c r="F12" s="592">
        <v>37800000</v>
      </c>
      <c r="G12" s="592">
        <v>39100000</v>
      </c>
      <c r="H12" s="593">
        <f t="shared" si="0"/>
        <v>39100000</v>
      </c>
      <c r="I12" s="593"/>
      <c r="J12" s="587" t="s">
        <v>4089</v>
      </c>
    </row>
    <row r="13" spans="1:10" ht="26.25" thickBot="1" x14ac:dyDescent="0.25">
      <c r="A13" s="590">
        <v>6</v>
      </c>
      <c r="B13" s="590">
        <v>12020626</v>
      </c>
      <c r="C13" s="591" t="s">
        <v>3874</v>
      </c>
      <c r="D13" s="592">
        <v>1441800</v>
      </c>
      <c r="E13" s="592">
        <v>589500</v>
      </c>
      <c r="F13" s="592">
        <v>22800000</v>
      </c>
      <c r="G13" s="592">
        <v>49227000</v>
      </c>
      <c r="H13" s="593">
        <f t="shared" si="0"/>
        <v>49227000</v>
      </c>
      <c r="I13" s="593"/>
      <c r="J13" s="587" t="s">
        <v>4089</v>
      </c>
    </row>
    <row r="14" spans="1:10" ht="15" thickBot="1" x14ac:dyDescent="0.25">
      <c r="A14" s="590">
        <v>7</v>
      </c>
      <c r="B14" s="590">
        <v>12020627</v>
      </c>
      <c r="C14" s="591" t="s">
        <v>3884</v>
      </c>
      <c r="D14" s="594">
        <v>0</v>
      </c>
      <c r="E14" s="594">
        <v>0</v>
      </c>
      <c r="F14" s="592">
        <v>300000</v>
      </c>
      <c r="G14" s="594">
        <v>0</v>
      </c>
      <c r="H14" s="595">
        <f t="shared" si="0"/>
        <v>0</v>
      </c>
      <c r="I14" s="595"/>
      <c r="J14" s="587"/>
    </row>
    <row r="15" spans="1:10" ht="26.25" thickBot="1" x14ac:dyDescent="0.25">
      <c r="A15" s="590">
        <v>8</v>
      </c>
      <c r="B15" s="590">
        <v>12020702</v>
      </c>
      <c r="C15" s="591" t="s">
        <v>3928</v>
      </c>
      <c r="D15" s="592">
        <v>256900</v>
      </c>
      <c r="E15" s="592">
        <v>253500</v>
      </c>
      <c r="F15" s="592">
        <v>1000099</v>
      </c>
      <c r="G15" s="592">
        <v>1000098</v>
      </c>
      <c r="H15" s="593">
        <f t="shared" si="0"/>
        <v>1000098</v>
      </c>
      <c r="I15" s="593"/>
      <c r="J15" s="587" t="s">
        <v>4089</v>
      </c>
    </row>
    <row r="16" spans="1:10" ht="26.25" thickBot="1" x14ac:dyDescent="0.25">
      <c r="A16" s="590">
        <v>9</v>
      </c>
      <c r="B16" s="590">
        <v>12020721</v>
      </c>
      <c r="C16" s="591" t="s">
        <v>3980</v>
      </c>
      <c r="D16" s="592">
        <v>1626700</v>
      </c>
      <c r="E16" s="592">
        <v>2250000</v>
      </c>
      <c r="F16" s="592">
        <v>24000000</v>
      </c>
      <c r="G16" s="592">
        <v>24000000</v>
      </c>
      <c r="H16" s="593">
        <f t="shared" si="0"/>
        <v>24000000</v>
      </c>
      <c r="I16" s="593"/>
      <c r="J16" s="587" t="s">
        <v>4089</v>
      </c>
    </row>
    <row r="17" spans="1:10" ht="39" thickBot="1" x14ac:dyDescent="0.25">
      <c r="A17" s="590">
        <v>10</v>
      </c>
      <c r="B17" s="590">
        <v>12020901</v>
      </c>
      <c r="C17" s="591" t="s">
        <v>3894</v>
      </c>
      <c r="D17" s="592">
        <v>4160000</v>
      </c>
      <c r="E17" s="592">
        <v>4202500</v>
      </c>
      <c r="F17" s="592">
        <v>410790000</v>
      </c>
      <c r="G17" s="592">
        <v>550000000</v>
      </c>
      <c r="H17" s="593">
        <v>266646902</v>
      </c>
      <c r="I17" s="593"/>
      <c r="J17" s="587" t="s">
        <v>4071</v>
      </c>
    </row>
    <row r="18" spans="1:10" ht="26.25" thickBot="1" x14ac:dyDescent="0.25">
      <c r="A18" s="590">
        <v>11</v>
      </c>
      <c r="B18" s="590">
        <v>1202090101</v>
      </c>
      <c r="C18" s="591" t="s">
        <v>3984</v>
      </c>
      <c r="D18" s="594">
        <v>0</v>
      </c>
      <c r="E18" s="592">
        <v>95873360</v>
      </c>
      <c r="F18" s="594">
        <v>0</v>
      </c>
      <c r="G18" s="592">
        <v>4060000</v>
      </c>
      <c r="H18" s="593">
        <f>G18</f>
        <v>4060000</v>
      </c>
      <c r="I18" s="593"/>
      <c r="J18" s="587" t="s">
        <v>4089</v>
      </c>
    </row>
    <row r="19" spans="1:10" ht="26.25" thickBot="1" x14ac:dyDescent="0.25">
      <c r="A19" s="590">
        <v>12</v>
      </c>
      <c r="B19" s="590">
        <v>12020905</v>
      </c>
      <c r="C19" s="591" t="s">
        <v>3985</v>
      </c>
      <c r="D19" s="594">
        <v>0</v>
      </c>
      <c r="E19" s="594">
        <v>0</v>
      </c>
      <c r="F19" s="592">
        <v>1080000</v>
      </c>
      <c r="G19" s="592">
        <v>1060000</v>
      </c>
      <c r="H19" s="593">
        <f>G19</f>
        <v>1060000</v>
      </c>
      <c r="I19" s="593"/>
      <c r="J19" s="587" t="s">
        <v>4089</v>
      </c>
    </row>
    <row r="20" spans="1:10" ht="26.25" thickBot="1" x14ac:dyDescent="0.25">
      <c r="A20" s="590">
        <v>13</v>
      </c>
      <c r="B20" s="590">
        <v>12020906</v>
      </c>
      <c r="C20" s="591" t="s">
        <v>3859</v>
      </c>
      <c r="D20" s="594">
        <v>0</v>
      </c>
      <c r="E20" s="592">
        <v>500000</v>
      </c>
      <c r="F20" s="592">
        <v>100000</v>
      </c>
      <c r="G20" s="592">
        <v>1000000</v>
      </c>
      <c r="H20" s="593">
        <f>G20</f>
        <v>1000000</v>
      </c>
      <c r="I20" s="593"/>
      <c r="J20" s="587" t="s">
        <v>4089</v>
      </c>
    </row>
    <row r="21" spans="1:10" ht="90" thickBot="1" x14ac:dyDescent="0.25">
      <c r="A21" s="590">
        <v>14</v>
      </c>
      <c r="B21" s="590">
        <v>42030103</v>
      </c>
      <c r="C21" s="591" t="s">
        <v>3885</v>
      </c>
      <c r="D21" s="594">
        <v>0</v>
      </c>
      <c r="E21" s="594">
        <v>0</v>
      </c>
      <c r="F21" s="594">
        <v>0</v>
      </c>
      <c r="G21" s="592">
        <v>2000000000</v>
      </c>
      <c r="H21" s="596">
        <f>600000000+514285714.29</f>
        <v>1114285714.29</v>
      </c>
      <c r="I21" s="595"/>
      <c r="J21" s="597" t="s">
        <v>4545</v>
      </c>
    </row>
    <row r="22" spans="1:10" ht="15" thickBot="1" x14ac:dyDescent="0.25">
      <c r="A22" s="1304" t="s">
        <v>365</v>
      </c>
      <c r="B22" s="1305"/>
      <c r="C22" s="1306"/>
      <c r="D22" s="598">
        <v>25775567</v>
      </c>
      <c r="E22" s="598">
        <v>121615830</v>
      </c>
      <c r="F22" s="598">
        <v>547870099</v>
      </c>
      <c r="G22" s="598">
        <v>2721667098</v>
      </c>
      <c r="H22" s="599">
        <f>SUM(H8:H21)</f>
        <v>1552599714.29</v>
      </c>
      <c r="I22" s="599"/>
      <c r="J22" s="587"/>
    </row>
    <row r="23" spans="1:10" ht="15" thickBot="1" x14ac:dyDescent="0.25">
      <c r="A23" s="588">
        <v>2</v>
      </c>
      <c r="B23" s="588">
        <v>21510200100</v>
      </c>
      <c r="C23" s="1301" t="s">
        <v>39</v>
      </c>
      <c r="D23" s="1302"/>
      <c r="E23" s="1302"/>
      <c r="F23" s="1302"/>
      <c r="G23" s="1303"/>
      <c r="H23" s="599"/>
      <c r="I23" s="599"/>
      <c r="J23" s="587"/>
    </row>
    <row r="24" spans="1:10" ht="39" thickBot="1" x14ac:dyDescent="0.25">
      <c r="A24" s="590">
        <v>1</v>
      </c>
      <c r="B24" s="590">
        <v>12020608</v>
      </c>
      <c r="C24" s="591" t="s">
        <v>3883</v>
      </c>
      <c r="D24" s="592">
        <v>226700</v>
      </c>
      <c r="E24" s="592">
        <v>44700</v>
      </c>
      <c r="F24" s="592">
        <v>800000</v>
      </c>
      <c r="G24" s="592">
        <v>250000</v>
      </c>
      <c r="H24" s="593">
        <v>117000</v>
      </c>
      <c r="I24" s="593"/>
      <c r="J24" s="597" t="s">
        <v>4072</v>
      </c>
    </row>
    <row r="25" spans="1:10" ht="26.25" thickBot="1" x14ac:dyDescent="0.25">
      <c r="A25" s="590">
        <v>2</v>
      </c>
      <c r="B25" s="590">
        <v>12020609</v>
      </c>
      <c r="C25" s="591" t="s">
        <v>3861</v>
      </c>
      <c r="D25" s="594">
        <v>0</v>
      </c>
      <c r="E25" s="592">
        <v>435000</v>
      </c>
      <c r="F25" s="592">
        <v>400000</v>
      </c>
      <c r="G25" s="592">
        <v>400000</v>
      </c>
      <c r="H25" s="593">
        <f>G25</f>
        <v>400000</v>
      </c>
      <c r="I25" s="593"/>
      <c r="J25" s="587" t="s">
        <v>4089</v>
      </c>
    </row>
    <row r="26" spans="1:10" ht="26.25" thickBot="1" x14ac:dyDescent="0.25">
      <c r="A26" s="590">
        <v>3</v>
      </c>
      <c r="B26" s="590">
        <v>12020627</v>
      </c>
      <c r="C26" s="591" t="s">
        <v>3884</v>
      </c>
      <c r="D26" s="594">
        <v>0</v>
      </c>
      <c r="E26" s="592">
        <v>268200</v>
      </c>
      <c r="F26" s="592">
        <v>400000</v>
      </c>
      <c r="G26" s="592">
        <v>400000</v>
      </c>
      <c r="H26" s="593">
        <f>G26</f>
        <v>400000</v>
      </c>
      <c r="I26" s="593"/>
      <c r="J26" s="587" t="s">
        <v>4089</v>
      </c>
    </row>
    <row r="27" spans="1:10" ht="26.25" thickBot="1" x14ac:dyDescent="0.25">
      <c r="A27" s="590">
        <v>4</v>
      </c>
      <c r="B27" s="590">
        <v>12020703</v>
      </c>
      <c r="C27" s="591" t="s">
        <v>3873</v>
      </c>
      <c r="D27" s="592">
        <v>198000</v>
      </c>
      <c r="E27" s="592">
        <v>100000</v>
      </c>
      <c r="F27" s="592">
        <v>400000</v>
      </c>
      <c r="G27" s="592">
        <v>400000</v>
      </c>
      <c r="H27" s="593">
        <f>G27</f>
        <v>400000</v>
      </c>
      <c r="I27" s="593"/>
      <c r="J27" s="587" t="s">
        <v>4089</v>
      </c>
    </row>
    <row r="28" spans="1:10" ht="15" thickBot="1" x14ac:dyDescent="0.25">
      <c r="A28" s="590">
        <v>5</v>
      </c>
      <c r="B28" s="590">
        <v>42030103</v>
      </c>
      <c r="C28" s="591" t="s">
        <v>3885</v>
      </c>
      <c r="D28" s="594">
        <v>0</v>
      </c>
      <c r="E28" s="592">
        <v>94000000</v>
      </c>
      <c r="F28" s="592">
        <v>308000000</v>
      </c>
      <c r="G28" s="594">
        <v>0</v>
      </c>
      <c r="H28" s="593">
        <f>G28</f>
        <v>0</v>
      </c>
      <c r="I28" s="593"/>
      <c r="J28" s="587"/>
    </row>
    <row r="29" spans="1:10" ht="15" thickBot="1" x14ac:dyDescent="0.25">
      <c r="A29" s="1304" t="s">
        <v>365</v>
      </c>
      <c r="B29" s="1305"/>
      <c r="C29" s="1306"/>
      <c r="D29" s="598">
        <v>424700</v>
      </c>
      <c r="E29" s="598">
        <v>94847900</v>
      </c>
      <c r="F29" s="598">
        <v>310000000</v>
      </c>
      <c r="G29" s="598">
        <v>1450000</v>
      </c>
      <c r="H29" s="599">
        <f>SUM(H24:H28)</f>
        <v>1317000</v>
      </c>
      <c r="I29" s="599"/>
      <c r="J29" s="587"/>
    </row>
    <row r="30" spans="1:10" ht="15" thickBot="1" x14ac:dyDescent="0.25">
      <c r="A30" s="588">
        <v>3</v>
      </c>
      <c r="B30" s="588">
        <v>21511600100</v>
      </c>
      <c r="C30" s="1301" t="s">
        <v>314</v>
      </c>
      <c r="D30" s="1302"/>
      <c r="E30" s="1302"/>
      <c r="F30" s="1302"/>
      <c r="G30" s="1303"/>
      <c r="H30" s="589"/>
      <c r="I30" s="589"/>
      <c r="J30" s="587"/>
    </row>
    <row r="31" spans="1:10" ht="15" thickBot="1" x14ac:dyDescent="0.25">
      <c r="A31" s="590">
        <v>1</v>
      </c>
      <c r="B31" s="590">
        <v>12020484</v>
      </c>
      <c r="C31" s="591" t="s">
        <v>3886</v>
      </c>
      <c r="D31" s="594">
        <v>0</v>
      </c>
      <c r="E31" s="594">
        <v>0</v>
      </c>
      <c r="F31" s="592">
        <v>300000</v>
      </c>
      <c r="G31" s="594">
        <v>0</v>
      </c>
      <c r="H31" s="593">
        <f>G31</f>
        <v>0</v>
      </c>
      <c r="I31" s="593"/>
      <c r="J31" s="587"/>
    </row>
    <row r="32" spans="1:10" ht="39" thickBot="1" x14ac:dyDescent="0.25">
      <c r="A32" s="590">
        <v>2</v>
      </c>
      <c r="B32" s="590">
        <v>12020608</v>
      </c>
      <c r="C32" s="591" t="s">
        <v>3883</v>
      </c>
      <c r="D32" s="592">
        <v>2665600</v>
      </c>
      <c r="E32" s="592">
        <v>691594</v>
      </c>
      <c r="F32" s="592">
        <v>8200000</v>
      </c>
      <c r="G32" s="592">
        <v>5000000</v>
      </c>
      <c r="H32" s="593">
        <v>3000000</v>
      </c>
      <c r="I32" s="593"/>
      <c r="J32" s="587" t="s">
        <v>4072</v>
      </c>
    </row>
    <row r="33" spans="1:10" ht="26.25" thickBot="1" x14ac:dyDescent="0.25">
      <c r="A33" s="590">
        <v>3</v>
      </c>
      <c r="B33" s="590">
        <v>12020609</v>
      </c>
      <c r="C33" s="591" t="s">
        <v>3861</v>
      </c>
      <c r="D33" s="592">
        <v>5312987</v>
      </c>
      <c r="E33" s="592">
        <v>13769990</v>
      </c>
      <c r="F33" s="592">
        <v>96000000</v>
      </c>
      <c r="G33" s="592">
        <v>45000000</v>
      </c>
      <c r="H33" s="593">
        <v>44605000</v>
      </c>
      <c r="I33" s="593"/>
      <c r="J33" s="587" t="s">
        <v>4079</v>
      </c>
    </row>
    <row r="34" spans="1:10" ht="15" thickBot="1" x14ac:dyDescent="0.25">
      <c r="A34" s="1304" t="s">
        <v>365</v>
      </c>
      <c r="B34" s="1305"/>
      <c r="C34" s="1306"/>
      <c r="D34" s="598">
        <v>7978587</v>
      </c>
      <c r="E34" s="598">
        <v>14461584</v>
      </c>
      <c r="F34" s="598">
        <v>104500000</v>
      </c>
      <c r="G34" s="598">
        <v>50000000</v>
      </c>
      <c r="H34" s="589">
        <f>SUM(H31:H33)</f>
        <v>47605000</v>
      </c>
      <c r="I34" s="589"/>
      <c r="J34" s="587"/>
    </row>
    <row r="35" spans="1:10" ht="15" thickBot="1" x14ac:dyDescent="0.25">
      <c r="A35" s="588">
        <v>4</v>
      </c>
      <c r="B35" s="588">
        <v>23405600100</v>
      </c>
      <c r="C35" s="1301" t="s">
        <v>2192</v>
      </c>
      <c r="D35" s="1302"/>
      <c r="E35" s="1302"/>
      <c r="F35" s="1302"/>
      <c r="G35" s="1303"/>
      <c r="H35" s="600"/>
      <c r="I35" s="600"/>
      <c r="J35" s="587"/>
    </row>
    <row r="36" spans="1:10" ht="39" thickBot="1" x14ac:dyDescent="0.25">
      <c r="A36" s="590">
        <v>1</v>
      </c>
      <c r="B36" s="590">
        <v>42030103</v>
      </c>
      <c r="C36" s="591" t="s">
        <v>3885</v>
      </c>
      <c r="D36" s="594">
        <v>0</v>
      </c>
      <c r="E36" s="594">
        <v>0</v>
      </c>
      <c r="F36" s="592">
        <v>2000000000</v>
      </c>
      <c r="G36" s="592">
        <v>2300000000</v>
      </c>
      <c r="H36" s="600">
        <v>500000000</v>
      </c>
      <c r="I36" s="600">
        <f>H36</f>
        <v>500000000</v>
      </c>
      <c r="J36" s="587" t="s">
        <v>4068</v>
      </c>
    </row>
    <row r="37" spans="1:10" ht="15" thickBot="1" x14ac:dyDescent="0.25">
      <c r="A37" s="1304" t="s">
        <v>365</v>
      </c>
      <c r="B37" s="1305"/>
      <c r="C37" s="1306"/>
      <c r="D37" s="601">
        <v>0</v>
      </c>
      <c r="E37" s="601">
        <v>0</v>
      </c>
      <c r="F37" s="598">
        <v>2000000000</v>
      </c>
      <c r="G37" s="598">
        <v>2300000000</v>
      </c>
      <c r="H37" s="589">
        <f>SUM(H36)</f>
        <v>500000000</v>
      </c>
      <c r="I37" s="589">
        <f>SUM(I36)</f>
        <v>500000000</v>
      </c>
      <c r="J37" s="587"/>
    </row>
    <row r="38" spans="1:10" ht="15" thickBot="1" x14ac:dyDescent="0.25">
      <c r="A38" s="588">
        <v>5</v>
      </c>
      <c r="B38" s="588">
        <v>23305100100</v>
      </c>
      <c r="C38" s="1301" t="s">
        <v>1395</v>
      </c>
      <c r="D38" s="1302"/>
      <c r="E38" s="1302"/>
      <c r="F38" s="1302"/>
      <c r="G38" s="1303"/>
      <c r="H38" s="589"/>
      <c r="I38" s="589"/>
      <c r="J38" s="587"/>
    </row>
    <row r="39" spans="1:10" ht="26.25" thickBot="1" x14ac:dyDescent="0.25">
      <c r="A39" s="590">
        <v>1</v>
      </c>
      <c r="B39" s="590">
        <v>12020122</v>
      </c>
      <c r="C39" s="591" t="s">
        <v>3970</v>
      </c>
      <c r="D39" s="592">
        <v>3550000</v>
      </c>
      <c r="E39" s="592">
        <v>2550000</v>
      </c>
      <c r="F39" s="592">
        <v>5000000</v>
      </c>
      <c r="G39" s="592">
        <v>7000000</v>
      </c>
      <c r="H39" s="593">
        <f t="shared" ref="H39:H46" si="1">G39</f>
        <v>7000000</v>
      </c>
      <c r="I39" s="593"/>
      <c r="J39" s="587" t="s">
        <v>4089</v>
      </c>
    </row>
    <row r="40" spans="1:10" ht="26.25" thickBot="1" x14ac:dyDescent="0.25">
      <c r="A40" s="590">
        <v>2</v>
      </c>
      <c r="B40" s="590">
        <v>12020143</v>
      </c>
      <c r="C40" s="591" t="s">
        <v>3971</v>
      </c>
      <c r="D40" s="592">
        <v>21585000</v>
      </c>
      <c r="E40" s="592">
        <v>20260000</v>
      </c>
      <c r="F40" s="592">
        <v>35000000</v>
      </c>
      <c r="G40" s="592">
        <v>65000000</v>
      </c>
      <c r="H40" s="593">
        <f t="shared" si="1"/>
        <v>65000000</v>
      </c>
      <c r="I40" s="593"/>
      <c r="J40" s="587" t="s">
        <v>4089</v>
      </c>
    </row>
    <row r="41" spans="1:10" ht="26.25" thickBot="1" x14ac:dyDescent="0.25">
      <c r="A41" s="590">
        <v>3</v>
      </c>
      <c r="B41" s="590">
        <v>12020144</v>
      </c>
      <c r="C41" s="591" t="s">
        <v>3972</v>
      </c>
      <c r="D41" s="592">
        <v>1595000</v>
      </c>
      <c r="E41" s="592">
        <v>1887500</v>
      </c>
      <c r="F41" s="592">
        <v>4000000</v>
      </c>
      <c r="G41" s="592">
        <v>6800000</v>
      </c>
      <c r="H41" s="593">
        <f t="shared" si="1"/>
        <v>6800000</v>
      </c>
      <c r="I41" s="593"/>
      <c r="J41" s="587" t="s">
        <v>4089</v>
      </c>
    </row>
    <row r="42" spans="1:10" ht="26.25" thickBot="1" x14ac:dyDescent="0.25">
      <c r="A42" s="590">
        <v>4</v>
      </c>
      <c r="B42" s="590">
        <v>12020145</v>
      </c>
      <c r="C42" s="591" t="s">
        <v>3973</v>
      </c>
      <c r="D42" s="592">
        <v>6995000</v>
      </c>
      <c r="E42" s="592">
        <v>4568000</v>
      </c>
      <c r="F42" s="592">
        <v>10000000</v>
      </c>
      <c r="G42" s="592">
        <v>15000000</v>
      </c>
      <c r="H42" s="593">
        <f t="shared" si="1"/>
        <v>15000000</v>
      </c>
      <c r="I42" s="593"/>
      <c r="J42" s="587" t="s">
        <v>4089</v>
      </c>
    </row>
    <row r="43" spans="1:10" ht="26.25" thickBot="1" x14ac:dyDescent="0.25">
      <c r="A43" s="590">
        <v>5</v>
      </c>
      <c r="B43" s="590">
        <v>12020147</v>
      </c>
      <c r="C43" s="591" t="s">
        <v>3867</v>
      </c>
      <c r="D43" s="592">
        <v>6100000</v>
      </c>
      <c r="E43" s="592">
        <v>6635000</v>
      </c>
      <c r="F43" s="592">
        <v>15000000</v>
      </c>
      <c r="G43" s="592">
        <v>14846000</v>
      </c>
      <c r="H43" s="593">
        <f t="shared" si="1"/>
        <v>14846000</v>
      </c>
      <c r="I43" s="593"/>
      <c r="J43" s="587" t="s">
        <v>4089</v>
      </c>
    </row>
    <row r="44" spans="1:10" ht="26.25" thickBot="1" x14ac:dyDescent="0.25">
      <c r="A44" s="590">
        <v>6</v>
      </c>
      <c r="B44" s="590">
        <v>12020153</v>
      </c>
      <c r="C44" s="591" t="s">
        <v>3960</v>
      </c>
      <c r="D44" s="592">
        <v>124693900</v>
      </c>
      <c r="E44" s="592">
        <v>42919000</v>
      </c>
      <c r="F44" s="592">
        <v>250000000</v>
      </c>
      <c r="G44" s="592">
        <v>115000000</v>
      </c>
      <c r="H44" s="593">
        <f t="shared" si="1"/>
        <v>115000000</v>
      </c>
      <c r="I44" s="593"/>
      <c r="J44" s="587" t="s">
        <v>4089</v>
      </c>
    </row>
    <row r="45" spans="1:10" ht="26.25" thickBot="1" x14ac:dyDescent="0.25">
      <c r="A45" s="590">
        <v>7</v>
      </c>
      <c r="B45" s="590">
        <v>12020157</v>
      </c>
      <c r="C45" s="591" t="s">
        <v>3974</v>
      </c>
      <c r="D45" s="592">
        <v>1040000</v>
      </c>
      <c r="E45" s="592">
        <v>1325000</v>
      </c>
      <c r="F45" s="592">
        <v>5000000</v>
      </c>
      <c r="G45" s="592">
        <v>7000000</v>
      </c>
      <c r="H45" s="593">
        <f t="shared" si="1"/>
        <v>7000000</v>
      </c>
      <c r="I45" s="593"/>
      <c r="J45" s="587" t="s">
        <v>4089</v>
      </c>
    </row>
    <row r="46" spans="1:10" ht="26.25" thickBot="1" x14ac:dyDescent="0.25">
      <c r="A46" s="590">
        <v>8</v>
      </c>
      <c r="B46" s="590">
        <v>12020425</v>
      </c>
      <c r="C46" s="591" t="s">
        <v>3975</v>
      </c>
      <c r="D46" s="592">
        <v>1040000</v>
      </c>
      <c r="E46" s="592">
        <v>1325000</v>
      </c>
      <c r="F46" s="592">
        <v>5000000</v>
      </c>
      <c r="G46" s="592">
        <v>7000000</v>
      </c>
      <c r="H46" s="593">
        <f t="shared" si="1"/>
        <v>7000000</v>
      </c>
      <c r="I46" s="593"/>
      <c r="J46" s="587" t="s">
        <v>4089</v>
      </c>
    </row>
    <row r="47" spans="1:10" ht="39" thickBot="1" x14ac:dyDescent="0.25">
      <c r="A47" s="590">
        <v>9</v>
      </c>
      <c r="B47" s="590">
        <v>12020450</v>
      </c>
      <c r="C47" s="591" t="s">
        <v>3878</v>
      </c>
      <c r="D47" s="592">
        <v>196281465</v>
      </c>
      <c r="E47" s="592">
        <v>206531828</v>
      </c>
      <c r="F47" s="592">
        <v>330000000</v>
      </c>
      <c r="G47" s="592">
        <v>400000000</v>
      </c>
      <c r="H47" s="593">
        <v>326868000</v>
      </c>
      <c r="I47" s="593"/>
      <c r="J47" s="587" t="s">
        <v>4073</v>
      </c>
    </row>
    <row r="48" spans="1:10" ht="51.75" thickBot="1" x14ac:dyDescent="0.25">
      <c r="A48" s="590">
        <v>10</v>
      </c>
      <c r="B48" s="590">
        <v>12020451</v>
      </c>
      <c r="C48" s="591" t="s">
        <v>3976</v>
      </c>
      <c r="D48" s="592">
        <v>61997546</v>
      </c>
      <c r="E48" s="592">
        <v>41719274</v>
      </c>
      <c r="F48" s="592">
        <v>100000000</v>
      </c>
      <c r="G48" s="592">
        <v>110000000</v>
      </c>
      <c r="H48" s="593">
        <v>80000000</v>
      </c>
      <c r="I48" s="593"/>
      <c r="J48" s="587" t="s">
        <v>4074</v>
      </c>
    </row>
    <row r="49" spans="1:10" ht="51.75" thickBot="1" x14ac:dyDescent="0.25">
      <c r="A49" s="590">
        <v>11</v>
      </c>
      <c r="B49" s="590">
        <v>12020484</v>
      </c>
      <c r="C49" s="591" t="s">
        <v>3886</v>
      </c>
      <c r="D49" s="592">
        <v>118866475</v>
      </c>
      <c r="E49" s="592">
        <v>116872000</v>
      </c>
      <c r="F49" s="592">
        <v>240000000</v>
      </c>
      <c r="G49" s="592">
        <v>300000000</v>
      </c>
      <c r="H49" s="593">
        <v>200000000</v>
      </c>
      <c r="I49" s="593"/>
      <c r="J49" s="587" t="s">
        <v>4074</v>
      </c>
    </row>
    <row r="50" spans="1:10" ht="26.25" thickBot="1" x14ac:dyDescent="0.25">
      <c r="A50" s="590">
        <v>12</v>
      </c>
      <c r="B50" s="590">
        <v>12020489</v>
      </c>
      <c r="C50" s="591" t="s">
        <v>3977</v>
      </c>
      <c r="D50" s="592">
        <v>24723273</v>
      </c>
      <c r="E50" s="592">
        <v>10612650</v>
      </c>
      <c r="F50" s="592">
        <v>25000000</v>
      </c>
      <c r="G50" s="592">
        <v>29730000</v>
      </c>
      <c r="H50" s="593">
        <f>G50</f>
        <v>29730000</v>
      </c>
      <c r="I50" s="593"/>
      <c r="J50" s="587" t="s">
        <v>4089</v>
      </c>
    </row>
    <row r="51" spans="1:10" ht="26.25" thickBot="1" x14ac:dyDescent="0.25">
      <c r="A51" s="590">
        <v>13</v>
      </c>
      <c r="B51" s="590">
        <v>12020490</v>
      </c>
      <c r="C51" s="591" t="s">
        <v>3978</v>
      </c>
      <c r="D51" s="592">
        <v>10546300</v>
      </c>
      <c r="E51" s="592">
        <v>10288950</v>
      </c>
      <c r="F51" s="592">
        <v>15000000</v>
      </c>
      <c r="G51" s="592">
        <v>30000000</v>
      </c>
      <c r="H51" s="593">
        <f>G51</f>
        <v>30000000</v>
      </c>
      <c r="I51" s="593"/>
      <c r="J51" s="587" t="s">
        <v>4089</v>
      </c>
    </row>
    <row r="52" spans="1:10" ht="51.75" thickBot="1" x14ac:dyDescent="0.25">
      <c r="A52" s="590">
        <v>14</v>
      </c>
      <c r="B52" s="590">
        <v>12020501</v>
      </c>
      <c r="C52" s="591" t="s">
        <v>3869</v>
      </c>
      <c r="D52" s="592">
        <v>24874810</v>
      </c>
      <c r="E52" s="592">
        <v>13473293</v>
      </c>
      <c r="F52" s="592">
        <v>41000000</v>
      </c>
      <c r="G52" s="592">
        <v>41000000</v>
      </c>
      <c r="H52" s="593">
        <v>30000000</v>
      </c>
      <c r="I52" s="593"/>
      <c r="J52" s="587" t="s">
        <v>4074</v>
      </c>
    </row>
    <row r="53" spans="1:10" ht="51.75" thickBot="1" x14ac:dyDescent="0.25">
      <c r="A53" s="590">
        <v>15</v>
      </c>
      <c r="B53" s="590">
        <v>12020630</v>
      </c>
      <c r="C53" s="591" t="s">
        <v>3979</v>
      </c>
      <c r="D53" s="594">
        <v>0</v>
      </c>
      <c r="E53" s="592">
        <v>83318290</v>
      </c>
      <c r="F53" s="594">
        <v>0</v>
      </c>
      <c r="G53" s="592">
        <v>226624000</v>
      </c>
      <c r="H53" s="593">
        <v>100000000</v>
      </c>
      <c r="I53" s="593"/>
      <c r="J53" s="587" t="s">
        <v>4074</v>
      </c>
    </row>
    <row r="54" spans="1:10" ht="26.25" thickBot="1" x14ac:dyDescent="0.25">
      <c r="A54" s="590">
        <v>16</v>
      </c>
      <c r="B54" s="590">
        <v>12020721</v>
      </c>
      <c r="C54" s="591" t="s">
        <v>3980</v>
      </c>
      <c r="D54" s="594">
        <v>0</v>
      </c>
      <c r="E54" s="592">
        <v>16049522</v>
      </c>
      <c r="F54" s="592">
        <v>20000000</v>
      </c>
      <c r="G54" s="592">
        <v>25000000</v>
      </c>
      <c r="H54" s="593">
        <f>G54</f>
        <v>25000000</v>
      </c>
      <c r="I54" s="593"/>
      <c r="J54" s="587" t="s">
        <v>4089</v>
      </c>
    </row>
    <row r="55" spans="1:10" ht="15" thickBot="1" x14ac:dyDescent="0.25">
      <c r="A55" s="590">
        <v>17</v>
      </c>
      <c r="B55" s="590">
        <v>13020401</v>
      </c>
      <c r="C55" s="591" t="s">
        <v>3925</v>
      </c>
      <c r="D55" s="592">
        <v>97000000</v>
      </c>
      <c r="E55" s="594">
        <v>0</v>
      </c>
      <c r="F55" s="592">
        <v>100000000</v>
      </c>
      <c r="G55" s="594">
        <v>0</v>
      </c>
      <c r="H55" s="593">
        <f>G55</f>
        <v>0</v>
      </c>
      <c r="I55" s="593"/>
      <c r="J55" s="587"/>
    </row>
    <row r="56" spans="1:10" ht="15" thickBot="1" x14ac:dyDescent="0.25">
      <c r="A56" s="1304" t="s">
        <v>365</v>
      </c>
      <c r="B56" s="1305"/>
      <c r="C56" s="1306"/>
      <c r="D56" s="598">
        <v>700888769</v>
      </c>
      <c r="E56" s="598">
        <v>580335307</v>
      </c>
      <c r="F56" s="598">
        <v>1200000000</v>
      </c>
      <c r="G56" s="598">
        <v>1400000000</v>
      </c>
      <c r="H56" s="599">
        <f>SUM(H39:H55)</f>
        <v>1059244000</v>
      </c>
      <c r="I56" s="599"/>
      <c r="J56" s="587"/>
    </row>
    <row r="57" spans="1:10" ht="15" thickBot="1" x14ac:dyDescent="0.25">
      <c r="A57" s="588">
        <v>6</v>
      </c>
      <c r="B57" s="588">
        <v>11102000100</v>
      </c>
      <c r="C57" s="1301" t="s">
        <v>1924</v>
      </c>
      <c r="D57" s="1302"/>
      <c r="E57" s="1302"/>
      <c r="F57" s="1302"/>
      <c r="G57" s="1303"/>
      <c r="H57" s="589"/>
      <c r="I57" s="589"/>
      <c r="J57" s="587"/>
    </row>
    <row r="58" spans="1:10" ht="51.75" thickBot="1" x14ac:dyDescent="0.25">
      <c r="A58" s="590">
        <v>1</v>
      </c>
      <c r="B58" s="590">
        <v>12020609</v>
      </c>
      <c r="C58" s="591" t="s">
        <v>3861</v>
      </c>
      <c r="D58" s="592">
        <v>422000</v>
      </c>
      <c r="E58" s="592">
        <v>1000000</v>
      </c>
      <c r="F58" s="592">
        <v>22000000</v>
      </c>
      <c r="G58" s="592">
        <v>20000000</v>
      </c>
      <c r="H58" s="593">
        <v>6667000</v>
      </c>
      <c r="I58" s="593"/>
      <c r="J58" s="587" t="s">
        <v>4074</v>
      </c>
    </row>
    <row r="59" spans="1:10" ht="15" thickBot="1" x14ac:dyDescent="0.25">
      <c r="A59" s="590">
        <v>2</v>
      </c>
      <c r="B59" s="590">
        <v>12020906</v>
      </c>
      <c r="C59" s="591" t="s">
        <v>3859</v>
      </c>
      <c r="D59" s="592">
        <v>2565000</v>
      </c>
      <c r="E59" s="592">
        <v>17495000</v>
      </c>
      <c r="F59" s="594">
        <v>0</v>
      </c>
      <c r="G59" s="594">
        <v>0</v>
      </c>
      <c r="H59" s="593">
        <f>G59</f>
        <v>0</v>
      </c>
      <c r="I59" s="593"/>
      <c r="J59" s="587"/>
    </row>
    <row r="60" spans="1:10" ht="26.25" thickBot="1" x14ac:dyDescent="0.25">
      <c r="A60" s="590">
        <v>3</v>
      </c>
      <c r="B60" s="590">
        <v>41020101</v>
      </c>
      <c r="C60" s="591" t="s">
        <v>3862</v>
      </c>
      <c r="D60" s="594">
        <v>0</v>
      </c>
      <c r="E60" s="594">
        <v>0</v>
      </c>
      <c r="F60" s="592">
        <v>3500000000</v>
      </c>
      <c r="G60" s="592">
        <v>5500000000</v>
      </c>
      <c r="H60" s="593">
        <v>0</v>
      </c>
      <c r="I60" s="593"/>
      <c r="J60" s="587" t="s">
        <v>4075</v>
      </c>
    </row>
    <row r="61" spans="1:10" ht="128.25" thickBot="1" x14ac:dyDescent="0.25">
      <c r="A61" s="590">
        <v>4</v>
      </c>
      <c r="B61" s="590">
        <v>42030104</v>
      </c>
      <c r="C61" s="591" t="s">
        <v>4001</v>
      </c>
      <c r="D61" s="594"/>
      <c r="E61" s="594"/>
      <c r="F61" s="592"/>
      <c r="G61" s="592"/>
      <c r="H61" s="602">
        <f>1000000000+1000000000+100000000</f>
        <v>2100000000</v>
      </c>
      <c r="I61" s="602">
        <f>H61</f>
        <v>2100000000</v>
      </c>
      <c r="J61" s="587" t="s">
        <v>4076</v>
      </c>
    </row>
    <row r="62" spans="1:10" ht="15" thickBot="1" x14ac:dyDescent="0.25">
      <c r="A62" s="1304" t="s">
        <v>365</v>
      </c>
      <c r="B62" s="1305"/>
      <c r="C62" s="1306"/>
      <c r="D62" s="598">
        <v>2987000</v>
      </c>
      <c r="E62" s="598">
        <v>18495000</v>
      </c>
      <c r="F62" s="598">
        <v>3522000000</v>
      </c>
      <c r="G62" s="598">
        <v>5520000000</v>
      </c>
      <c r="H62" s="599">
        <f>SUM(H58:H61)</f>
        <v>2106667000</v>
      </c>
      <c r="I62" s="599">
        <f>SUM(I58:I61)</f>
        <v>2100000000</v>
      </c>
      <c r="J62" s="587"/>
    </row>
    <row r="63" spans="1:10" ht="15" thickBot="1" x14ac:dyDescent="0.25">
      <c r="A63" s="588">
        <v>7</v>
      </c>
      <c r="B63" s="588">
        <v>21511000100</v>
      </c>
      <c r="C63" s="1301" t="s">
        <v>125</v>
      </c>
      <c r="D63" s="1302"/>
      <c r="E63" s="1302"/>
      <c r="F63" s="1302"/>
      <c r="G63" s="1303"/>
      <c r="H63" s="589"/>
      <c r="I63" s="589"/>
      <c r="J63" s="587"/>
    </row>
    <row r="64" spans="1:10" ht="26.25" thickBot="1" x14ac:dyDescent="0.25">
      <c r="A64" s="590">
        <v>1</v>
      </c>
      <c r="B64" s="590">
        <v>12020147</v>
      </c>
      <c r="C64" s="591" t="s">
        <v>3867</v>
      </c>
      <c r="D64" s="594">
        <v>0</v>
      </c>
      <c r="E64" s="594">
        <v>0</v>
      </c>
      <c r="F64" s="594">
        <v>0</v>
      </c>
      <c r="G64" s="592">
        <v>2000000</v>
      </c>
      <c r="H64" s="593">
        <v>0</v>
      </c>
      <c r="I64" s="593"/>
      <c r="J64" s="587" t="s">
        <v>4077</v>
      </c>
    </row>
    <row r="65" spans="1:10" ht="15" thickBot="1" x14ac:dyDescent="0.25">
      <c r="A65" s="1304" t="s">
        <v>365</v>
      </c>
      <c r="B65" s="1305"/>
      <c r="C65" s="1306"/>
      <c r="D65" s="601">
        <v>0</v>
      </c>
      <c r="E65" s="601">
        <v>0</v>
      </c>
      <c r="F65" s="601">
        <v>0</v>
      </c>
      <c r="G65" s="598">
        <v>2000000</v>
      </c>
      <c r="H65" s="599">
        <f>SUM(H64)</f>
        <v>0</v>
      </c>
      <c r="I65" s="599"/>
      <c r="J65" s="587"/>
    </row>
    <row r="66" spans="1:10" ht="15" thickBot="1" x14ac:dyDescent="0.25">
      <c r="A66" s="588">
        <v>8</v>
      </c>
      <c r="B66" s="588">
        <v>23305100200</v>
      </c>
      <c r="C66" s="1301" t="s">
        <v>2306</v>
      </c>
      <c r="D66" s="1302"/>
      <c r="E66" s="1302"/>
      <c r="F66" s="1302"/>
      <c r="G66" s="1303"/>
      <c r="H66" s="589"/>
      <c r="I66" s="589"/>
      <c r="J66" s="587"/>
    </row>
    <row r="67" spans="1:10" ht="39" thickBot="1" x14ac:dyDescent="0.25">
      <c r="A67" s="590">
        <v>1</v>
      </c>
      <c r="B67" s="590">
        <v>13020401</v>
      </c>
      <c r="C67" s="591" t="s">
        <v>3925</v>
      </c>
      <c r="D67" s="594">
        <v>0</v>
      </c>
      <c r="E67" s="594">
        <v>0</v>
      </c>
      <c r="F67" s="594">
        <v>0</v>
      </c>
      <c r="G67" s="592">
        <v>100000000</v>
      </c>
      <c r="H67" s="603">
        <v>50000000</v>
      </c>
      <c r="I67" s="600"/>
      <c r="J67" s="587" t="s">
        <v>4078</v>
      </c>
    </row>
    <row r="68" spans="1:10" ht="15" thickBot="1" x14ac:dyDescent="0.25">
      <c r="A68" s="1304" t="s">
        <v>365</v>
      </c>
      <c r="B68" s="1305"/>
      <c r="C68" s="1306"/>
      <c r="D68" s="601">
        <v>0</v>
      </c>
      <c r="E68" s="601">
        <v>0</v>
      </c>
      <c r="F68" s="601">
        <v>0</v>
      </c>
      <c r="G68" s="598">
        <v>100000000</v>
      </c>
      <c r="H68" s="589">
        <f>SUM(H67)</f>
        <v>50000000</v>
      </c>
      <c r="I68" s="589"/>
      <c r="J68" s="587"/>
    </row>
    <row r="69" spans="1:10" ht="15" thickBot="1" x14ac:dyDescent="0.25">
      <c r="A69" s="1307" t="s">
        <v>3415</v>
      </c>
      <c r="B69" s="1308"/>
      <c r="C69" s="1309"/>
      <c r="D69" s="604">
        <v>700888769</v>
      </c>
      <c r="E69" s="604">
        <f>E56+E37+E34+E29+E22+E62+E65+E68</f>
        <v>829755621</v>
      </c>
      <c r="F69" s="604">
        <f t="shared" ref="F69:I69" si="2">F56+F37+F34+F29+F22+F62+F65+F68</f>
        <v>7684370099</v>
      </c>
      <c r="G69" s="604">
        <f t="shared" si="2"/>
        <v>12095117098</v>
      </c>
      <c r="H69" s="605">
        <f t="shared" si="2"/>
        <v>5317432714.29</v>
      </c>
      <c r="I69" s="605">
        <f t="shared" si="2"/>
        <v>2600000000</v>
      </c>
      <c r="J69" s="587"/>
    </row>
    <row r="70" spans="1:10" ht="15" thickBot="1" x14ac:dyDescent="0.25">
      <c r="A70" s="1310" t="s">
        <v>3416</v>
      </c>
      <c r="B70" s="1311"/>
      <c r="C70" s="1311"/>
      <c r="D70" s="1311"/>
      <c r="E70" s="1311"/>
      <c r="F70" s="1311"/>
      <c r="G70" s="1311"/>
      <c r="H70" s="1311"/>
      <c r="I70" s="586"/>
      <c r="J70" s="587"/>
    </row>
    <row r="71" spans="1:10" ht="15" thickBot="1" x14ac:dyDescent="0.25">
      <c r="A71" s="588">
        <v>1</v>
      </c>
      <c r="B71" s="588">
        <v>22200100100</v>
      </c>
      <c r="C71" s="1301" t="s">
        <v>771</v>
      </c>
      <c r="D71" s="1302"/>
      <c r="E71" s="1302"/>
      <c r="F71" s="1302"/>
      <c r="G71" s="1303"/>
      <c r="H71" s="589"/>
      <c r="I71" s="589"/>
      <c r="J71" s="587"/>
    </row>
    <row r="72" spans="1:10" ht="26.25" thickBot="1" x14ac:dyDescent="0.25">
      <c r="A72" s="590">
        <v>1</v>
      </c>
      <c r="B72" s="590">
        <v>1202014708</v>
      </c>
      <c r="C72" s="591" t="s">
        <v>3921</v>
      </c>
      <c r="D72" s="594">
        <v>0</v>
      </c>
      <c r="E72" s="594">
        <v>0</v>
      </c>
      <c r="F72" s="594">
        <v>0</v>
      </c>
      <c r="G72" s="592">
        <v>750000</v>
      </c>
      <c r="H72" s="593">
        <f>G72</f>
        <v>750000</v>
      </c>
      <c r="I72" s="593"/>
      <c r="J72" s="587" t="s">
        <v>4089</v>
      </c>
    </row>
    <row r="73" spans="1:10" ht="51.75" thickBot="1" x14ac:dyDescent="0.25">
      <c r="A73" s="590">
        <v>2</v>
      </c>
      <c r="B73" s="590">
        <v>12020449</v>
      </c>
      <c r="C73" s="591" t="s">
        <v>3917</v>
      </c>
      <c r="D73" s="592">
        <v>43562850</v>
      </c>
      <c r="E73" s="592">
        <v>52549600</v>
      </c>
      <c r="F73" s="592">
        <v>90000000</v>
      </c>
      <c r="G73" s="592">
        <v>123000000</v>
      </c>
      <c r="H73" s="593">
        <v>60000000</v>
      </c>
      <c r="I73" s="593"/>
      <c r="J73" s="587" t="s">
        <v>4074</v>
      </c>
    </row>
    <row r="74" spans="1:10" ht="26.25" thickBot="1" x14ac:dyDescent="0.25">
      <c r="A74" s="590">
        <v>3</v>
      </c>
      <c r="B74" s="590">
        <v>12020482</v>
      </c>
      <c r="C74" s="591" t="s">
        <v>3922</v>
      </c>
      <c r="D74" s="592">
        <v>14720000</v>
      </c>
      <c r="E74" s="592">
        <v>17240900</v>
      </c>
      <c r="F74" s="592">
        <v>60000000</v>
      </c>
      <c r="G74" s="592">
        <v>68100000</v>
      </c>
      <c r="H74" s="593">
        <v>60100000</v>
      </c>
      <c r="I74" s="593"/>
      <c r="J74" s="587" t="s">
        <v>4089</v>
      </c>
    </row>
    <row r="75" spans="1:10" ht="26.25" thickBot="1" x14ac:dyDescent="0.25">
      <c r="A75" s="590">
        <v>4</v>
      </c>
      <c r="B75" s="590">
        <v>12020495</v>
      </c>
      <c r="C75" s="591" t="s">
        <v>3864</v>
      </c>
      <c r="D75" s="592">
        <v>4396880.4400000004</v>
      </c>
      <c r="E75" s="592">
        <v>8348541.3899999997</v>
      </c>
      <c r="F75" s="592">
        <v>10000000</v>
      </c>
      <c r="G75" s="592">
        <v>6750000</v>
      </c>
      <c r="H75" s="593">
        <f>G75</f>
        <v>6750000</v>
      </c>
      <c r="I75" s="593"/>
      <c r="J75" s="587" t="s">
        <v>4089</v>
      </c>
    </row>
    <row r="76" spans="1:10" ht="51.75" thickBot="1" x14ac:dyDescent="0.25">
      <c r="A76" s="590">
        <v>5</v>
      </c>
      <c r="B76" s="590">
        <v>12020906</v>
      </c>
      <c r="C76" s="591" t="s">
        <v>3859</v>
      </c>
      <c r="D76" s="592">
        <v>28115550</v>
      </c>
      <c r="E76" s="592">
        <v>34573950</v>
      </c>
      <c r="F76" s="592">
        <v>60000000</v>
      </c>
      <c r="G76" s="592">
        <v>95400000</v>
      </c>
      <c r="H76" s="593">
        <v>78872000</v>
      </c>
      <c r="I76" s="593"/>
      <c r="J76" s="587" t="s">
        <v>4074</v>
      </c>
    </row>
    <row r="77" spans="1:10" ht="26.25" thickBot="1" x14ac:dyDescent="0.25">
      <c r="A77" s="590">
        <v>6</v>
      </c>
      <c r="B77" s="590">
        <v>12021302</v>
      </c>
      <c r="C77" s="591" t="s">
        <v>3880</v>
      </c>
      <c r="D77" s="594">
        <v>0</v>
      </c>
      <c r="E77" s="594">
        <v>0</v>
      </c>
      <c r="F77" s="594">
        <v>0</v>
      </c>
      <c r="G77" s="592">
        <v>6000000</v>
      </c>
      <c r="H77" s="593">
        <f>G77</f>
        <v>6000000</v>
      </c>
      <c r="I77" s="593"/>
      <c r="J77" s="587" t="s">
        <v>4089</v>
      </c>
    </row>
    <row r="78" spans="1:10" ht="15" thickBot="1" x14ac:dyDescent="0.25">
      <c r="A78" s="1304" t="s">
        <v>365</v>
      </c>
      <c r="B78" s="1305"/>
      <c r="C78" s="1306"/>
      <c r="D78" s="598">
        <v>90795280.439999998</v>
      </c>
      <c r="E78" s="598">
        <v>112712991.39</v>
      </c>
      <c r="F78" s="598">
        <v>220000000</v>
      </c>
      <c r="G78" s="598">
        <v>300000000</v>
      </c>
      <c r="H78" s="599">
        <f>SUM(H72:H77)</f>
        <v>212472000</v>
      </c>
      <c r="I78" s="599"/>
      <c r="J78" s="587"/>
    </row>
    <row r="79" spans="1:10" ht="15" thickBot="1" x14ac:dyDescent="0.25">
      <c r="A79" s="588">
        <v>2</v>
      </c>
      <c r="B79" s="588">
        <v>22200900100</v>
      </c>
      <c r="C79" s="1301" t="s">
        <v>356</v>
      </c>
      <c r="D79" s="1302"/>
      <c r="E79" s="1302"/>
      <c r="F79" s="1302"/>
      <c r="G79" s="1303"/>
      <c r="H79" s="600"/>
      <c r="I79" s="600"/>
      <c r="J79" s="587"/>
    </row>
    <row r="80" spans="1:10" ht="15" thickBot="1" x14ac:dyDescent="0.25">
      <c r="A80" s="590">
        <v>1</v>
      </c>
      <c r="B80" s="590">
        <v>12020501</v>
      </c>
      <c r="C80" s="591" t="s">
        <v>3869</v>
      </c>
      <c r="D80" s="594">
        <v>0</v>
      </c>
      <c r="E80" s="594">
        <v>0</v>
      </c>
      <c r="F80" s="592">
        <v>10000000</v>
      </c>
      <c r="G80" s="594">
        <v>0</v>
      </c>
      <c r="H80" s="600">
        <f>G80</f>
        <v>0</v>
      </c>
      <c r="I80" s="600"/>
      <c r="J80" s="587"/>
    </row>
    <row r="81" spans="1:10" ht="15" thickBot="1" x14ac:dyDescent="0.25">
      <c r="A81" s="1304" t="s">
        <v>365</v>
      </c>
      <c r="B81" s="1305"/>
      <c r="C81" s="1306"/>
      <c r="D81" s="601">
        <v>0</v>
      </c>
      <c r="E81" s="601">
        <v>0</v>
      </c>
      <c r="F81" s="598">
        <v>10000000</v>
      </c>
      <c r="G81" s="601">
        <v>0</v>
      </c>
      <c r="H81" s="589">
        <f>SUM(H80)</f>
        <v>0</v>
      </c>
      <c r="I81" s="589"/>
      <c r="J81" s="587"/>
    </row>
    <row r="82" spans="1:10" ht="15" thickBot="1" x14ac:dyDescent="0.25">
      <c r="A82" s="588">
        <v>3</v>
      </c>
      <c r="B82" s="588">
        <v>22205100100</v>
      </c>
      <c r="C82" s="1301" t="s">
        <v>676</v>
      </c>
      <c r="D82" s="1302"/>
      <c r="E82" s="1302"/>
      <c r="F82" s="1302"/>
      <c r="G82" s="1303"/>
      <c r="H82" s="589"/>
      <c r="I82" s="589"/>
      <c r="J82" s="587"/>
    </row>
    <row r="83" spans="1:10" ht="51.75" thickBot="1" x14ac:dyDescent="0.25">
      <c r="A83" s="590">
        <v>1</v>
      </c>
      <c r="B83" s="590">
        <v>12020606</v>
      </c>
      <c r="C83" s="591" t="s">
        <v>3881</v>
      </c>
      <c r="D83" s="592">
        <v>108000</v>
      </c>
      <c r="E83" s="592">
        <v>5020500</v>
      </c>
      <c r="F83" s="592">
        <v>3000000</v>
      </c>
      <c r="G83" s="592">
        <v>20000000</v>
      </c>
      <c r="H83" s="593">
        <v>7392000</v>
      </c>
      <c r="I83" s="593"/>
      <c r="J83" s="587" t="s">
        <v>4074</v>
      </c>
    </row>
    <row r="84" spans="1:10" ht="15" thickBot="1" x14ac:dyDescent="0.25">
      <c r="A84" s="1304" t="s">
        <v>365</v>
      </c>
      <c r="B84" s="1305"/>
      <c r="C84" s="1306"/>
      <c r="D84" s="598">
        <v>108000</v>
      </c>
      <c r="E84" s="598">
        <v>5020500</v>
      </c>
      <c r="F84" s="598">
        <v>3000000</v>
      </c>
      <c r="G84" s="598">
        <v>20000000</v>
      </c>
      <c r="H84" s="599">
        <f>SUM(H83)</f>
        <v>7392000</v>
      </c>
      <c r="I84" s="599"/>
      <c r="J84" s="587"/>
    </row>
    <row r="85" spans="1:10" ht="15" thickBot="1" x14ac:dyDescent="0.25">
      <c r="A85" s="588">
        <v>4</v>
      </c>
      <c r="B85" s="588">
        <v>23600100100</v>
      </c>
      <c r="C85" s="1301" t="s">
        <v>808</v>
      </c>
      <c r="D85" s="1302"/>
      <c r="E85" s="1302"/>
      <c r="F85" s="1302"/>
      <c r="G85" s="1303"/>
      <c r="H85" s="589"/>
      <c r="I85" s="589"/>
      <c r="J85" s="587"/>
    </row>
    <row r="86" spans="1:10" ht="51.75" thickBot="1" x14ac:dyDescent="0.25">
      <c r="A86" s="590">
        <v>1</v>
      </c>
      <c r="B86" s="590">
        <v>12020147</v>
      </c>
      <c r="C86" s="591" t="s">
        <v>3867</v>
      </c>
      <c r="D86" s="592">
        <v>1675000</v>
      </c>
      <c r="E86" s="592">
        <v>1174500</v>
      </c>
      <c r="F86" s="592">
        <v>4500000</v>
      </c>
      <c r="G86" s="592">
        <v>2880000</v>
      </c>
      <c r="H86" s="593">
        <v>1500000</v>
      </c>
      <c r="I86" s="593"/>
      <c r="J86" s="587" t="s">
        <v>4074</v>
      </c>
    </row>
    <row r="87" spans="1:10" ht="51.75" thickBot="1" x14ac:dyDescent="0.25">
      <c r="A87" s="590">
        <v>2</v>
      </c>
      <c r="B87" s="590">
        <v>12020626</v>
      </c>
      <c r="C87" s="591" t="s">
        <v>3874</v>
      </c>
      <c r="D87" s="594">
        <v>0</v>
      </c>
      <c r="E87" s="594">
        <v>0</v>
      </c>
      <c r="F87" s="592">
        <v>1000000</v>
      </c>
      <c r="G87" s="592">
        <v>700000</v>
      </c>
      <c r="H87" s="593">
        <v>500000</v>
      </c>
      <c r="I87" s="593"/>
      <c r="J87" s="587" t="s">
        <v>4074</v>
      </c>
    </row>
    <row r="88" spans="1:10" ht="51.75" thickBot="1" x14ac:dyDescent="0.25">
      <c r="A88" s="590">
        <v>3</v>
      </c>
      <c r="B88" s="590">
        <v>12020705</v>
      </c>
      <c r="C88" s="591" t="s">
        <v>3923</v>
      </c>
      <c r="D88" s="592">
        <v>674500</v>
      </c>
      <c r="E88" s="592">
        <v>978000</v>
      </c>
      <c r="F88" s="592">
        <v>3200000</v>
      </c>
      <c r="G88" s="592">
        <v>1920000</v>
      </c>
      <c r="H88" s="593">
        <v>1300000</v>
      </c>
      <c r="I88" s="593"/>
      <c r="J88" s="587" t="s">
        <v>4074</v>
      </c>
    </row>
    <row r="89" spans="1:10" ht="51.75" thickBot="1" x14ac:dyDescent="0.25">
      <c r="A89" s="590">
        <v>4</v>
      </c>
      <c r="B89" s="590">
        <v>12020709</v>
      </c>
      <c r="C89" s="591" t="s">
        <v>3924</v>
      </c>
      <c r="D89" s="592">
        <v>2754900</v>
      </c>
      <c r="E89" s="592">
        <v>1551000</v>
      </c>
      <c r="F89" s="592">
        <v>8600000</v>
      </c>
      <c r="G89" s="592">
        <v>3600000</v>
      </c>
      <c r="H89" s="593">
        <v>1250000</v>
      </c>
      <c r="I89" s="593"/>
      <c r="J89" s="587" t="s">
        <v>4074</v>
      </c>
    </row>
    <row r="90" spans="1:10" ht="51.75" thickBot="1" x14ac:dyDescent="0.25">
      <c r="A90" s="590">
        <v>5</v>
      </c>
      <c r="B90" s="590">
        <v>12020906</v>
      </c>
      <c r="C90" s="591" t="s">
        <v>3859</v>
      </c>
      <c r="D90" s="594">
        <v>0</v>
      </c>
      <c r="E90" s="592">
        <v>60000</v>
      </c>
      <c r="F90" s="592">
        <v>1000000</v>
      </c>
      <c r="G90" s="592">
        <v>900000</v>
      </c>
      <c r="H90" s="593">
        <v>892000</v>
      </c>
      <c r="I90" s="593"/>
      <c r="J90" s="587" t="s">
        <v>4074</v>
      </c>
    </row>
    <row r="91" spans="1:10" ht="15" thickBot="1" x14ac:dyDescent="0.25">
      <c r="A91" s="1304" t="s">
        <v>365</v>
      </c>
      <c r="B91" s="1305"/>
      <c r="C91" s="1306"/>
      <c r="D91" s="598">
        <v>5104400</v>
      </c>
      <c r="E91" s="598">
        <v>3763500</v>
      </c>
      <c r="F91" s="598">
        <v>18300000</v>
      </c>
      <c r="G91" s="598">
        <v>10000000</v>
      </c>
      <c r="H91" s="599">
        <f>SUM(H86:H90)</f>
        <v>5442000</v>
      </c>
      <c r="I91" s="599">
        <f>SUM(I86:I90)</f>
        <v>0</v>
      </c>
      <c r="J91" s="587"/>
    </row>
    <row r="92" spans="1:10" ht="15" thickBot="1" x14ac:dyDescent="0.25">
      <c r="A92" s="588">
        <v>5</v>
      </c>
      <c r="B92" s="588">
        <v>11101200100</v>
      </c>
      <c r="C92" s="1301" t="s">
        <v>2060</v>
      </c>
      <c r="D92" s="1302"/>
      <c r="E92" s="1302"/>
      <c r="F92" s="1302"/>
      <c r="G92" s="1303"/>
      <c r="H92" s="606"/>
      <c r="I92" s="606"/>
      <c r="J92" s="587"/>
    </row>
    <row r="93" spans="1:10" ht="51.75" thickBot="1" x14ac:dyDescent="0.25">
      <c r="A93" s="590">
        <v>1</v>
      </c>
      <c r="B93" s="590">
        <v>12020901</v>
      </c>
      <c r="C93" s="591" t="s">
        <v>3894</v>
      </c>
      <c r="D93" s="592">
        <v>117824783.23999999</v>
      </c>
      <c r="E93" s="592">
        <v>389284572.25</v>
      </c>
      <c r="F93" s="592">
        <v>260000000</v>
      </c>
      <c r="G93" s="592">
        <v>500000000</v>
      </c>
      <c r="H93" s="593">
        <v>400593000</v>
      </c>
      <c r="I93" s="593"/>
      <c r="J93" s="587" t="s">
        <v>4074</v>
      </c>
    </row>
    <row r="94" spans="1:10" ht="15" thickBot="1" x14ac:dyDescent="0.25">
      <c r="A94" s="1304" t="s">
        <v>365</v>
      </c>
      <c r="B94" s="1305"/>
      <c r="C94" s="1306"/>
      <c r="D94" s="598">
        <v>117824783.23999999</v>
      </c>
      <c r="E94" s="598">
        <v>389284572.25</v>
      </c>
      <c r="F94" s="598">
        <v>260000000</v>
      </c>
      <c r="G94" s="598">
        <v>500000000</v>
      </c>
      <c r="H94" s="599">
        <f>SUM(H93)</f>
        <v>400593000</v>
      </c>
      <c r="I94" s="599">
        <f>SUM(I93)</f>
        <v>0</v>
      </c>
      <c r="J94" s="587"/>
    </row>
    <row r="95" spans="1:10" ht="15" thickBot="1" x14ac:dyDescent="0.25">
      <c r="A95" s="1307" t="s">
        <v>3417</v>
      </c>
      <c r="B95" s="1308"/>
      <c r="C95" s="1309"/>
      <c r="D95" s="604">
        <v>700888769</v>
      </c>
      <c r="E95" s="604">
        <f>E94+E91+E84+E81+E78</f>
        <v>510781563.63999999</v>
      </c>
      <c r="F95" s="604">
        <f t="shared" ref="F95:I95" si="3">F94+F91+F84+F81+F78</f>
        <v>511300000</v>
      </c>
      <c r="G95" s="604">
        <f t="shared" si="3"/>
        <v>830000000</v>
      </c>
      <c r="H95" s="605">
        <f t="shared" si="3"/>
        <v>625899000</v>
      </c>
      <c r="I95" s="605">
        <f t="shared" si="3"/>
        <v>0</v>
      </c>
      <c r="J95" s="587"/>
    </row>
    <row r="96" spans="1:10" ht="15" thickBot="1" x14ac:dyDescent="0.25">
      <c r="A96" s="1310" t="s">
        <v>3418</v>
      </c>
      <c r="B96" s="1311"/>
      <c r="C96" s="1311"/>
      <c r="D96" s="1311"/>
      <c r="E96" s="1311"/>
      <c r="F96" s="1311"/>
      <c r="G96" s="1311"/>
      <c r="H96" s="1311"/>
      <c r="I96" s="586"/>
      <c r="J96" s="587"/>
    </row>
    <row r="97" spans="1:10" ht="15" thickBot="1" x14ac:dyDescent="0.25">
      <c r="A97" s="588">
        <v>1</v>
      </c>
      <c r="B97" s="588">
        <v>51700100100</v>
      </c>
      <c r="C97" s="1301" t="s">
        <v>941</v>
      </c>
      <c r="D97" s="1302"/>
      <c r="E97" s="1302"/>
      <c r="F97" s="1302"/>
      <c r="G97" s="1303"/>
      <c r="H97" s="589"/>
      <c r="I97" s="589"/>
      <c r="J97" s="587"/>
    </row>
    <row r="98" spans="1:10" ht="26.25" thickBot="1" x14ac:dyDescent="0.25">
      <c r="A98" s="590">
        <v>1</v>
      </c>
      <c r="B98" s="590">
        <v>12020135</v>
      </c>
      <c r="C98" s="591" t="s">
        <v>3948</v>
      </c>
      <c r="D98" s="592">
        <v>12590860</v>
      </c>
      <c r="E98" s="592">
        <v>11495050</v>
      </c>
      <c r="F98" s="592">
        <v>63500000</v>
      </c>
      <c r="G98" s="592">
        <v>63500000</v>
      </c>
      <c r="H98" s="593">
        <f>G98</f>
        <v>63500000</v>
      </c>
      <c r="I98" s="593"/>
      <c r="J98" s="587" t="s">
        <v>4089</v>
      </c>
    </row>
    <row r="99" spans="1:10" ht="51.75" thickBot="1" x14ac:dyDescent="0.25">
      <c r="A99" s="590">
        <v>2</v>
      </c>
      <c r="B99" s="590">
        <v>12020152</v>
      </c>
      <c r="C99" s="591" t="s">
        <v>3951</v>
      </c>
      <c r="D99" s="592">
        <v>49950577</v>
      </c>
      <c r="E99" s="592">
        <v>63159500</v>
      </c>
      <c r="F99" s="592">
        <v>50000000</v>
      </c>
      <c r="G99" s="592">
        <v>80000000</v>
      </c>
      <c r="H99" s="593">
        <v>70000000</v>
      </c>
      <c r="I99" s="593"/>
      <c r="J99" s="587" t="s">
        <v>4074</v>
      </c>
    </row>
    <row r="100" spans="1:10" ht="26.25" thickBot="1" x14ac:dyDescent="0.25">
      <c r="A100" s="590">
        <v>3</v>
      </c>
      <c r="B100" s="590">
        <v>12020424</v>
      </c>
      <c r="C100" s="591" t="s">
        <v>3952</v>
      </c>
      <c r="D100" s="592">
        <v>1448000</v>
      </c>
      <c r="E100" s="592">
        <v>110000</v>
      </c>
      <c r="F100" s="592">
        <v>1500000</v>
      </c>
      <c r="G100" s="592">
        <v>1500000</v>
      </c>
      <c r="H100" s="593">
        <f>G100</f>
        <v>1500000</v>
      </c>
      <c r="I100" s="593"/>
      <c r="J100" s="587" t="s">
        <v>4089</v>
      </c>
    </row>
    <row r="101" spans="1:10" ht="51.75" thickBot="1" x14ac:dyDescent="0.25">
      <c r="A101" s="590">
        <v>6</v>
      </c>
      <c r="B101" s="590">
        <v>12020452</v>
      </c>
      <c r="C101" s="591" t="s">
        <v>3918</v>
      </c>
      <c r="D101" s="592">
        <v>187856048</v>
      </c>
      <c r="E101" s="592">
        <v>205600165</v>
      </c>
      <c r="F101" s="592">
        <v>230000000</v>
      </c>
      <c r="G101" s="592">
        <v>230000000</v>
      </c>
      <c r="H101" s="607">
        <v>200577000</v>
      </c>
      <c r="I101" s="593"/>
      <c r="J101" s="587" t="s">
        <v>4074</v>
      </c>
    </row>
    <row r="102" spans="1:10" ht="26.25" thickBot="1" x14ac:dyDescent="0.25">
      <c r="A102" s="590">
        <v>7</v>
      </c>
      <c r="B102" s="590">
        <v>12020453</v>
      </c>
      <c r="C102" s="591" t="s">
        <v>3860</v>
      </c>
      <c r="D102" s="592">
        <v>17363504</v>
      </c>
      <c r="E102" s="592">
        <v>20907450</v>
      </c>
      <c r="F102" s="592">
        <v>20000000</v>
      </c>
      <c r="G102" s="592">
        <v>20000000</v>
      </c>
      <c r="H102" s="593">
        <f>G102</f>
        <v>20000000</v>
      </c>
      <c r="I102" s="593"/>
      <c r="J102" s="587" t="s">
        <v>4089</v>
      </c>
    </row>
    <row r="103" spans="1:10" ht="26.25" thickBot="1" x14ac:dyDescent="0.25">
      <c r="A103" s="590">
        <v>8</v>
      </c>
      <c r="B103" s="590">
        <v>12020495</v>
      </c>
      <c r="C103" s="591" t="s">
        <v>3864</v>
      </c>
      <c r="D103" s="592">
        <v>34029950</v>
      </c>
      <c r="E103" s="592">
        <v>18111056.109999999</v>
      </c>
      <c r="F103" s="592">
        <v>35000000</v>
      </c>
      <c r="G103" s="592">
        <v>35000000</v>
      </c>
      <c r="H103" s="593">
        <f>G103</f>
        <v>35000000</v>
      </c>
      <c r="I103" s="593"/>
      <c r="J103" s="587" t="s">
        <v>4089</v>
      </c>
    </row>
    <row r="104" spans="1:10" ht="26.25" thickBot="1" x14ac:dyDescent="0.25">
      <c r="A104" s="590">
        <v>13</v>
      </c>
      <c r="B104" s="590">
        <v>12020724</v>
      </c>
      <c r="C104" s="591" t="s">
        <v>3953</v>
      </c>
      <c r="D104" s="594">
        <v>0</v>
      </c>
      <c r="E104" s="592">
        <v>189750</v>
      </c>
      <c r="F104" s="592">
        <v>10000000</v>
      </c>
      <c r="G104" s="592">
        <v>20000000</v>
      </c>
      <c r="H104" s="593">
        <f>G104</f>
        <v>20000000</v>
      </c>
      <c r="I104" s="593"/>
      <c r="J104" s="587" t="s">
        <v>4089</v>
      </c>
    </row>
    <row r="105" spans="1:10" ht="51.75" thickBot="1" x14ac:dyDescent="0.25">
      <c r="A105" s="590">
        <v>15</v>
      </c>
      <c r="B105" s="590">
        <v>12030101</v>
      </c>
      <c r="C105" s="591" t="s">
        <v>3954</v>
      </c>
      <c r="D105" s="592">
        <v>351491729.55000001</v>
      </c>
      <c r="E105" s="592">
        <v>345559371.37</v>
      </c>
      <c r="F105" s="592">
        <v>670000000</v>
      </c>
      <c r="G105" s="592">
        <v>850000000</v>
      </c>
      <c r="H105" s="593">
        <v>550000000</v>
      </c>
      <c r="I105" s="593"/>
      <c r="J105" s="587" t="s">
        <v>4074</v>
      </c>
    </row>
    <row r="106" spans="1:10" ht="15" thickBot="1" x14ac:dyDescent="0.25">
      <c r="A106" s="1304" t="s">
        <v>365</v>
      </c>
      <c r="B106" s="1305"/>
      <c r="C106" s="1306"/>
      <c r="D106" s="598">
        <v>655352668.54999995</v>
      </c>
      <c r="E106" s="598">
        <v>666372342.48000002</v>
      </c>
      <c r="F106" s="598">
        <v>1080000000</v>
      </c>
      <c r="G106" s="598">
        <v>1300000000</v>
      </c>
      <c r="H106" s="599">
        <f>SUM(H98:H105)</f>
        <v>960577000</v>
      </c>
      <c r="I106" s="599"/>
      <c r="J106" s="587"/>
    </row>
    <row r="107" spans="1:10" ht="15" thickBot="1" x14ac:dyDescent="0.25">
      <c r="A107" s="588">
        <v>2</v>
      </c>
      <c r="B107" s="588">
        <v>51700300100</v>
      </c>
      <c r="C107" s="1301" t="s">
        <v>2669</v>
      </c>
      <c r="D107" s="1302"/>
      <c r="E107" s="1302"/>
      <c r="F107" s="1302"/>
      <c r="G107" s="1303"/>
      <c r="H107" s="589"/>
      <c r="I107" s="589"/>
      <c r="J107" s="587"/>
    </row>
    <row r="108" spans="1:10" ht="26.25" thickBot="1" x14ac:dyDescent="0.25">
      <c r="A108" s="590">
        <v>1</v>
      </c>
      <c r="B108" s="590">
        <v>12020427</v>
      </c>
      <c r="C108" s="591" t="s">
        <v>3857</v>
      </c>
      <c r="D108" s="592">
        <v>42674550</v>
      </c>
      <c r="E108" s="592">
        <v>43140000</v>
      </c>
      <c r="F108" s="592">
        <v>44000000</v>
      </c>
      <c r="G108" s="592">
        <v>35000000</v>
      </c>
      <c r="H108" s="593">
        <v>34527000</v>
      </c>
      <c r="I108" s="593"/>
      <c r="J108" s="587" t="s">
        <v>4079</v>
      </c>
    </row>
    <row r="109" spans="1:10" ht="51.75" thickBot="1" x14ac:dyDescent="0.25">
      <c r="A109" s="590">
        <v>2</v>
      </c>
      <c r="B109" s="590">
        <v>13020301</v>
      </c>
      <c r="C109" s="591" t="s">
        <v>3871</v>
      </c>
      <c r="D109" s="592">
        <v>1286343184</v>
      </c>
      <c r="E109" s="592">
        <v>2760176029.27</v>
      </c>
      <c r="F109" s="592">
        <v>2760176029.27</v>
      </c>
      <c r="G109" s="592">
        <v>1519884078.8599999</v>
      </c>
      <c r="H109" s="608">
        <v>1519884078.8599999</v>
      </c>
      <c r="I109" s="608">
        <f>H109</f>
        <v>1519884078.8599999</v>
      </c>
      <c r="J109" s="597" t="s">
        <v>4069</v>
      </c>
    </row>
    <row r="110" spans="1:10" ht="15" thickBot="1" x14ac:dyDescent="0.25">
      <c r="A110" s="1304" t="s">
        <v>365</v>
      </c>
      <c r="B110" s="1305"/>
      <c r="C110" s="1306"/>
      <c r="D110" s="598">
        <v>1329017734</v>
      </c>
      <c r="E110" s="598">
        <v>2803316029.27</v>
      </c>
      <c r="F110" s="598">
        <v>2804176029.27</v>
      </c>
      <c r="G110" s="598">
        <v>1554884078.8599999</v>
      </c>
      <c r="H110" s="599">
        <f>SUM(H108:H109)</f>
        <v>1554411078.8599999</v>
      </c>
      <c r="I110" s="599">
        <f>SUM(I108:I109)</f>
        <v>1519884078.8599999</v>
      </c>
      <c r="J110" s="587"/>
    </row>
    <row r="111" spans="1:10" ht="15" thickBot="1" x14ac:dyDescent="0.25">
      <c r="A111" s="588">
        <v>3</v>
      </c>
      <c r="B111" s="588">
        <v>51700800100</v>
      </c>
      <c r="C111" s="1301" t="s">
        <v>2100</v>
      </c>
      <c r="D111" s="1302"/>
      <c r="E111" s="1302"/>
      <c r="F111" s="1302"/>
      <c r="G111" s="1303"/>
      <c r="H111" s="589"/>
      <c r="I111" s="589"/>
      <c r="J111" s="587"/>
    </row>
    <row r="112" spans="1:10" ht="51.75" thickBot="1" x14ac:dyDescent="0.25">
      <c r="A112" s="590">
        <v>1</v>
      </c>
      <c r="B112" s="590">
        <v>12020495</v>
      </c>
      <c r="C112" s="591" t="s">
        <v>3864</v>
      </c>
      <c r="D112" s="592">
        <v>193000</v>
      </c>
      <c r="E112" s="592">
        <v>369000</v>
      </c>
      <c r="F112" s="592">
        <v>330000</v>
      </c>
      <c r="G112" s="592">
        <v>100000</v>
      </c>
      <c r="H112" s="593">
        <v>34000</v>
      </c>
      <c r="I112" s="593"/>
      <c r="J112" s="587" t="s">
        <v>4074</v>
      </c>
    </row>
    <row r="113" spans="1:10" ht="15" thickBot="1" x14ac:dyDescent="0.25">
      <c r="A113" s="1304" t="s">
        <v>365</v>
      </c>
      <c r="B113" s="1305"/>
      <c r="C113" s="1306"/>
      <c r="D113" s="598">
        <v>193000</v>
      </c>
      <c r="E113" s="598">
        <v>369000</v>
      </c>
      <c r="F113" s="598">
        <v>330000</v>
      </c>
      <c r="G113" s="598">
        <v>100000</v>
      </c>
      <c r="H113" s="599">
        <f>SUM(H112)</f>
        <v>34000</v>
      </c>
      <c r="I113" s="599"/>
      <c r="J113" s="587"/>
    </row>
    <row r="114" spans="1:10" ht="15" thickBot="1" x14ac:dyDescent="0.25">
      <c r="A114" s="588">
        <v>4</v>
      </c>
      <c r="B114" s="588">
        <v>51705400100</v>
      </c>
      <c r="C114" s="1301" t="s">
        <v>2689</v>
      </c>
      <c r="D114" s="1302"/>
      <c r="E114" s="1302"/>
      <c r="F114" s="1302"/>
      <c r="G114" s="1303"/>
      <c r="H114" s="600"/>
      <c r="I114" s="600"/>
      <c r="J114" s="587"/>
    </row>
    <row r="115" spans="1:10" ht="26.25" thickBot="1" x14ac:dyDescent="0.25">
      <c r="A115" s="590">
        <v>1</v>
      </c>
      <c r="B115" s="590">
        <v>12020616</v>
      </c>
      <c r="C115" s="591" t="s">
        <v>3863</v>
      </c>
      <c r="D115" s="592">
        <v>6200</v>
      </c>
      <c r="E115" s="592">
        <v>9200</v>
      </c>
      <c r="F115" s="592">
        <v>11000</v>
      </c>
      <c r="G115" s="592">
        <v>20000</v>
      </c>
      <c r="H115" s="593">
        <f>G115</f>
        <v>20000</v>
      </c>
      <c r="I115" s="593"/>
      <c r="J115" s="587" t="s">
        <v>4089</v>
      </c>
    </row>
    <row r="116" spans="1:10" ht="15" thickBot="1" x14ac:dyDescent="0.25">
      <c r="A116" s="1304" t="s">
        <v>365</v>
      </c>
      <c r="B116" s="1305"/>
      <c r="C116" s="1306"/>
      <c r="D116" s="598">
        <v>6200</v>
      </c>
      <c r="E116" s="598">
        <v>9200</v>
      </c>
      <c r="F116" s="598">
        <v>11000</v>
      </c>
      <c r="G116" s="598">
        <v>20000</v>
      </c>
      <c r="H116" s="599">
        <f>SUM(H115)</f>
        <v>20000</v>
      </c>
      <c r="I116" s="599"/>
      <c r="J116" s="587"/>
    </row>
    <row r="117" spans="1:10" ht="15" thickBot="1" x14ac:dyDescent="0.25">
      <c r="A117" s="588">
        <v>5</v>
      </c>
      <c r="B117" s="588">
        <v>51800100100</v>
      </c>
      <c r="C117" s="1301" t="s">
        <v>156</v>
      </c>
      <c r="D117" s="1302"/>
      <c r="E117" s="1302"/>
      <c r="F117" s="1302"/>
      <c r="G117" s="1303"/>
      <c r="H117" s="589"/>
      <c r="I117" s="589"/>
      <c r="J117" s="587"/>
    </row>
    <row r="118" spans="1:10" ht="26.25" thickBot="1" x14ac:dyDescent="0.25">
      <c r="A118" s="590">
        <v>1</v>
      </c>
      <c r="B118" s="590">
        <v>1202013501</v>
      </c>
      <c r="C118" s="591" t="s">
        <v>3965</v>
      </c>
      <c r="D118" s="592">
        <v>937000</v>
      </c>
      <c r="E118" s="592">
        <v>368500</v>
      </c>
      <c r="F118" s="592">
        <v>1000000</v>
      </c>
      <c r="G118" s="592">
        <v>1560000</v>
      </c>
      <c r="H118" s="593">
        <v>1131000</v>
      </c>
      <c r="I118" s="593"/>
      <c r="J118" s="587" t="s">
        <v>4079</v>
      </c>
    </row>
    <row r="119" spans="1:10" ht="39" thickBot="1" x14ac:dyDescent="0.25">
      <c r="A119" s="590">
        <v>2</v>
      </c>
      <c r="B119" s="590">
        <v>1202013502</v>
      </c>
      <c r="C119" s="591" t="s">
        <v>3966</v>
      </c>
      <c r="D119" s="592">
        <v>418000</v>
      </c>
      <c r="E119" s="592">
        <v>925500</v>
      </c>
      <c r="F119" s="592">
        <v>750000</v>
      </c>
      <c r="G119" s="592">
        <v>2700000</v>
      </c>
      <c r="H119" s="593">
        <v>1500000</v>
      </c>
      <c r="I119" s="593"/>
      <c r="J119" s="587" t="s">
        <v>4081</v>
      </c>
    </row>
    <row r="120" spans="1:10" ht="26.25" thickBot="1" x14ac:dyDescent="0.25">
      <c r="A120" s="590">
        <v>3</v>
      </c>
      <c r="B120" s="590">
        <v>1202013503</v>
      </c>
      <c r="C120" s="591" t="s">
        <v>3967</v>
      </c>
      <c r="D120" s="592">
        <v>138000</v>
      </c>
      <c r="E120" s="592">
        <v>335000</v>
      </c>
      <c r="F120" s="592">
        <v>600000</v>
      </c>
      <c r="G120" s="592">
        <v>853000</v>
      </c>
      <c r="H120" s="593">
        <f>G120</f>
        <v>853000</v>
      </c>
      <c r="I120" s="593"/>
      <c r="J120" s="587" t="s">
        <v>4089</v>
      </c>
    </row>
    <row r="121" spans="1:10" ht="15" thickBot="1" x14ac:dyDescent="0.25">
      <c r="A121" s="590">
        <v>4</v>
      </c>
      <c r="B121" s="590">
        <v>12020152</v>
      </c>
      <c r="C121" s="591" t="s">
        <v>3951</v>
      </c>
      <c r="D121" s="592">
        <v>460000</v>
      </c>
      <c r="E121" s="592">
        <v>437500</v>
      </c>
      <c r="F121" s="592">
        <v>980000</v>
      </c>
      <c r="G121" s="592">
        <v>1000000</v>
      </c>
      <c r="H121" s="593">
        <v>900000</v>
      </c>
      <c r="I121" s="593"/>
      <c r="J121" s="587" t="s">
        <v>4080</v>
      </c>
    </row>
    <row r="122" spans="1:10" ht="15" thickBot="1" x14ac:dyDescent="0.25">
      <c r="A122" s="590">
        <v>5</v>
      </c>
      <c r="B122" s="590">
        <v>12020427</v>
      </c>
      <c r="C122" s="591" t="s">
        <v>3857</v>
      </c>
      <c r="D122" s="594">
        <v>0</v>
      </c>
      <c r="E122" s="594">
        <v>0</v>
      </c>
      <c r="F122" s="592">
        <v>50000</v>
      </c>
      <c r="G122" s="594">
        <v>0</v>
      </c>
      <c r="H122" s="593">
        <f>G122</f>
        <v>0</v>
      </c>
      <c r="I122" s="593"/>
      <c r="J122" s="587"/>
    </row>
    <row r="123" spans="1:10" ht="26.25" thickBot="1" x14ac:dyDescent="0.25">
      <c r="A123" s="590">
        <v>6</v>
      </c>
      <c r="B123" s="590">
        <v>1202060101</v>
      </c>
      <c r="C123" s="591" t="s">
        <v>3968</v>
      </c>
      <c r="D123" s="592">
        <v>5000</v>
      </c>
      <c r="E123" s="592">
        <v>27000</v>
      </c>
      <c r="F123" s="592">
        <v>100000</v>
      </c>
      <c r="G123" s="592">
        <v>100000</v>
      </c>
      <c r="H123" s="593">
        <f>G123</f>
        <v>100000</v>
      </c>
      <c r="I123" s="593"/>
      <c r="J123" s="587" t="s">
        <v>4089</v>
      </c>
    </row>
    <row r="124" spans="1:10" ht="26.25" thickBot="1" x14ac:dyDescent="0.25">
      <c r="A124" s="590">
        <v>7</v>
      </c>
      <c r="B124" s="590">
        <v>12020604</v>
      </c>
      <c r="C124" s="591" t="s">
        <v>3858</v>
      </c>
      <c r="D124" s="592">
        <v>40000</v>
      </c>
      <c r="E124" s="594">
        <v>0</v>
      </c>
      <c r="F124" s="592">
        <v>320000</v>
      </c>
      <c r="G124" s="592">
        <v>325000</v>
      </c>
      <c r="H124" s="593">
        <f>G124</f>
        <v>325000</v>
      </c>
      <c r="I124" s="593"/>
      <c r="J124" s="587" t="s">
        <v>4089</v>
      </c>
    </row>
    <row r="125" spans="1:10" ht="26.25" thickBot="1" x14ac:dyDescent="0.25">
      <c r="A125" s="590">
        <v>8</v>
      </c>
      <c r="B125" s="590">
        <v>12020616</v>
      </c>
      <c r="C125" s="591" t="s">
        <v>3863</v>
      </c>
      <c r="D125" s="592">
        <v>1128000</v>
      </c>
      <c r="E125" s="592">
        <v>1740000</v>
      </c>
      <c r="F125" s="592">
        <v>1600000</v>
      </c>
      <c r="G125" s="592">
        <v>3000000</v>
      </c>
      <c r="H125" s="593">
        <f>G125</f>
        <v>3000000</v>
      </c>
      <c r="I125" s="593"/>
      <c r="J125" s="587" t="s">
        <v>4089</v>
      </c>
    </row>
    <row r="126" spans="1:10" ht="26.25" thickBot="1" x14ac:dyDescent="0.25">
      <c r="A126" s="590">
        <v>9</v>
      </c>
      <c r="B126" s="590">
        <v>1202062601</v>
      </c>
      <c r="C126" s="591" t="s">
        <v>3969</v>
      </c>
      <c r="D126" s="594">
        <v>0</v>
      </c>
      <c r="E126" s="594">
        <v>0</v>
      </c>
      <c r="F126" s="592">
        <v>100000</v>
      </c>
      <c r="G126" s="592">
        <v>462000</v>
      </c>
      <c r="H126" s="593">
        <f>G126</f>
        <v>462000</v>
      </c>
      <c r="I126" s="593"/>
      <c r="J126" s="587" t="s">
        <v>4089</v>
      </c>
    </row>
    <row r="127" spans="1:10" ht="15" thickBot="1" x14ac:dyDescent="0.25">
      <c r="A127" s="1304" t="s">
        <v>365</v>
      </c>
      <c r="B127" s="1305"/>
      <c r="C127" s="1306"/>
      <c r="D127" s="598">
        <v>3126000</v>
      </c>
      <c r="E127" s="598">
        <v>3833500</v>
      </c>
      <c r="F127" s="598">
        <v>5500000</v>
      </c>
      <c r="G127" s="598">
        <v>10000000</v>
      </c>
      <c r="H127" s="599">
        <f>SUM(H118:H126)</f>
        <v>8271000</v>
      </c>
      <c r="I127" s="599"/>
      <c r="J127" s="587"/>
    </row>
    <row r="128" spans="1:10" ht="15" thickBot="1" x14ac:dyDescent="0.25">
      <c r="A128" s="1307" t="s">
        <v>3423</v>
      </c>
      <c r="B128" s="1308"/>
      <c r="C128" s="1309"/>
      <c r="D128" s="604">
        <v>700888769</v>
      </c>
      <c r="E128" s="604">
        <f>E127+E116+E113+E110+E106</f>
        <v>3473900071.75</v>
      </c>
      <c r="F128" s="604">
        <f t="shared" ref="F128:I128" si="4">F127+F116+F113+F110+F106</f>
        <v>3890017029.27</v>
      </c>
      <c r="G128" s="604">
        <f t="shared" si="4"/>
        <v>2865004078.8599997</v>
      </c>
      <c r="H128" s="605">
        <f t="shared" si="4"/>
        <v>2523313078.8599997</v>
      </c>
      <c r="I128" s="605">
        <f t="shared" si="4"/>
        <v>1519884078.8599999</v>
      </c>
      <c r="J128" s="587"/>
    </row>
    <row r="129" spans="1:10" ht="15" thickBot="1" x14ac:dyDescent="0.25">
      <c r="A129" s="1310" t="s">
        <v>3420</v>
      </c>
      <c r="B129" s="1311"/>
      <c r="C129" s="1311"/>
      <c r="D129" s="1311"/>
      <c r="E129" s="1311"/>
      <c r="F129" s="1311"/>
      <c r="G129" s="1311"/>
      <c r="H129" s="1311"/>
      <c r="I129" s="586"/>
      <c r="J129" s="587"/>
    </row>
    <row r="130" spans="1:10" ht="15" thickBot="1" x14ac:dyDescent="0.25">
      <c r="A130" s="588">
        <v>1</v>
      </c>
      <c r="B130" s="588">
        <v>52100100100</v>
      </c>
      <c r="C130" s="1301" t="s">
        <v>1154</v>
      </c>
      <c r="D130" s="1302"/>
      <c r="E130" s="1302"/>
      <c r="F130" s="1302"/>
      <c r="G130" s="1303"/>
      <c r="H130" s="589"/>
      <c r="I130" s="589"/>
      <c r="J130" s="587"/>
    </row>
    <row r="131" spans="1:10" ht="26.25" thickBot="1" x14ac:dyDescent="0.25">
      <c r="A131" s="590">
        <v>1</v>
      </c>
      <c r="B131" s="590">
        <v>12020134</v>
      </c>
      <c r="C131" s="591" t="s">
        <v>3955</v>
      </c>
      <c r="D131" s="592">
        <v>851000</v>
      </c>
      <c r="E131" s="592">
        <v>52000</v>
      </c>
      <c r="F131" s="592">
        <v>12000000</v>
      </c>
      <c r="G131" s="592">
        <v>12000000</v>
      </c>
      <c r="H131" s="593">
        <f>G131</f>
        <v>12000000</v>
      </c>
      <c r="I131" s="593"/>
      <c r="J131" s="587" t="s">
        <v>4089</v>
      </c>
    </row>
    <row r="132" spans="1:10" ht="51.75" thickBot="1" x14ac:dyDescent="0.25">
      <c r="A132" s="590">
        <v>2</v>
      </c>
      <c r="B132" s="590">
        <v>12020147</v>
      </c>
      <c r="C132" s="591" t="s">
        <v>3867</v>
      </c>
      <c r="D132" s="592">
        <v>3873000</v>
      </c>
      <c r="E132" s="592">
        <v>3167000</v>
      </c>
      <c r="F132" s="592">
        <v>5000000</v>
      </c>
      <c r="G132" s="592">
        <v>10000000</v>
      </c>
      <c r="H132" s="593">
        <v>5000000</v>
      </c>
      <c r="I132" s="593"/>
      <c r="J132" s="587" t="s">
        <v>4074</v>
      </c>
    </row>
    <row r="133" spans="1:10" ht="51.75" thickBot="1" x14ac:dyDescent="0.25">
      <c r="A133" s="590">
        <v>3</v>
      </c>
      <c r="B133" s="590">
        <v>1202014705</v>
      </c>
      <c r="C133" s="591" t="s">
        <v>3956</v>
      </c>
      <c r="D133" s="592">
        <v>3000000</v>
      </c>
      <c r="E133" s="592">
        <v>1348215</v>
      </c>
      <c r="F133" s="592">
        <v>16000000</v>
      </c>
      <c r="G133" s="592">
        <v>15000000</v>
      </c>
      <c r="H133" s="593">
        <v>4352000</v>
      </c>
      <c r="I133" s="593"/>
      <c r="J133" s="587" t="s">
        <v>4074</v>
      </c>
    </row>
    <row r="134" spans="1:10" ht="15" thickBot="1" x14ac:dyDescent="0.25">
      <c r="A134" s="590">
        <v>4</v>
      </c>
      <c r="B134" s="590">
        <v>12020417</v>
      </c>
      <c r="C134" s="591" t="s">
        <v>3891</v>
      </c>
      <c r="D134" s="594">
        <v>0</v>
      </c>
      <c r="E134" s="594">
        <v>0</v>
      </c>
      <c r="F134" s="592">
        <v>14000000</v>
      </c>
      <c r="G134" s="594">
        <v>0</v>
      </c>
      <c r="H134" s="593">
        <f>G134</f>
        <v>0</v>
      </c>
      <c r="I134" s="593"/>
      <c r="J134" s="587"/>
    </row>
    <row r="135" spans="1:10" ht="51.75" thickBot="1" x14ac:dyDescent="0.25">
      <c r="A135" s="590">
        <v>5</v>
      </c>
      <c r="B135" s="590">
        <v>12020427</v>
      </c>
      <c r="C135" s="591" t="s">
        <v>3857</v>
      </c>
      <c r="D135" s="594">
        <v>0</v>
      </c>
      <c r="E135" s="592">
        <v>180000</v>
      </c>
      <c r="F135" s="594">
        <v>0</v>
      </c>
      <c r="G135" s="592">
        <v>5000000</v>
      </c>
      <c r="H135" s="593">
        <v>500000</v>
      </c>
      <c r="I135" s="593"/>
      <c r="J135" s="587" t="s">
        <v>4074</v>
      </c>
    </row>
    <row r="136" spans="1:10" ht="51.75" thickBot="1" x14ac:dyDescent="0.25">
      <c r="A136" s="590">
        <v>6</v>
      </c>
      <c r="B136" s="590">
        <v>12020441</v>
      </c>
      <c r="C136" s="591" t="s">
        <v>3957</v>
      </c>
      <c r="D136" s="594">
        <v>0</v>
      </c>
      <c r="E136" s="594">
        <v>0</v>
      </c>
      <c r="F136" s="592">
        <v>5000000</v>
      </c>
      <c r="G136" s="592">
        <v>5000000</v>
      </c>
      <c r="H136" s="593">
        <v>2500000</v>
      </c>
      <c r="I136" s="593"/>
      <c r="J136" s="587" t="s">
        <v>4074</v>
      </c>
    </row>
    <row r="137" spans="1:10" ht="51.75" thickBot="1" x14ac:dyDescent="0.25">
      <c r="A137" s="590">
        <v>7</v>
      </c>
      <c r="B137" s="590">
        <v>12020498</v>
      </c>
      <c r="C137" s="591" t="s">
        <v>3958</v>
      </c>
      <c r="D137" s="594">
        <v>0</v>
      </c>
      <c r="E137" s="592">
        <v>92500</v>
      </c>
      <c r="F137" s="592">
        <v>2000000</v>
      </c>
      <c r="G137" s="592">
        <v>5000000</v>
      </c>
      <c r="H137" s="593">
        <v>2000000</v>
      </c>
      <c r="I137" s="593"/>
      <c r="J137" s="587" t="s">
        <v>4074</v>
      </c>
    </row>
    <row r="138" spans="1:10" ht="51.75" thickBot="1" x14ac:dyDescent="0.25">
      <c r="A138" s="590">
        <v>8</v>
      </c>
      <c r="B138" s="590">
        <v>12020504</v>
      </c>
      <c r="C138" s="591" t="s">
        <v>3959</v>
      </c>
      <c r="D138" s="594">
        <v>0</v>
      </c>
      <c r="E138" s="592">
        <v>236000</v>
      </c>
      <c r="F138" s="592">
        <v>5000000</v>
      </c>
      <c r="G138" s="592">
        <v>5000000</v>
      </c>
      <c r="H138" s="593">
        <v>2000000</v>
      </c>
      <c r="I138" s="593"/>
      <c r="J138" s="587" t="s">
        <v>4074</v>
      </c>
    </row>
    <row r="139" spans="1:10" ht="51.75" thickBot="1" x14ac:dyDescent="0.25">
      <c r="A139" s="590">
        <v>9</v>
      </c>
      <c r="B139" s="590">
        <v>12020611</v>
      </c>
      <c r="C139" s="591" t="s">
        <v>3893</v>
      </c>
      <c r="D139" s="594">
        <v>0</v>
      </c>
      <c r="E139" s="594">
        <v>0</v>
      </c>
      <c r="F139" s="592">
        <v>3000000</v>
      </c>
      <c r="G139" s="592">
        <v>3000000</v>
      </c>
      <c r="H139" s="593">
        <v>1500000</v>
      </c>
      <c r="I139" s="593"/>
      <c r="J139" s="587" t="s">
        <v>4074</v>
      </c>
    </row>
    <row r="140" spans="1:10" ht="64.5" thickBot="1" x14ac:dyDescent="0.25">
      <c r="A140" s="590">
        <v>10</v>
      </c>
      <c r="B140" s="590">
        <v>13020301</v>
      </c>
      <c r="C140" s="591" t="s">
        <v>3871</v>
      </c>
      <c r="D140" s="592">
        <v>306900000</v>
      </c>
      <c r="E140" s="592">
        <v>101400000</v>
      </c>
      <c r="F140" s="592">
        <v>305000000</v>
      </c>
      <c r="G140" s="594">
        <v>0</v>
      </c>
      <c r="H140" s="607">
        <v>1201600000</v>
      </c>
      <c r="I140" s="607">
        <f>H140</f>
        <v>1201600000</v>
      </c>
      <c r="J140" s="597" t="s">
        <v>4515</v>
      </c>
    </row>
    <row r="141" spans="1:10" ht="39" thickBot="1" x14ac:dyDescent="0.25">
      <c r="A141" s="590">
        <v>11</v>
      </c>
      <c r="B141" s="590">
        <v>13020401</v>
      </c>
      <c r="C141" s="591" t="s">
        <v>3925</v>
      </c>
      <c r="D141" s="594">
        <v>0</v>
      </c>
      <c r="E141" s="594">
        <v>0</v>
      </c>
      <c r="F141" s="594">
        <v>0</v>
      </c>
      <c r="G141" s="592">
        <v>783659375</v>
      </c>
      <c r="H141" s="600">
        <v>350000000</v>
      </c>
      <c r="I141" s="600"/>
      <c r="J141" s="587" t="s">
        <v>4078</v>
      </c>
    </row>
    <row r="142" spans="1:10" ht="39" thickBot="1" x14ac:dyDescent="0.25">
      <c r="A142" s="590">
        <v>12</v>
      </c>
      <c r="B142" s="590">
        <v>42030102</v>
      </c>
      <c r="C142" s="591" t="s">
        <v>3998</v>
      </c>
      <c r="D142" s="594"/>
      <c r="E142" s="594"/>
      <c r="F142" s="594"/>
      <c r="G142" s="592"/>
      <c r="H142" s="602">
        <v>100000000</v>
      </c>
      <c r="I142" s="602">
        <f>H142</f>
        <v>100000000</v>
      </c>
      <c r="J142" s="597" t="s">
        <v>4070</v>
      </c>
    </row>
    <row r="143" spans="1:10" ht="15" thickBot="1" x14ac:dyDescent="0.25">
      <c r="A143" s="1304" t="s">
        <v>365</v>
      </c>
      <c r="B143" s="1305"/>
      <c r="C143" s="1306"/>
      <c r="D143" s="598">
        <v>314624000</v>
      </c>
      <c r="E143" s="598">
        <v>106475715</v>
      </c>
      <c r="F143" s="598">
        <v>367000000</v>
      </c>
      <c r="G143" s="598">
        <v>843659375</v>
      </c>
      <c r="H143" s="599">
        <f>SUM(H131:H142)</f>
        <v>1681452000</v>
      </c>
      <c r="I143" s="599">
        <f>SUM(I131:I142)</f>
        <v>1301600000</v>
      </c>
      <c r="J143" s="587"/>
    </row>
    <row r="144" spans="1:10" ht="15" thickBot="1" x14ac:dyDescent="0.25">
      <c r="A144" s="588">
        <v>2</v>
      </c>
      <c r="B144" s="588">
        <v>52100300100</v>
      </c>
      <c r="C144" s="1301" t="s">
        <v>2491</v>
      </c>
      <c r="D144" s="1302"/>
      <c r="E144" s="1302"/>
      <c r="F144" s="1302"/>
      <c r="G144" s="1303"/>
      <c r="H144" s="600"/>
      <c r="I144" s="600"/>
      <c r="J144" s="587"/>
    </row>
    <row r="145" spans="1:10" ht="39" thickBot="1" x14ac:dyDescent="0.25">
      <c r="A145" s="590">
        <v>1</v>
      </c>
      <c r="B145" s="590">
        <v>13020401</v>
      </c>
      <c r="C145" s="591" t="s">
        <v>3925</v>
      </c>
      <c r="D145" s="594">
        <v>0</v>
      </c>
      <c r="E145" s="594">
        <v>0</v>
      </c>
      <c r="F145" s="594">
        <v>0</v>
      </c>
      <c r="G145" s="592">
        <v>800000000</v>
      </c>
      <c r="H145" s="600">
        <v>200000000</v>
      </c>
      <c r="I145" s="600"/>
      <c r="J145" s="587" t="s">
        <v>4078</v>
      </c>
    </row>
    <row r="146" spans="1:10" ht="39" thickBot="1" x14ac:dyDescent="0.25">
      <c r="A146" s="590">
        <v>2</v>
      </c>
      <c r="B146" s="590">
        <v>42030103</v>
      </c>
      <c r="C146" s="591" t="s">
        <v>3885</v>
      </c>
      <c r="D146" s="594">
        <v>0</v>
      </c>
      <c r="E146" s="592">
        <v>807811902.45000005</v>
      </c>
      <c r="F146" s="592">
        <v>3555600000</v>
      </c>
      <c r="G146" s="592">
        <v>1429311700</v>
      </c>
      <c r="H146" s="600">
        <v>0</v>
      </c>
      <c r="I146" s="600"/>
      <c r="J146" s="597" t="s">
        <v>4110</v>
      </c>
    </row>
    <row r="147" spans="1:10" ht="15" thickBot="1" x14ac:dyDescent="0.25">
      <c r="A147" s="1304" t="s">
        <v>365</v>
      </c>
      <c r="B147" s="1305"/>
      <c r="C147" s="1306"/>
      <c r="D147" s="601">
        <v>0</v>
      </c>
      <c r="E147" s="598">
        <v>807811902.45000005</v>
      </c>
      <c r="F147" s="598">
        <v>3555600000</v>
      </c>
      <c r="G147" s="598">
        <v>2229311700</v>
      </c>
      <c r="H147" s="589">
        <f>SUM(H145:H146)</f>
        <v>200000000</v>
      </c>
      <c r="I147" s="589"/>
      <c r="J147" s="587"/>
    </row>
    <row r="148" spans="1:10" ht="15" thickBot="1" x14ac:dyDescent="0.25">
      <c r="A148" s="588">
        <v>3</v>
      </c>
      <c r="B148" s="588">
        <v>52110200100</v>
      </c>
      <c r="C148" s="1301" t="s">
        <v>567</v>
      </c>
      <c r="D148" s="1302"/>
      <c r="E148" s="1302"/>
      <c r="F148" s="1302"/>
      <c r="G148" s="1303"/>
      <c r="H148" s="600"/>
      <c r="I148" s="600"/>
      <c r="J148" s="587"/>
    </row>
    <row r="149" spans="1:10" ht="26.25" thickBot="1" x14ac:dyDescent="0.25">
      <c r="A149" s="590">
        <v>1</v>
      </c>
      <c r="B149" s="590">
        <v>12020604</v>
      </c>
      <c r="C149" s="591" t="s">
        <v>3858</v>
      </c>
      <c r="D149" s="594">
        <v>0</v>
      </c>
      <c r="E149" s="594">
        <v>0</v>
      </c>
      <c r="F149" s="592">
        <v>2000000</v>
      </c>
      <c r="G149" s="594">
        <v>0</v>
      </c>
      <c r="H149" s="593">
        <f>G149</f>
        <v>0</v>
      </c>
      <c r="I149" s="593"/>
      <c r="J149" s="587"/>
    </row>
    <row r="150" spans="1:10" ht="26.25" thickBot="1" x14ac:dyDescent="0.25">
      <c r="A150" s="590">
        <v>2</v>
      </c>
      <c r="B150" s="590">
        <v>12020616</v>
      </c>
      <c r="C150" s="591" t="s">
        <v>3863</v>
      </c>
      <c r="D150" s="592">
        <v>8404225</v>
      </c>
      <c r="E150" s="592">
        <v>2301000</v>
      </c>
      <c r="F150" s="592">
        <v>3500000</v>
      </c>
      <c r="G150" s="592">
        <v>4000000</v>
      </c>
      <c r="H150" s="593">
        <v>2379000</v>
      </c>
      <c r="I150" s="593"/>
      <c r="J150" s="587" t="s">
        <v>4079</v>
      </c>
    </row>
    <row r="151" spans="1:10" ht="15" thickBot="1" x14ac:dyDescent="0.25">
      <c r="A151" s="1304" t="s">
        <v>365</v>
      </c>
      <c r="B151" s="1305"/>
      <c r="C151" s="1306"/>
      <c r="D151" s="598">
        <v>8404225</v>
      </c>
      <c r="E151" s="598">
        <v>2301000</v>
      </c>
      <c r="F151" s="598">
        <v>5500000</v>
      </c>
      <c r="G151" s="598">
        <v>4000000</v>
      </c>
      <c r="H151" s="599">
        <f>SUM(H149:H150)</f>
        <v>2379000</v>
      </c>
      <c r="I151" s="599"/>
      <c r="J151" s="587"/>
    </row>
    <row r="152" spans="1:10" ht="15" thickBot="1" x14ac:dyDescent="0.25">
      <c r="A152" s="588">
        <v>4</v>
      </c>
      <c r="B152" s="588">
        <v>52100200100</v>
      </c>
      <c r="C152" s="1301" t="s">
        <v>371</v>
      </c>
      <c r="D152" s="1302"/>
      <c r="E152" s="1302"/>
      <c r="F152" s="1302"/>
      <c r="G152" s="1303"/>
      <c r="H152" s="589"/>
      <c r="I152" s="589"/>
      <c r="J152" s="587"/>
    </row>
    <row r="153" spans="1:10" ht="26.25" thickBot="1" x14ac:dyDescent="0.25">
      <c r="A153" s="590">
        <v>1</v>
      </c>
      <c r="B153" s="590">
        <v>13020301</v>
      </c>
      <c r="C153" s="591" t="s">
        <v>3871</v>
      </c>
      <c r="D153" s="594">
        <v>0</v>
      </c>
      <c r="E153" s="594">
        <v>0</v>
      </c>
      <c r="F153" s="594">
        <v>0</v>
      </c>
      <c r="G153" s="592">
        <v>256000000</v>
      </c>
      <c r="H153" s="608">
        <v>256000000</v>
      </c>
      <c r="I153" s="608"/>
      <c r="J153" s="587" t="s">
        <v>4089</v>
      </c>
    </row>
    <row r="154" spans="1:10" ht="15" thickBot="1" x14ac:dyDescent="0.25">
      <c r="A154" s="1304" t="s">
        <v>365</v>
      </c>
      <c r="B154" s="1305"/>
      <c r="C154" s="1306"/>
      <c r="D154" s="601">
        <v>0</v>
      </c>
      <c r="E154" s="601">
        <v>0</v>
      </c>
      <c r="F154" s="601">
        <v>0</v>
      </c>
      <c r="G154" s="598">
        <v>256000000</v>
      </c>
      <c r="H154" s="589">
        <f>SUM(H153)</f>
        <v>256000000</v>
      </c>
      <c r="I154" s="589"/>
      <c r="J154" s="587"/>
    </row>
    <row r="155" spans="1:10" ht="15" thickBot="1" x14ac:dyDescent="0.25">
      <c r="A155" s="1307" t="s">
        <v>3421</v>
      </c>
      <c r="B155" s="1308"/>
      <c r="C155" s="1309"/>
      <c r="D155" s="604">
        <v>700888769</v>
      </c>
      <c r="E155" s="604">
        <f>E151+E147+E143+E154</f>
        <v>916588617.45000005</v>
      </c>
      <c r="F155" s="604">
        <f t="shared" ref="F155:I155" si="5">F151+F147+F143+F154</f>
        <v>3928100000</v>
      </c>
      <c r="G155" s="604">
        <f t="shared" si="5"/>
        <v>3332971075</v>
      </c>
      <c r="H155" s="605">
        <f t="shared" si="5"/>
        <v>2139831000</v>
      </c>
      <c r="I155" s="605">
        <f t="shared" si="5"/>
        <v>1301600000</v>
      </c>
      <c r="J155" s="587"/>
    </row>
    <row r="156" spans="1:10" ht="15" thickBot="1" x14ac:dyDescent="0.25">
      <c r="A156" s="1310" t="s">
        <v>3422</v>
      </c>
      <c r="B156" s="1311"/>
      <c r="C156" s="1311"/>
      <c r="D156" s="1311"/>
      <c r="E156" s="1311"/>
      <c r="F156" s="1311"/>
      <c r="G156" s="1311"/>
      <c r="H156" s="1311"/>
      <c r="I156" s="586"/>
      <c r="J156" s="587"/>
    </row>
    <row r="157" spans="1:10" ht="15" thickBot="1" x14ac:dyDescent="0.25">
      <c r="A157" s="588">
        <v>1</v>
      </c>
      <c r="B157" s="588">
        <v>12300100100</v>
      </c>
      <c r="C157" s="1301" t="s">
        <v>1275</v>
      </c>
      <c r="D157" s="1302"/>
      <c r="E157" s="1302"/>
      <c r="F157" s="1302"/>
      <c r="G157" s="1303"/>
      <c r="H157" s="600"/>
      <c r="I157" s="600"/>
      <c r="J157" s="587"/>
    </row>
    <row r="158" spans="1:10" ht="51.75" thickBot="1" x14ac:dyDescent="0.25">
      <c r="A158" s="590">
        <v>1</v>
      </c>
      <c r="B158" s="590">
        <v>12020703</v>
      </c>
      <c r="C158" s="591" t="s">
        <v>3873</v>
      </c>
      <c r="D158" s="592">
        <v>405000</v>
      </c>
      <c r="E158" s="592">
        <v>2130000</v>
      </c>
      <c r="F158" s="592">
        <v>3300000</v>
      </c>
      <c r="G158" s="592">
        <v>3300000</v>
      </c>
      <c r="H158" s="593">
        <v>1400000</v>
      </c>
      <c r="I158" s="593"/>
      <c r="J158" s="587" t="s">
        <v>4074</v>
      </c>
    </row>
    <row r="159" spans="1:10" ht="15" thickBot="1" x14ac:dyDescent="0.25">
      <c r="A159" s="1304" t="s">
        <v>365</v>
      </c>
      <c r="B159" s="1305"/>
      <c r="C159" s="1306"/>
      <c r="D159" s="598">
        <v>405000</v>
      </c>
      <c r="E159" s="598">
        <v>2130000</v>
      </c>
      <c r="F159" s="598">
        <v>3300000</v>
      </c>
      <c r="G159" s="598">
        <v>3300000</v>
      </c>
      <c r="H159" s="599">
        <f>SUM(H158)</f>
        <v>1400000</v>
      </c>
      <c r="I159" s="599"/>
      <c r="J159" s="587"/>
    </row>
    <row r="160" spans="1:10" ht="15" thickBot="1" x14ac:dyDescent="0.25">
      <c r="A160" s="588">
        <v>2</v>
      </c>
      <c r="B160" s="588">
        <v>12301300100</v>
      </c>
      <c r="C160" s="1301" t="s">
        <v>3016</v>
      </c>
      <c r="D160" s="1302"/>
      <c r="E160" s="1302"/>
      <c r="F160" s="1302"/>
      <c r="G160" s="1303"/>
      <c r="H160" s="600"/>
      <c r="I160" s="600"/>
      <c r="J160" s="587"/>
    </row>
    <row r="161" spans="1:10" ht="15" thickBot="1" x14ac:dyDescent="0.25">
      <c r="A161" s="590">
        <v>1</v>
      </c>
      <c r="B161" s="590">
        <v>12020626</v>
      </c>
      <c r="C161" s="591" t="s">
        <v>3874</v>
      </c>
      <c r="D161" s="592">
        <v>920984.82</v>
      </c>
      <c r="E161" s="594">
        <v>0</v>
      </c>
      <c r="F161" s="592">
        <v>20000000</v>
      </c>
      <c r="G161" s="594">
        <v>0</v>
      </c>
      <c r="H161" s="600">
        <f>G161</f>
        <v>0</v>
      </c>
      <c r="I161" s="600"/>
      <c r="J161" s="587"/>
    </row>
    <row r="162" spans="1:10" ht="15" thickBot="1" x14ac:dyDescent="0.25">
      <c r="A162" s="1304" t="s">
        <v>365</v>
      </c>
      <c r="B162" s="1305"/>
      <c r="C162" s="1306"/>
      <c r="D162" s="598">
        <v>920984.82</v>
      </c>
      <c r="E162" s="601">
        <v>0</v>
      </c>
      <c r="F162" s="598">
        <v>20000000</v>
      </c>
      <c r="G162" s="601">
        <v>0</v>
      </c>
      <c r="H162" s="589">
        <f>SUM(H161)</f>
        <v>0</v>
      </c>
      <c r="I162" s="589"/>
      <c r="J162" s="587"/>
    </row>
    <row r="163" spans="1:10" ht="15" thickBot="1" x14ac:dyDescent="0.25">
      <c r="A163" s="588">
        <v>3</v>
      </c>
      <c r="B163" s="588">
        <v>12305600100</v>
      </c>
      <c r="C163" s="1301" t="s">
        <v>2262</v>
      </c>
      <c r="D163" s="1302"/>
      <c r="E163" s="1302"/>
      <c r="F163" s="1302"/>
      <c r="G163" s="1303"/>
      <c r="H163" s="589"/>
      <c r="I163" s="589"/>
      <c r="J163" s="587"/>
    </row>
    <row r="164" spans="1:10" ht="64.5" thickBot="1" x14ac:dyDescent="0.25">
      <c r="A164" s="590">
        <v>1</v>
      </c>
      <c r="B164" s="590">
        <v>12020151</v>
      </c>
      <c r="C164" s="591" t="s">
        <v>3876</v>
      </c>
      <c r="D164" s="592">
        <v>34930408</v>
      </c>
      <c r="E164" s="592">
        <v>45749540</v>
      </c>
      <c r="F164" s="592">
        <v>215500000</v>
      </c>
      <c r="G164" s="592">
        <v>215500000</v>
      </c>
      <c r="H164" s="593">
        <v>95500000</v>
      </c>
      <c r="I164" s="593"/>
      <c r="J164" s="587" t="s">
        <v>4082</v>
      </c>
    </row>
    <row r="165" spans="1:10" ht="64.5" thickBot="1" x14ac:dyDescent="0.25">
      <c r="A165" s="590">
        <v>2</v>
      </c>
      <c r="B165" s="590">
        <v>12020436</v>
      </c>
      <c r="C165" s="591" t="s">
        <v>3877</v>
      </c>
      <c r="D165" s="592">
        <v>11190841.67</v>
      </c>
      <c r="E165" s="592">
        <v>17363763</v>
      </c>
      <c r="F165" s="592">
        <v>95000000</v>
      </c>
      <c r="G165" s="592">
        <v>95000000</v>
      </c>
      <c r="H165" s="593">
        <v>55000000</v>
      </c>
      <c r="I165" s="593"/>
      <c r="J165" s="587" t="s">
        <v>4082</v>
      </c>
    </row>
    <row r="166" spans="1:10" ht="15" thickBot="1" x14ac:dyDescent="0.25">
      <c r="A166" s="590">
        <v>3</v>
      </c>
      <c r="B166" s="590">
        <v>12020450</v>
      </c>
      <c r="C166" s="591" t="s">
        <v>3878</v>
      </c>
      <c r="D166" s="592">
        <v>25000</v>
      </c>
      <c r="E166" s="592">
        <v>124970</v>
      </c>
      <c r="F166" s="592">
        <v>1500000</v>
      </c>
      <c r="G166" s="592">
        <v>1500000</v>
      </c>
      <c r="H166" s="593">
        <f>G166</f>
        <v>1500000</v>
      </c>
      <c r="I166" s="593"/>
      <c r="J166" s="587" t="s">
        <v>4083</v>
      </c>
    </row>
    <row r="167" spans="1:10" ht="15" thickBot="1" x14ac:dyDescent="0.25">
      <c r="A167" s="590">
        <v>4</v>
      </c>
      <c r="B167" s="590">
        <v>12020501</v>
      </c>
      <c r="C167" s="591" t="s">
        <v>3869</v>
      </c>
      <c r="D167" s="594">
        <v>0</v>
      </c>
      <c r="E167" s="592">
        <v>51550</v>
      </c>
      <c r="F167" s="592">
        <v>1500000</v>
      </c>
      <c r="G167" s="592">
        <v>1500000</v>
      </c>
      <c r="H167" s="593">
        <f>G167</f>
        <v>1500000</v>
      </c>
      <c r="I167" s="593"/>
      <c r="J167" s="587" t="s">
        <v>4083</v>
      </c>
    </row>
    <row r="168" spans="1:10" ht="15" thickBot="1" x14ac:dyDescent="0.25">
      <c r="A168" s="590">
        <v>5</v>
      </c>
      <c r="B168" s="590">
        <v>12020616</v>
      </c>
      <c r="C168" s="591" t="s">
        <v>3863</v>
      </c>
      <c r="D168" s="594">
        <v>0</v>
      </c>
      <c r="E168" s="592">
        <v>285000</v>
      </c>
      <c r="F168" s="592">
        <v>1500000</v>
      </c>
      <c r="G168" s="592">
        <v>1500000</v>
      </c>
      <c r="H168" s="593">
        <f>G168</f>
        <v>1500000</v>
      </c>
      <c r="I168" s="593"/>
      <c r="J168" s="587" t="s">
        <v>4083</v>
      </c>
    </row>
    <row r="169" spans="1:10" ht="64.5" thickBot="1" x14ac:dyDescent="0.25">
      <c r="A169" s="590">
        <v>6</v>
      </c>
      <c r="B169" s="590">
        <v>12020704</v>
      </c>
      <c r="C169" s="591" t="s">
        <v>3879</v>
      </c>
      <c r="D169" s="592">
        <v>30000</v>
      </c>
      <c r="E169" s="592">
        <v>32100</v>
      </c>
      <c r="F169" s="592">
        <v>15000000</v>
      </c>
      <c r="G169" s="592">
        <v>15000000</v>
      </c>
      <c r="H169" s="593">
        <v>8455000</v>
      </c>
      <c r="I169" s="593"/>
      <c r="J169" s="587" t="s">
        <v>4082</v>
      </c>
    </row>
    <row r="170" spans="1:10" ht="15" thickBot="1" x14ac:dyDescent="0.25">
      <c r="A170" s="1304" t="s">
        <v>365</v>
      </c>
      <c r="B170" s="1305"/>
      <c r="C170" s="1306"/>
      <c r="D170" s="598">
        <v>51559249.670000002</v>
      </c>
      <c r="E170" s="598">
        <v>63606923</v>
      </c>
      <c r="F170" s="598">
        <v>330000000</v>
      </c>
      <c r="G170" s="598">
        <v>330000000</v>
      </c>
      <c r="H170" s="599">
        <f>SUM(H164:H169)</f>
        <v>163455000</v>
      </c>
      <c r="I170" s="599"/>
      <c r="J170" s="587"/>
    </row>
    <row r="171" spans="1:10" ht="15" thickBot="1" x14ac:dyDescent="0.25">
      <c r="A171" s="1307" t="s">
        <v>3424</v>
      </c>
      <c r="B171" s="1308"/>
      <c r="C171" s="1309"/>
      <c r="D171" s="604">
        <v>700888769</v>
      </c>
      <c r="E171" s="604">
        <f>E170+E162+E159</f>
        <v>65736923</v>
      </c>
      <c r="F171" s="604">
        <f t="shared" ref="F171:I171" si="6">F170+F162+F159</f>
        <v>353300000</v>
      </c>
      <c r="G171" s="604">
        <f t="shared" si="6"/>
        <v>333300000</v>
      </c>
      <c r="H171" s="605">
        <f t="shared" si="6"/>
        <v>164855000</v>
      </c>
      <c r="I171" s="605">
        <f t="shared" si="6"/>
        <v>0</v>
      </c>
      <c r="J171" s="587"/>
    </row>
    <row r="172" spans="1:10" ht="15" thickBot="1" x14ac:dyDescent="0.25">
      <c r="A172" s="1310" t="s">
        <v>3425</v>
      </c>
      <c r="B172" s="1311"/>
      <c r="C172" s="1311"/>
      <c r="D172" s="1311"/>
      <c r="E172" s="1311"/>
      <c r="F172" s="1311"/>
      <c r="G172" s="1311"/>
      <c r="H172" s="1311"/>
      <c r="I172" s="586"/>
      <c r="J172" s="587"/>
    </row>
    <row r="173" spans="1:10" ht="15" thickBot="1" x14ac:dyDescent="0.25">
      <c r="A173" s="588">
        <v>1</v>
      </c>
      <c r="B173" s="588">
        <v>51400100100</v>
      </c>
      <c r="C173" s="1301" t="s">
        <v>1612</v>
      </c>
      <c r="D173" s="1302"/>
      <c r="E173" s="1302"/>
      <c r="F173" s="1302"/>
      <c r="G173" s="1303"/>
      <c r="H173" s="606"/>
      <c r="I173" s="606"/>
      <c r="J173" s="587"/>
    </row>
    <row r="174" spans="1:10" ht="26.25" thickBot="1" x14ac:dyDescent="0.25">
      <c r="A174" s="590">
        <v>1</v>
      </c>
      <c r="B174" s="590">
        <v>12020109</v>
      </c>
      <c r="C174" s="591" t="s">
        <v>3947</v>
      </c>
      <c r="D174" s="592">
        <v>210000</v>
      </c>
      <c r="E174" s="592">
        <v>240000</v>
      </c>
      <c r="F174" s="592">
        <v>800000</v>
      </c>
      <c r="G174" s="592">
        <v>500000</v>
      </c>
      <c r="H174" s="593">
        <f>G174</f>
        <v>500000</v>
      </c>
      <c r="I174" s="593"/>
      <c r="J174" s="587" t="s">
        <v>4083</v>
      </c>
    </row>
    <row r="175" spans="1:10" ht="15" thickBot="1" x14ac:dyDescent="0.25">
      <c r="A175" s="590">
        <v>2</v>
      </c>
      <c r="B175" s="590">
        <v>12020135</v>
      </c>
      <c r="C175" s="591" t="s">
        <v>3948</v>
      </c>
      <c r="D175" s="592">
        <v>30000</v>
      </c>
      <c r="E175" s="592">
        <v>20000</v>
      </c>
      <c r="F175" s="592">
        <v>600000</v>
      </c>
      <c r="G175" s="592">
        <v>100000</v>
      </c>
      <c r="H175" s="593">
        <f>G175</f>
        <v>100000</v>
      </c>
      <c r="I175" s="593"/>
      <c r="J175" s="587" t="s">
        <v>4083</v>
      </c>
    </row>
    <row r="176" spans="1:10" ht="39" thickBot="1" x14ac:dyDescent="0.25">
      <c r="A176" s="590">
        <v>3</v>
      </c>
      <c r="B176" s="590">
        <v>12020452</v>
      </c>
      <c r="C176" s="591" t="s">
        <v>3918</v>
      </c>
      <c r="D176" s="592">
        <v>70500</v>
      </c>
      <c r="E176" s="592">
        <v>44000</v>
      </c>
      <c r="F176" s="592">
        <v>400000</v>
      </c>
      <c r="G176" s="592">
        <v>100000</v>
      </c>
      <c r="H176" s="593">
        <f>G176</f>
        <v>100000</v>
      </c>
      <c r="I176" s="593"/>
      <c r="J176" s="587" t="s">
        <v>4083</v>
      </c>
    </row>
    <row r="177" spans="1:10" ht="15" thickBot="1" x14ac:dyDescent="0.25">
      <c r="A177" s="590">
        <v>4</v>
      </c>
      <c r="B177" s="590">
        <v>12020483</v>
      </c>
      <c r="C177" s="591" t="s">
        <v>3949</v>
      </c>
      <c r="D177" s="592">
        <v>100000</v>
      </c>
      <c r="E177" s="592">
        <v>150000</v>
      </c>
      <c r="F177" s="592">
        <v>400000</v>
      </c>
      <c r="G177" s="592">
        <v>250000</v>
      </c>
      <c r="H177" s="593">
        <f>G177</f>
        <v>250000</v>
      </c>
      <c r="I177" s="593"/>
      <c r="J177" s="587" t="s">
        <v>4083</v>
      </c>
    </row>
    <row r="178" spans="1:10" ht="15" thickBot="1" x14ac:dyDescent="0.25">
      <c r="A178" s="590">
        <v>5</v>
      </c>
      <c r="B178" s="590">
        <v>12020802</v>
      </c>
      <c r="C178" s="591" t="s">
        <v>3950</v>
      </c>
      <c r="D178" s="592">
        <v>50000</v>
      </c>
      <c r="E178" s="594">
        <v>0</v>
      </c>
      <c r="F178" s="592">
        <v>400000</v>
      </c>
      <c r="G178" s="592">
        <v>50000</v>
      </c>
      <c r="H178" s="593">
        <f>G178</f>
        <v>50000</v>
      </c>
      <c r="I178" s="593"/>
      <c r="J178" s="587" t="s">
        <v>4083</v>
      </c>
    </row>
    <row r="179" spans="1:10" ht="64.5" thickBot="1" x14ac:dyDescent="0.25">
      <c r="A179" s="590">
        <v>6</v>
      </c>
      <c r="B179" s="590">
        <v>12020804</v>
      </c>
      <c r="C179" s="591" t="s">
        <v>3935</v>
      </c>
      <c r="D179" s="592">
        <v>775000</v>
      </c>
      <c r="E179" s="592">
        <v>250000</v>
      </c>
      <c r="F179" s="592">
        <v>3000000</v>
      </c>
      <c r="G179" s="592">
        <v>5000000</v>
      </c>
      <c r="H179" s="593">
        <v>1345000</v>
      </c>
      <c r="I179" s="593"/>
      <c r="J179" s="587" t="s">
        <v>4082</v>
      </c>
    </row>
    <row r="180" spans="1:10" ht="15" thickBot="1" x14ac:dyDescent="0.25">
      <c r="A180" s="590">
        <v>7</v>
      </c>
      <c r="B180" s="590">
        <v>12020906</v>
      </c>
      <c r="C180" s="591" t="s">
        <v>3859</v>
      </c>
      <c r="D180" s="592">
        <v>142000</v>
      </c>
      <c r="E180" s="594">
        <v>0</v>
      </c>
      <c r="F180" s="592">
        <v>1000000</v>
      </c>
      <c r="G180" s="594">
        <v>0</v>
      </c>
      <c r="H180" s="593">
        <f>G180</f>
        <v>0</v>
      </c>
      <c r="I180" s="593"/>
      <c r="J180" s="587"/>
    </row>
    <row r="181" spans="1:10" ht="15" thickBot="1" x14ac:dyDescent="0.25">
      <c r="A181" s="1304" t="s">
        <v>365</v>
      </c>
      <c r="B181" s="1305"/>
      <c r="C181" s="1306"/>
      <c r="D181" s="598">
        <v>1377500</v>
      </c>
      <c r="E181" s="598">
        <v>704000</v>
      </c>
      <c r="F181" s="598">
        <v>6600000</v>
      </c>
      <c r="G181" s="598">
        <v>6000000</v>
      </c>
      <c r="H181" s="599">
        <f>SUM(H174:H180)</f>
        <v>2345000</v>
      </c>
      <c r="I181" s="599"/>
      <c r="J181" s="587"/>
    </row>
    <row r="182" spans="1:10" ht="15" thickBot="1" x14ac:dyDescent="0.25">
      <c r="A182" s="588">
        <v>2</v>
      </c>
      <c r="B182" s="588">
        <v>51300100200</v>
      </c>
      <c r="C182" s="1301" t="s">
        <v>2016</v>
      </c>
      <c r="D182" s="1302"/>
      <c r="E182" s="1302"/>
      <c r="F182" s="1302"/>
      <c r="G182" s="1303"/>
      <c r="H182" s="589"/>
      <c r="I182" s="589"/>
      <c r="J182" s="587"/>
    </row>
    <row r="183" spans="1:10" ht="51.75" thickBot="1" x14ac:dyDescent="0.25">
      <c r="A183" s="590">
        <v>1</v>
      </c>
      <c r="B183" s="590">
        <v>12020625</v>
      </c>
      <c r="C183" s="591" t="s">
        <v>3946</v>
      </c>
      <c r="D183" s="594">
        <v>0</v>
      </c>
      <c r="E183" s="594">
        <v>0</v>
      </c>
      <c r="F183" s="594">
        <v>0</v>
      </c>
      <c r="G183" s="592">
        <v>47415000</v>
      </c>
      <c r="H183" s="593">
        <v>15811000</v>
      </c>
      <c r="I183" s="593"/>
      <c r="J183" s="587" t="s">
        <v>4084</v>
      </c>
    </row>
    <row r="184" spans="1:10" ht="15" thickBot="1" x14ac:dyDescent="0.25">
      <c r="A184" s="1304" t="s">
        <v>365</v>
      </c>
      <c r="B184" s="1305"/>
      <c r="C184" s="1306"/>
      <c r="D184" s="601">
        <v>0</v>
      </c>
      <c r="E184" s="601">
        <v>0</v>
      </c>
      <c r="F184" s="601">
        <v>0</v>
      </c>
      <c r="G184" s="598">
        <v>47415000</v>
      </c>
      <c r="H184" s="599">
        <f>SUM(H183:H183)</f>
        <v>15811000</v>
      </c>
      <c r="I184" s="599"/>
      <c r="J184" s="587"/>
    </row>
    <row r="185" spans="1:10" ht="15" thickBot="1" x14ac:dyDescent="0.25">
      <c r="A185" s="588">
        <v>3</v>
      </c>
      <c r="B185" s="588">
        <v>55200100200</v>
      </c>
      <c r="C185" s="1301" t="s">
        <v>476</v>
      </c>
      <c r="D185" s="1302"/>
      <c r="E185" s="1302"/>
      <c r="F185" s="1302"/>
      <c r="G185" s="1303"/>
      <c r="H185" s="589"/>
      <c r="I185" s="589"/>
      <c r="J185" s="587"/>
    </row>
    <row r="186" spans="1:10" ht="15" thickBot="1" x14ac:dyDescent="0.25">
      <c r="A186" s="590">
        <v>1</v>
      </c>
      <c r="B186" s="590">
        <v>12020427</v>
      </c>
      <c r="C186" s="591" t="s">
        <v>3857</v>
      </c>
      <c r="D186" s="594">
        <v>0</v>
      </c>
      <c r="E186" s="594">
        <v>0</v>
      </c>
      <c r="F186" s="592">
        <v>4440000</v>
      </c>
      <c r="G186" s="594">
        <v>0</v>
      </c>
      <c r="H186" s="600">
        <f>G186</f>
        <v>0</v>
      </c>
      <c r="I186" s="600"/>
      <c r="J186" s="587"/>
    </row>
    <row r="187" spans="1:10" ht="15" thickBot="1" x14ac:dyDescent="0.25">
      <c r="A187" s="1304" t="s">
        <v>365</v>
      </c>
      <c r="B187" s="1305"/>
      <c r="C187" s="1306"/>
      <c r="D187" s="601">
        <v>0</v>
      </c>
      <c r="E187" s="601">
        <v>0</v>
      </c>
      <c r="F187" s="598">
        <v>4440000</v>
      </c>
      <c r="G187" s="601">
        <v>0</v>
      </c>
      <c r="H187" s="606">
        <f>G187</f>
        <v>0</v>
      </c>
      <c r="I187" s="606"/>
      <c r="J187" s="587"/>
    </row>
    <row r="188" spans="1:10" ht="15" thickBot="1" x14ac:dyDescent="0.25">
      <c r="A188" s="588">
        <v>4</v>
      </c>
      <c r="B188" s="588">
        <v>55200200100</v>
      </c>
      <c r="C188" s="1301" t="s">
        <v>1981</v>
      </c>
      <c r="D188" s="1302"/>
      <c r="E188" s="1302"/>
      <c r="F188" s="1302"/>
      <c r="G188" s="1303"/>
      <c r="H188" s="600"/>
      <c r="I188" s="600"/>
      <c r="J188" s="587"/>
    </row>
    <row r="189" spans="1:10" ht="39" thickBot="1" x14ac:dyDescent="0.25">
      <c r="A189" s="590">
        <v>1</v>
      </c>
      <c r="B189" s="590">
        <v>42030103</v>
      </c>
      <c r="C189" s="591" t="s">
        <v>3885</v>
      </c>
      <c r="D189" s="592">
        <v>265780714.91</v>
      </c>
      <c r="E189" s="594">
        <v>0</v>
      </c>
      <c r="F189" s="592">
        <v>400000000</v>
      </c>
      <c r="G189" s="592">
        <v>70286270</v>
      </c>
      <c r="H189" s="602">
        <v>454972410.89999998</v>
      </c>
      <c r="I189" s="600"/>
      <c r="J189" s="587" t="s">
        <v>4085</v>
      </c>
    </row>
    <row r="190" spans="1:10" ht="15" thickBot="1" x14ac:dyDescent="0.25">
      <c r="A190" s="1304" t="s">
        <v>365</v>
      </c>
      <c r="B190" s="1305"/>
      <c r="C190" s="1306"/>
      <c r="D190" s="598">
        <v>265780714.91</v>
      </c>
      <c r="E190" s="601">
        <v>0</v>
      </c>
      <c r="F190" s="598">
        <v>400000000</v>
      </c>
      <c r="G190" s="598">
        <v>70286270</v>
      </c>
      <c r="H190" s="589">
        <f>SUM(H189)</f>
        <v>454972410.89999998</v>
      </c>
      <c r="I190" s="589"/>
      <c r="J190" s="587"/>
    </row>
    <row r="191" spans="1:10" ht="15" thickBot="1" x14ac:dyDescent="0.25">
      <c r="A191" s="1307" t="s">
        <v>3426</v>
      </c>
      <c r="B191" s="1308"/>
      <c r="C191" s="1309"/>
      <c r="D191" s="604">
        <v>700888769</v>
      </c>
      <c r="E191" s="604">
        <f>E187+E184+E181+E190</f>
        <v>704000</v>
      </c>
      <c r="F191" s="604">
        <f t="shared" ref="F191:I191" si="7">F187+F184+F181+F190</f>
        <v>411040000</v>
      </c>
      <c r="G191" s="604">
        <f t="shared" si="7"/>
        <v>123701270</v>
      </c>
      <c r="H191" s="605">
        <f t="shared" si="7"/>
        <v>473128410.89999998</v>
      </c>
      <c r="I191" s="605">
        <f t="shared" si="7"/>
        <v>0</v>
      </c>
      <c r="J191" s="587"/>
    </row>
    <row r="192" spans="1:10" ht="15" thickBot="1" x14ac:dyDescent="0.25">
      <c r="A192" s="1310" t="s">
        <v>3427</v>
      </c>
      <c r="B192" s="1311"/>
      <c r="C192" s="1311"/>
      <c r="D192" s="1311"/>
      <c r="E192" s="1311"/>
      <c r="F192" s="1311"/>
      <c r="G192" s="1311"/>
      <c r="H192" s="1311"/>
      <c r="I192" s="586"/>
      <c r="J192" s="587"/>
    </row>
    <row r="193" spans="1:10" ht="15" thickBot="1" x14ac:dyDescent="0.25">
      <c r="A193" s="588">
        <v>1</v>
      </c>
      <c r="B193" s="588">
        <v>23400100100</v>
      </c>
      <c r="C193" s="1301" t="s">
        <v>2849</v>
      </c>
      <c r="D193" s="1302"/>
      <c r="E193" s="1302"/>
      <c r="F193" s="1302"/>
      <c r="G193" s="1303"/>
      <c r="H193" s="589"/>
      <c r="I193" s="589"/>
      <c r="J193" s="587"/>
    </row>
    <row r="194" spans="1:10" ht="15" thickBot="1" x14ac:dyDescent="0.25">
      <c r="A194" s="590">
        <v>1</v>
      </c>
      <c r="B194" s="590">
        <v>12020156</v>
      </c>
      <c r="C194" s="591" t="s">
        <v>3996</v>
      </c>
      <c r="D194" s="592">
        <v>25200000</v>
      </c>
      <c r="E194" s="592">
        <v>45000000</v>
      </c>
      <c r="F194" s="592">
        <v>108300000</v>
      </c>
      <c r="G194" s="594">
        <v>0</v>
      </c>
      <c r="H194" s="593">
        <f>G194</f>
        <v>0</v>
      </c>
      <c r="I194" s="593"/>
      <c r="J194" s="587"/>
    </row>
    <row r="195" spans="1:10" ht="64.5" thickBot="1" x14ac:dyDescent="0.25">
      <c r="A195" s="590">
        <v>2</v>
      </c>
      <c r="B195" s="590">
        <v>12020417</v>
      </c>
      <c r="C195" s="591" t="s">
        <v>3891</v>
      </c>
      <c r="D195" s="592">
        <v>48935500</v>
      </c>
      <c r="E195" s="592">
        <v>26115000</v>
      </c>
      <c r="F195" s="592">
        <v>150000000</v>
      </c>
      <c r="G195" s="592">
        <v>143000000</v>
      </c>
      <c r="H195" s="593">
        <v>105000000</v>
      </c>
      <c r="I195" s="593"/>
      <c r="J195" s="587" t="s">
        <v>4086</v>
      </c>
    </row>
    <row r="196" spans="1:10" ht="64.5" thickBot="1" x14ac:dyDescent="0.25">
      <c r="A196" s="590">
        <v>3</v>
      </c>
      <c r="B196" s="590">
        <v>12020427</v>
      </c>
      <c r="C196" s="591" t="s">
        <v>3857</v>
      </c>
      <c r="D196" s="592">
        <v>186000000</v>
      </c>
      <c r="E196" s="592">
        <v>1500000</v>
      </c>
      <c r="F196" s="592">
        <v>400000000</v>
      </c>
      <c r="G196" s="592">
        <v>160000000</v>
      </c>
      <c r="H196" s="593">
        <v>113000000</v>
      </c>
      <c r="I196" s="593"/>
      <c r="J196" s="587" t="s">
        <v>4086</v>
      </c>
    </row>
    <row r="197" spans="1:10" ht="64.5" thickBot="1" x14ac:dyDescent="0.25">
      <c r="A197" s="590">
        <v>4</v>
      </c>
      <c r="B197" s="590">
        <v>12020428</v>
      </c>
      <c r="C197" s="591" t="s">
        <v>3997</v>
      </c>
      <c r="D197" s="592">
        <v>880000</v>
      </c>
      <c r="E197" s="592">
        <v>820000</v>
      </c>
      <c r="F197" s="592">
        <v>1700000</v>
      </c>
      <c r="G197" s="592">
        <v>2000000</v>
      </c>
      <c r="H197" s="593">
        <v>1877000</v>
      </c>
      <c r="I197" s="593"/>
      <c r="J197" s="587" t="s">
        <v>4086</v>
      </c>
    </row>
    <row r="198" spans="1:10" ht="15" thickBot="1" x14ac:dyDescent="0.25">
      <c r="A198" s="1304" t="s">
        <v>365</v>
      </c>
      <c r="B198" s="1305"/>
      <c r="C198" s="1306"/>
      <c r="D198" s="598">
        <v>261015500</v>
      </c>
      <c r="E198" s="598">
        <v>73435000</v>
      </c>
      <c r="F198" s="598">
        <v>660000000</v>
      </c>
      <c r="G198" s="598">
        <v>305000000</v>
      </c>
      <c r="H198" s="599">
        <f>SUM(H194:H197)</f>
        <v>219877000</v>
      </c>
      <c r="I198" s="599"/>
      <c r="J198" s="587"/>
    </row>
    <row r="199" spans="1:10" ht="15" thickBot="1" x14ac:dyDescent="0.25">
      <c r="A199" s="588">
        <v>2</v>
      </c>
      <c r="B199" s="588">
        <v>26100100100</v>
      </c>
      <c r="C199" s="1301" t="s">
        <v>1753</v>
      </c>
      <c r="D199" s="1302"/>
      <c r="E199" s="1302"/>
      <c r="F199" s="1302"/>
      <c r="G199" s="1303"/>
      <c r="H199" s="599"/>
      <c r="I199" s="599"/>
      <c r="J199" s="587"/>
    </row>
    <row r="200" spans="1:10" ht="51.75" thickBot="1" x14ac:dyDescent="0.25">
      <c r="A200" s="590">
        <v>1</v>
      </c>
      <c r="B200" s="590">
        <v>12020427</v>
      </c>
      <c r="C200" s="591" t="s">
        <v>3857</v>
      </c>
      <c r="D200" s="592">
        <v>3465000</v>
      </c>
      <c r="E200" s="592">
        <v>80000</v>
      </c>
      <c r="F200" s="592">
        <v>108000</v>
      </c>
      <c r="G200" s="592">
        <v>1000000</v>
      </c>
      <c r="H200" s="593">
        <v>334000</v>
      </c>
      <c r="I200" s="593"/>
      <c r="J200" s="587" t="s">
        <v>4087</v>
      </c>
    </row>
    <row r="201" spans="1:10" ht="15" thickBot="1" x14ac:dyDescent="0.25">
      <c r="A201" s="1304" t="s">
        <v>365</v>
      </c>
      <c r="B201" s="1305"/>
      <c r="C201" s="1306"/>
      <c r="D201" s="598">
        <v>3465000</v>
      </c>
      <c r="E201" s="598">
        <v>80000</v>
      </c>
      <c r="F201" s="598">
        <v>108000</v>
      </c>
      <c r="G201" s="598">
        <v>1000000</v>
      </c>
      <c r="H201" s="599">
        <f>SUM(H200)</f>
        <v>334000</v>
      </c>
      <c r="I201" s="599"/>
      <c r="J201" s="587"/>
    </row>
    <row r="202" spans="1:10" ht="15" thickBot="1" x14ac:dyDescent="0.25">
      <c r="A202" s="588">
        <v>3</v>
      </c>
      <c r="B202" s="588">
        <v>22800700100</v>
      </c>
      <c r="C202" s="1301" t="s">
        <v>2578</v>
      </c>
      <c r="D202" s="1302"/>
      <c r="E202" s="1302"/>
      <c r="F202" s="1302"/>
      <c r="G202" s="1303"/>
      <c r="H202" s="589"/>
      <c r="I202" s="589"/>
      <c r="J202" s="587"/>
    </row>
    <row r="203" spans="1:10" ht="64.5" thickBot="1" x14ac:dyDescent="0.25">
      <c r="A203" s="590">
        <v>1</v>
      </c>
      <c r="B203" s="590">
        <v>12020150</v>
      </c>
      <c r="C203" s="591" t="s">
        <v>3875</v>
      </c>
      <c r="D203" s="592">
        <v>33300000</v>
      </c>
      <c r="E203" s="592">
        <v>137618913</v>
      </c>
      <c r="F203" s="592">
        <v>700000000</v>
      </c>
      <c r="G203" s="592">
        <v>900000000</v>
      </c>
      <c r="H203" s="593">
        <v>298541000</v>
      </c>
      <c r="I203" s="593"/>
      <c r="J203" s="587" t="s">
        <v>4086</v>
      </c>
    </row>
    <row r="204" spans="1:10" ht="51.75" thickBot="1" x14ac:dyDescent="0.25">
      <c r="A204" s="590">
        <v>2</v>
      </c>
      <c r="B204" s="590">
        <v>12020493</v>
      </c>
      <c r="C204" s="591" t="s">
        <v>3999</v>
      </c>
      <c r="D204" s="592">
        <v>20406450</v>
      </c>
      <c r="E204" s="592">
        <v>5215750</v>
      </c>
      <c r="F204" s="592">
        <v>400000000</v>
      </c>
      <c r="G204" s="592">
        <v>200000000</v>
      </c>
      <c r="H204" s="593">
        <v>100000000</v>
      </c>
      <c r="I204" s="593"/>
      <c r="J204" s="587" t="s">
        <v>4087</v>
      </c>
    </row>
    <row r="205" spans="1:10" ht="15" thickBot="1" x14ac:dyDescent="0.25">
      <c r="A205" s="1304" t="s">
        <v>365</v>
      </c>
      <c r="B205" s="1305"/>
      <c r="C205" s="1306"/>
      <c r="D205" s="598">
        <v>54306450</v>
      </c>
      <c r="E205" s="598">
        <v>142834663</v>
      </c>
      <c r="F205" s="598">
        <v>1100000000</v>
      </c>
      <c r="G205" s="598">
        <v>1100000000</v>
      </c>
      <c r="H205" s="599">
        <f>SUM(H203:H204)</f>
        <v>398541000</v>
      </c>
      <c r="I205" s="599"/>
      <c r="J205" s="587"/>
    </row>
    <row r="206" spans="1:10" ht="15" thickBot="1" x14ac:dyDescent="0.25">
      <c r="A206" s="588">
        <v>4</v>
      </c>
      <c r="B206" s="588">
        <v>22900100100</v>
      </c>
      <c r="C206" s="1301" t="s">
        <v>1850</v>
      </c>
      <c r="D206" s="1302"/>
      <c r="E206" s="1302"/>
      <c r="F206" s="1302"/>
      <c r="G206" s="1303"/>
      <c r="H206" s="589"/>
      <c r="I206" s="589"/>
      <c r="J206" s="587"/>
    </row>
    <row r="207" spans="1:10" ht="26.25" thickBot="1" x14ac:dyDescent="0.25">
      <c r="A207" s="590">
        <v>1</v>
      </c>
      <c r="B207" s="590">
        <v>1202014703</v>
      </c>
      <c r="C207" s="591" t="s">
        <v>3986</v>
      </c>
      <c r="D207" s="592">
        <v>168880</v>
      </c>
      <c r="E207" s="594">
        <v>0</v>
      </c>
      <c r="F207" s="592">
        <v>2000000</v>
      </c>
      <c r="G207" s="592">
        <v>1200000</v>
      </c>
      <c r="H207" s="593">
        <f t="shared" ref="H207:H218" si="8">G207</f>
        <v>1200000</v>
      </c>
      <c r="I207" s="593"/>
      <c r="J207" s="587" t="s">
        <v>4089</v>
      </c>
    </row>
    <row r="208" spans="1:10" ht="26.25" thickBot="1" x14ac:dyDescent="0.25">
      <c r="A208" s="590">
        <v>2</v>
      </c>
      <c r="B208" s="590">
        <v>1202014704</v>
      </c>
      <c r="C208" s="591" t="s">
        <v>3987</v>
      </c>
      <c r="D208" s="592">
        <v>547220</v>
      </c>
      <c r="E208" s="594">
        <v>0</v>
      </c>
      <c r="F208" s="592">
        <v>2000000</v>
      </c>
      <c r="G208" s="592">
        <v>1200000</v>
      </c>
      <c r="H208" s="593">
        <f t="shared" si="8"/>
        <v>1200000</v>
      </c>
      <c r="I208" s="593"/>
      <c r="J208" s="587" t="s">
        <v>4089</v>
      </c>
    </row>
    <row r="209" spans="1:10" ht="26.25" thickBot="1" x14ac:dyDescent="0.25">
      <c r="A209" s="590">
        <v>3</v>
      </c>
      <c r="B209" s="590">
        <v>1202014706</v>
      </c>
      <c r="C209" s="591" t="s">
        <v>3988</v>
      </c>
      <c r="D209" s="594">
        <v>0</v>
      </c>
      <c r="E209" s="594">
        <v>0</v>
      </c>
      <c r="F209" s="594">
        <v>0</v>
      </c>
      <c r="G209" s="594">
        <v>0</v>
      </c>
      <c r="H209" s="593">
        <f t="shared" si="8"/>
        <v>0</v>
      </c>
      <c r="I209" s="593"/>
      <c r="J209" s="587"/>
    </row>
    <row r="210" spans="1:10" ht="26.25" thickBot="1" x14ac:dyDescent="0.25">
      <c r="A210" s="590">
        <v>4</v>
      </c>
      <c r="B210" s="590">
        <v>1202015101</v>
      </c>
      <c r="C210" s="591" t="s">
        <v>3989</v>
      </c>
      <c r="D210" s="592">
        <v>445500</v>
      </c>
      <c r="E210" s="594">
        <v>0</v>
      </c>
      <c r="F210" s="592">
        <v>20000000</v>
      </c>
      <c r="G210" s="592">
        <v>10800000</v>
      </c>
      <c r="H210" s="593">
        <v>5000000</v>
      </c>
      <c r="I210" s="593"/>
      <c r="J210" s="587" t="s">
        <v>4080</v>
      </c>
    </row>
    <row r="211" spans="1:10" ht="26.25" thickBot="1" x14ac:dyDescent="0.25">
      <c r="A211" s="590">
        <v>5</v>
      </c>
      <c r="B211" s="590">
        <v>12020152</v>
      </c>
      <c r="C211" s="591" t="s">
        <v>3951</v>
      </c>
      <c r="D211" s="594">
        <v>0</v>
      </c>
      <c r="E211" s="594">
        <v>0</v>
      </c>
      <c r="F211" s="594">
        <v>0</v>
      </c>
      <c r="G211" s="592">
        <v>1600000</v>
      </c>
      <c r="H211" s="593">
        <f t="shared" si="8"/>
        <v>1600000</v>
      </c>
      <c r="I211" s="593"/>
      <c r="J211" s="587" t="s">
        <v>4089</v>
      </c>
    </row>
    <row r="212" spans="1:10" ht="26.25" thickBot="1" x14ac:dyDescent="0.25">
      <c r="A212" s="590">
        <v>6</v>
      </c>
      <c r="B212" s="590">
        <v>12020153</v>
      </c>
      <c r="C212" s="591" t="s">
        <v>3960</v>
      </c>
      <c r="D212" s="592">
        <v>243050</v>
      </c>
      <c r="E212" s="592">
        <v>1267543</v>
      </c>
      <c r="F212" s="592">
        <v>5000000</v>
      </c>
      <c r="G212" s="592">
        <v>4800000</v>
      </c>
      <c r="H212" s="593">
        <f t="shared" si="8"/>
        <v>4800000</v>
      </c>
      <c r="I212" s="593"/>
      <c r="J212" s="587" t="s">
        <v>4089</v>
      </c>
    </row>
    <row r="213" spans="1:10" ht="15" thickBot="1" x14ac:dyDescent="0.25">
      <c r="A213" s="590">
        <v>7</v>
      </c>
      <c r="B213" s="590">
        <v>12020159</v>
      </c>
      <c r="C213" s="591" t="s">
        <v>3990</v>
      </c>
      <c r="D213" s="592">
        <v>43129625</v>
      </c>
      <c r="E213" s="592">
        <v>49805415</v>
      </c>
      <c r="F213" s="592">
        <v>110000000</v>
      </c>
      <c r="G213" s="592">
        <v>60000000</v>
      </c>
      <c r="H213" s="593">
        <v>54000000</v>
      </c>
      <c r="I213" s="593"/>
      <c r="J213" s="587" t="s">
        <v>4080</v>
      </c>
    </row>
    <row r="214" spans="1:10" ht="26.25" thickBot="1" x14ac:dyDescent="0.25">
      <c r="A214" s="590">
        <v>8</v>
      </c>
      <c r="B214" s="590">
        <v>12020160</v>
      </c>
      <c r="C214" s="591" t="s">
        <v>3991</v>
      </c>
      <c r="D214" s="594">
        <v>0</v>
      </c>
      <c r="E214" s="594">
        <v>0</v>
      </c>
      <c r="F214" s="592">
        <v>20000000</v>
      </c>
      <c r="G214" s="592">
        <v>20000000</v>
      </c>
      <c r="H214" s="593">
        <f t="shared" si="8"/>
        <v>20000000</v>
      </c>
      <c r="I214" s="593"/>
      <c r="J214" s="587" t="s">
        <v>4089</v>
      </c>
    </row>
    <row r="215" spans="1:10" ht="26.25" thickBot="1" x14ac:dyDescent="0.25">
      <c r="A215" s="590">
        <v>9</v>
      </c>
      <c r="B215" s="590">
        <v>12020427</v>
      </c>
      <c r="C215" s="591" t="s">
        <v>3857</v>
      </c>
      <c r="D215" s="592">
        <v>40750</v>
      </c>
      <c r="E215" s="594">
        <v>0</v>
      </c>
      <c r="F215" s="592">
        <v>4000000</v>
      </c>
      <c r="G215" s="592">
        <v>2400000</v>
      </c>
      <c r="H215" s="593">
        <f t="shared" si="8"/>
        <v>2400000</v>
      </c>
      <c r="I215" s="593"/>
      <c r="J215" s="587" t="s">
        <v>4089</v>
      </c>
    </row>
    <row r="216" spans="1:10" ht="26.25" thickBot="1" x14ac:dyDescent="0.25">
      <c r="A216" s="590">
        <v>10</v>
      </c>
      <c r="B216" s="590">
        <v>1202045002</v>
      </c>
      <c r="C216" s="591" t="s">
        <v>3992</v>
      </c>
      <c r="D216" s="594">
        <v>0</v>
      </c>
      <c r="E216" s="592">
        <v>19160205</v>
      </c>
      <c r="F216" s="592">
        <v>86000000</v>
      </c>
      <c r="G216" s="592">
        <v>60000000</v>
      </c>
      <c r="H216" s="593">
        <v>22060000</v>
      </c>
      <c r="I216" s="593"/>
      <c r="J216" s="587" t="s">
        <v>4080</v>
      </c>
    </row>
    <row r="217" spans="1:10" ht="15" thickBot="1" x14ac:dyDescent="0.25">
      <c r="A217" s="590">
        <v>11</v>
      </c>
      <c r="B217" s="590">
        <v>12020454</v>
      </c>
      <c r="C217" s="591" t="s">
        <v>3993</v>
      </c>
      <c r="D217" s="592">
        <v>8278880</v>
      </c>
      <c r="E217" s="592">
        <v>10008005</v>
      </c>
      <c r="F217" s="592">
        <v>25000000</v>
      </c>
      <c r="G217" s="592">
        <v>18000000</v>
      </c>
      <c r="H217" s="593">
        <v>15000000</v>
      </c>
      <c r="I217" s="593"/>
      <c r="J217" s="587" t="s">
        <v>4080</v>
      </c>
    </row>
    <row r="218" spans="1:10" ht="26.25" thickBot="1" x14ac:dyDescent="0.25">
      <c r="A218" s="590">
        <v>12</v>
      </c>
      <c r="B218" s="590">
        <v>12020496</v>
      </c>
      <c r="C218" s="591" t="s">
        <v>3994</v>
      </c>
      <c r="D218" s="592">
        <v>1094434.8</v>
      </c>
      <c r="E218" s="592">
        <v>2204617.91</v>
      </c>
      <c r="F218" s="592">
        <v>60000000</v>
      </c>
      <c r="G218" s="592">
        <v>36000000</v>
      </c>
      <c r="H218" s="593">
        <f t="shared" si="8"/>
        <v>36000000</v>
      </c>
      <c r="I218" s="593"/>
      <c r="J218" s="587" t="s">
        <v>4089</v>
      </c>
    </row>
    <row r="219" spans="1:10" ht="15" thickBot="1" x14ac:dyDescent="0.25">
      <c r="A219" s="590">
        <v>13</v>
      </c>
      <c r="B219" s="590">
        <v>12020501</v>
      </c>
      <c r="C219" s="591" t="s">
        <v>3869</v>
      </c>
      <c r="D219" s="592">
        <v>31495800</v>
      </c>
      <c r="E219" s="592">
        <v>31112800</v>
      </c>
      <c r="F219" s="592">
        <v>84000000</v>
      </c>
      <c r="G219" s="592">
        <v>72000000</v>
      </c>
      <c r="H219" s="593">
        <v>35000000</v>
      </c>
      <c r="I219" s="593"/>
      <c r="J219" s="587" t="s">
        <v>4080</v>
      </c>
    </row>
    <row r="220" spans="1:10" ht="15" thickBot="1" x14ac:dyDescent="0.25">
      <c r="A220" s="590">
        <v>14</v>
      </c>
      <c r="B220" s="590">
        <v>1202100201</v>
      </c>
      <c r="C220" s="591" t="s">
        <v>3995</v>
      </c>
      <c r="D220" s="594">
        <v>0</v>
      </c>
      <c r="E220" s="594">
        <v>0</v>
      </c>
      <c r="F220" s="592">
        <v>22000000</v>
      </c>
      <c r="G220" s="592">
        <v>12000000</v>
      </c>
      <c r="H220" s="593">
        <v>2000000</v>
      </c>
      <c r="I220" s="593"/>
      <c r="J220" s="587" t="s">
        <v>4080</v>
      </c>
    </row>
    <row r="221" spans="1:10" ht="15" thickBot="1" x14ac:dyDescent="0.25">
      <c r="A221" s="1304" t="s">
        <v>365</v>
      </c>
      <c r="B221" s="1305"/>
      <c r="C221" s="1306"/>
      <c r="D221" s="598">
        <v>85444139.799999997</v>
      </c>
      <c r="E221" s="598">
        <v>113558585.91</v>
      </c>
      <c r="F221" s="598">
        <v>440000000</v>
      </c>
      <c r="G221" s="598">
        <v>300000000</v>
      </c>
      <c r="H221" s="599">
        <f>SUM(H207:H220)</f>
        <v>200260000</v>
      </c>
      <c r="I221" s="599"/>
      <c r="J221" s="587"/>
    </row>
    <row r="222" spans="1:10" ht="15" thickBot="1" x14ac:dyDescent="0.25">
      <c r="A222" s="588">
        <v>5</v>
      </c>
      <c r="B222" s="588">
        <v>25210300100</v>
      </c>
      <c r="C222" s="1301" t="s">
        <v>2200</v>
      </c>
      <c r="D222" s="1302"/>
      <c r="E222" s="1302"/>
      <c r="F222" s="1302"/>
      <c r="G222" s="1303"/>
      <c r="H222" s="599"/>
      <c r="I222" s="599"/>
      <c r="J222" s="587"/>
    </row>
    <row r="223" spans="1:10" ht="39" thickBot="1" x14ac:dyDescent="0.25">
      <c r="A223" s="590">
        <v>1</v>
      </c>
      <c r="B223" s="590">
        <v>13020401</v>
      </c>
      <c r="C223" s="591" t="s">
        <v>3925</v>
      </c>
      <c r="D223" s="594">
        <v>0</v>
      </c>
      <c r="E223" s="594">
        <v>0</v>
      </c>
      <c r="F223" s="592">
        <v>1525000000</v>
      </c>
      <c r="G223" s="592">
        <v>915000000</v>
      </c>
      <c r="H223" s="600">
        <v>230000000</v>
      </c>
      <c r="I223" s="600"/>
      <c r="J223" s="587" t="s">
        <v>4078</v>
      </c>
    </row>
    <row r="224" spans="1:10" ht="15" thickBot="1" x14ac:dyDescent="0.25">
      <c r="A224" s="1304" t="s">
        <v>365</v>
      </c>
      <c r="B224" s="1305"/>
      <c r="C224" s="1306"/>
      <c r="D224" s="601">
        <v>0</v>
      </c>
      <c r="E224" s="601">
        <v>0</v>
      </c>
      <c r="F224" s="598">
        <v>1525000000</v>
      </c>
      <c r="G224" s="598">
        <v>915000000</v>
      </c>
      <c r="H224" s="609">
        <f>SUM(H223)</f>
        <v>230000000</v>
      </c>
      <c r="I224" s="606"/>
      <c r="J224" s="587"/>
    </row>
    <row r="225" spans="1:10" ht="15" thickBot="1" x14ac:dyDescent="0.25">
      <c r="A225" s="588">
        <v>6</v>
      </c>
      <c r="B225" s="588">
        <v>23100300100</v>
      </c>
      <c r="C225" s="1301" t="s">
        <v>1997</v>
      </c>
      <c r="D225" s="1302"/>
      <c r="E225" s="1302"/>
      <c r="F225" s="1302"/>
      <c r="G225" s="1303"/>
      <c r="H225" s="606"/>
      <c r="I225" s="606"/>
      <c r="J225" s="587"/>
    </row>
    <row r="226" spans="1:10" ht="15" thickBot="1" x14ac:dyDescent="0.25">
      <c r="A226" s="590">
        <v>1</v>
      </c>
      <c r="B226" s="590">
        <v>12020152</v>
      </c>
      <c r="C226" s="591" t="s">
        <v>3951</v>
      </c>
      <c r="D226" s="594">
        <v>0</v>
      </c>
      <c r="E226" s="594">
        <v>0</v>
      </c>
      <c r="F226" s="592">
        <v>1000000</v>
      </c>
      <c r="G226" s="594">
        <v>0</v>
      </c>
      <c r="H226" s="600">
        <f>G226</f>
        <v>0</v>
      </c>
      <c r="I226" s="600"/>
      <c r="J226" s="587"/>
    </row>
    <row r="227" spans="1:10" ht="15" thickBot="1" x14ac:dyDescent="0.25">
      <c r="A227" s="590">
        <v>2</v>
      </c>
      <c r="B227" s="590">
        <v>12020417</v>
      </c>
      <c r="C227" s="591" t="s">
        <v>3891</v>
      </c>
      <c r="D227" s="594">
        <v>0</v>
      </c>
      <c r="E227" s="594">
        <v>0</v>
      </c>
      <c r="F227" s="592">
        <v>1520000</v>
      </c>
      <c r="G227" s="594">
        <v>0</v>
      </c>
      <c r="H227" s="600">
        <f>G227</f>
        <v>0</v>
      </c>
      <c r="I227" s="600"/>
      <c r="J227" s="587"/>
    </row>
    <row r="228" spans="1:10" ht="15" thickBot="1" x14ac:dyDescent="0.25">
      <c r="A228" s="590">
        <v>3</v>
      </c>
      <c r="B228" s="590">
        <v>12020427</v>
      </c>
      <c r="C228" s="591" t="s">
        <v>3857</v>
      </c>
      <c r="D228" s="594">
        <v>0</v>
      </c>
      <c r="E228" s="594">
        <v>0</v>
      </c>
      <c r="F228" s="592">
        <v>2000000</v>
      </c>
      <c r="G228" s="594">
        <v>0</v>
      </c>
      <c r="H228" s="600">
        <f>G228</f>
        <v>0</v>
      </c>
      <c r="I228" s="600"/>
      <c r="J228" s="587"/>
    </row>
    <row r="229" spans="1:10" ht="15" thickBot="1" x14ac:dyDescent="0.25">
      <c r="A229" s="590">
        <v>4</v>
      </c>
      <c r="B229" s="590">
        <v>12020495</v>
      </c>
      <c r="C229" s="591" t="s">
        <v>3864</v>
      </c>
      <c r="D229" s="594">
        <v>0</v>
      </c>
      <c r="E229" s="594">
        <v>0</v>
      </c>
      <c r="F229" s="592">
        <v>980000</v>
      </c>
      <c r="G229" s="594">
        <v>0</v>
      </c>
      <c r="H229" s="600">
        <f>G229</f>
        <v>0</v>
      </c>
      <c r="I229" s="600"/>
      <c r="J229" s="587"/>
    </row>
    <row r="230" spans="1:10" ht="15" thickBot="1" x14ac:dyDescent="0.25">
      <c r="A230" s="1304" t="s">
        <v>365</v>
      </c>
      <c r="B230" s="1305"/>
      <c r="C230" s="1306"/>
      <c r="D230" s="601">
        <v>0</v>
      </c>
      <c r="E230" s="601">
        <v>0</v>
      </c>
      <c r="F230" s="598">
        <v>5500000</v>
      </c>
      <c r="G230" s="601">
        <v>0</v>
      </c>
      <c r="H230" s="606">
        <f>SUM(H226:H229)</f>
        <v>0</v>
      </c>
      <c r="I230" s="606"/>
      <c r="J230" s="587"/>
    </row>
    <row r="231" spans="1:10" ht="15" thickBot="1" x14ac:dyDescent="0.25">
      <c r="A231" s="588">
        <v>6</v>
      </c>
      <c r="B231" s="588">
        <v>25210200100</v>
      </c>
      <c r="C231" s="1301" t="s">
        <v>2407</v>
      </c>
      <c r="D231" s="1302"/>
      <c r="E231" s="1302"/>
      <c r="F231" s="1302"/>
      <c r="G231" s="1303"/>
      <c r="H231" s="589"/>
      <c r="I231" s="589"/>
      <c r="J231" s="587"/>
    </row>
    <row r="232" spans="1:10" ht="26.25" thickBot="1" x14ac:dyDescent="0.25">
      <c r="A232" s="590">
        <v>1</v>
      </c>
      <c r="B232" s="590">
        <v>12020427</v>
      </c>
      <c r="C232" s="591" t="s">
        <v>3857</v>
      </c>
      <c r="D232" s="594">
        <v>0</v>
      </c>
      <c r="E232" s="594">
        <v>0</v>
      </c>
      <c r="F232" s="592">
        <v>1200000</v>
      </c>
      <c r="G232" s="592">
        <v>7000000</v>
      </c>
      <c r="H232" s="593">
        <f>G232</f>
        <v>7000000</v>
      </c>
      <c r="I232" s="593"/>
      <c r="J232" s="587" t="s">
        <v>4089</v>
      </c>
    </row>
    <row r="233" spans="1:10" ht="26.25" thickBot="1" x14ac:dyDescent="0.25">
      <c r="A233" s="590">
        <v>2</v>
      </c>
      <c r="B233" s="590">
        <v>12020480</v>
      </c>
      <c r="C233" s="591" t="s">
        <v>3926</v>
      </c>
      <c r="D233" s="592">
        <v>2376690</v>
      </c>
      <c r="E233" s="592">
        <v>1510625</v>
      </c>
      <c r="F233" s="592">
        <v>5200000</v>
      </c>
      <c r="G233" s="592">
        <v>24500000</v>
      </c>
      <c r="H233" s="593">
        <v>5500000</v>
      </c>
      <c r="I233" s="593"/>
      <c r="J233" s="587" t="s">
        <v>4080</v>
      </c>
    </row>
    <row r="234" spans="1:10" ht="26.25" thickBot="1" x14ac:dyDescent="0.25">
      <c r="A234" s="590">
        <v>3</v>
      </c>
      <c r="B234" s="590">
        <v>12020491</v>
      </c>
      <c r="C234" s="591" t="s">
        <v>3927</v>
      </c>
      <c r="D234" s="592">
        <v>25500</v>
      </c>
      <c r="E234" s="592">
        <v>4000</v>
      </c>
      <c r="F234" s="592">
        <v>50000</v>
      </c>
      <c r="G234" s="592">
        <v>700000</v>
      </c>
      <c r="H234" s="593">
        <f>G234</f>
        <v>700000</v>
      </c>
      <c r="I234" s="593"/>
      <c r="J234" s="587" t="s">
        <v>4089</v>
      </c>
    </row>
    <row r="235" spans="1:10" ht="26.25" thickBot="1" x14ac:dyDescent="0.25">
      <c r="A235" s="590">
        <v>4</v>
      </c>
      <c r="B235" s="590">
        <v>12020604</v>
      </c>
      <c r="C235" s="591" t="s">
        <v>3858</v>
      </c>
      <c r="D235" s="592">
        <v>12000</v>
      </c>
      <c r="E235" s="592">
        <v>3500</v>
      </c>
      <c r="F235" s="592">
        <v>100000</v>
      </c>
      <c r="G235" s="592">
        <v>700000</v>
      </c>
      <c r="H235" s="593">
        <f>G235</f>
        <v>700000</v>
      </c>
      <c r="I235" s="607"/>
      <c r="J235" s="587" t="s">
        <v>4089</v>
      </c>
    </row>
    <row r="236" spans="1:10" ht="26.25" thickBot="1" x14ac:dyDescent="0.25">
      <c r="A236" s="590">
        <v>5</v>
      </c>
      <c r="B236" s="590">
        <v>12020702</v>
      </c>
      <c r="C236" s="591" t="s">
        <v>3928</v>
      </c>
      <c r="D236" s="592">
        <v>30000</v>
      </c>
      <c r="E236" s="594">
        <v>0</v>
      </c>
      <c r="F236" s="592">
        <v>300000</v>
      </c>
      <c r="G236" s="592">
        <v>875000</v>
      </c>
      <c r="H236" s="593">
        <v>870000</v>
      </c>
      <c r="I236" s="593"/>
      <c r="J236" s="587" t="s">
        <v>4089</v>
      </c>
    </row>
    <row r="237" spans="1:10" ht="26.25" thickBot="1" x14ac:dyDescent="0.25">
      <c r="A237" s="590">
        <v>6</v>
      </c>
      <c r="B237" s="590">
        <v>12020711</v>
      </c>
      <c r="C237" s="591" t="s">
        <v>3929</v>
      </c>
      <c r="D237" s="592">
        <v>4418700</v>
      </c>
      <c r="E237" s="592">
        <v>2686200</v>
      </c>
      <c r="F237" s="592">
        <v>5250000</v>
      </c>
      <c r="G237" s="592">
        <v>36225000</v>
      </c>
      <c r="H237" s="593">
        <v>16214000</v>
      </c>
      <c r="I237" s="593"/>
      <c r="J237" s="587" t="s">
        <v>4080</v>
      </c>
    </row>
    <row r="238" spans="1:10" ht="15" thickBot="1" x14ac:dyDescent="0.25">
      <c r="A238" s="590">
        <v>7</v>
      </c>
      <c r="B238" s="590">
        <v>13020301</v>
      </c>
      <c r="C238" s="591" t="s">
        <v>3871</v>
      </c>
      <c r="D238" s="594">
        <v>0</v>
      </c>
      <c r="E238" s="594">
        <v>0</v>
      </c>
      <c r="F238" s="594">
        <v>0</v>
      </c>
      <c r="G238" s="594">
        <v>0</v>
      </c>
      <c r="H238" s="593">
        <f>G238</f>
        <v>0</v>
      </c>
      <c r="I238" s="593"/>
      <c r="J238" s="587"/>
    </row>
    <row r="239" spans="1:10" ht="26.25" thickBot="1" x14ac:dyDescent="0.25">
      <c r="A239" s="590">
        <v>8</v>
      </c>
      <c r="B239" s="590">
        <v>13020401</v>
      </c>
      <c r="C239" s="591" t="s">
        <v>3925</v>
      </c>
      <c r="D239" s="592">
        <v>79571922.25</v>
      </c>
      <c r="E239" s="594">
        <v>0</v>
      </c>
      <c r="F239" s="592">
        <v>713428000</v>
      </c>
      <c r="G239" s="592">
        <v>500000000</v>
      </c>
      <c r="H239" s="593">
        <v>500000000</v>
      </c>
      <c r="I239" s="593">
        <f>H239</f>
        <v>500000000</v>
      </c>
      <c r="J239" s="597" t="s">
        <v>4088</v>
      </c>
    </row>
    <row r="240" spans="1:10" ht="26.25" thickBot="1" x14ac:dyDescent="0.25">
      <c r="A240" s="590">
        <v>9</v>
      </c>
      <c r="B240" s="590">
        <v>41020101</v>
      </c>
      <c r="C240" s="591" t="s">
        <v>3862</v>
      </c>
      <c r="D240" s="594">
        <v>0</v>
      </c>
      <c r="E240" s="594">
        <v>0</v>
      </c>
      <c r="F240" s="592">
        <v>702000000</v>
      </c>
      <c r="G240" s="594">
        <v>0</v>
      </c>
      <c r="H240" s="593">
        <f>G240</f>
        <v>0</v>
      </c>
      <c r="I240" s="593"/>
      <c r="J240" s="587"/>
    </row>
    <row r="241" spans="1:10" ht="39" thickBot="1" x14ac:dyDescent="0.25">
      <c r="A241" s="590">
        <v>10</v>
      </c>
      <c r="B241" s="590">
        <v>42030103</v>
      </c>
      <c r="C241" s="591" t="s">
        <v>3885</v>
      </c>
      <c r="D241" s="594">
        <v>0</v>
      </c>
      <c r="E241" s="594">
        <v>0</v>
      </c>
      <c r="F241" s="592">
        <v>1525000000</v>
      </c>
      <c r="G241" s="592">
        <v>4575000000</v>
      </c>
      <c r="H241" s="608">
        <v>1525000000</v>
      </c>
      <c r="I241" s="608"/>
      <c r="J241" s="587" t="s">
        <v>4092</v>
      </c>
    </row>
    <row r="242" spans="1:10" ht="15" thickBot="1" x14ac:dyDescent="0.25">
      <c r="A242" s="1304" t="s">
        <v>365</v>
      </c>
      <c r="B242" s="1305"/>
      <c r="C242" s="1306"/>
      <c r="D242" s="598">
        <v>86434812.25</v>
      </c>
      <c r="E242" s="598">
        <v>4204325</v>
      </c>
      <c r="F242" s="598">
        <v>2952528000</v>
      </c>
      <c r="G242" s="598">
        <v>5145000000</v>
      </c>
      <c r="H242" s="599">
        <f>SUM(H232:H241)</f>
        <v>2055984000</v>
      </c>
      <c r="I242" s="599">
        <f>SUM(I232:I241)</f>
        <v>500000000</v>
      </c>
      <c r="J242" s="587"/>
    </row>
    <row r="243" spans="1:10" ht="15" thickBot="1" x14ac:dyDescent="0.25">
      <c r="A243" s="588">
        <v>7</v>
      </c>
      <c r="B243" s="588">
        <v>25305300100</v>
      </c>
      <c r="C243" s="1301" t="s">
        <v>1990</v>
      </c>
      <c r="D243" s="1302"/>
      <c r="E243" s="1302"/>
      <c r="F243" s="1302"/>
      <c r="G243" s="1303"/>
      <c r="H243" s="600"/>
      <c r="I243" s="600"/>
      <c r="J243" s="587"/>
    </row>
    <row r="244" spans="1:10" ht="39" thickBot="1" x14ac:dyDescent="0.25">
      <c r="A244" s="590">
        <v>1</v>
      </c>
      <c r="B244" s="590">
        <v>12020495</v>
      </c>
      <c r="C244" s="591" t="s">
        <v>3864</v>
      </c>
      <c r="D244" s="592">
        <v>92698613</v>
      </c>
      <c r="E244" s="592">
        <v>137806158.03999999</v>
      </c>
      <c r="F244" s="592">
        <v>340000000</v>
      </c>
      <c r="G244" s="592">
        <v>340000000</v>
      </c>
      <c r="H244" s="593">
        <v>151649000</v>
      </c>
      <c r="I244" s="593"/>
      <c r="J244" s="587" t="s">
        <v>4090</v>
      </c>
    </row>
    <row r="245" spans="1:10" ht="26.25" thickBot="1" x14ac:dyDescent="0.25">
      <c r="A245" s="590">
        <v>2</v>
      </c>
      <c r="B245" s="590">
        <v>12020614</v>
      </c>
      <c r="C245" s="591" t="s">
        <v>3930</v>
      </c>
      <c r="D245" s="592">
        <v>19783850</v>
      </c>
      <c r="E245" s="592">
        <v>10360000</v>
      </c>
      <c r="F245" s="592">
        <v>155000000</v>
      </c>
      <c r="G245" s="592">
        <v>160000000</v>
      </c>
      <c r="H245" s="593">
        <f>G245</f>
        <v>160000000</v>
      </c>
      <c r="I245" s="593"/>
      <c r="J245" s="587" t="s">
        <v>4089</v>
      </c>
    </row>
    <row r="246" spans="1:10" ht="15" thickBot="1" x14ac:dyDescent="0.25">
      <c r="A246" s="1304" t="s">
        <v>365</v>
      </c>
      <c r="B246" s="1305"/>
      <c r="C246" s="1306"/>
      <c r="D246" s="598">
        <v>112482463</v>
      </c>
      <c r="E246" s="598">
        <v>148166158.03999999</v>
      </c>
      <c r="F246" s="598">
        <v>495000000</v>
      </c>
      <c r="G246" s="598">
        <v>500000000</v>
      </c>
      <c r="H246" s="599">
        <f>SUM(H244:H245)</f>
        <v>311649000</v>
      </c>
      <c r="I246" s="599"/>
      <c r="J246" s="587"/>
    </row>
    <row r="247" spans="1:10" ht="15" thickBot="1" x14ac:dyDescent="0.25">
      <c r="A247" s="588">
        <v>8</v>
      </c>
      <c r="B247" s="588">
        <v>26000100100</v>
      </c>
      <c r="C247" s="1301" t="s">
        <v>1348</v>
      </c>
      <c r="D247" s="1302"/>
      <c r="E247" s="1302"/>
      <c r="F247" s="1302"/>
      <c r="G247" s="1303"/>
      <c r="H247" s="589"/>
      <c r="I247" s="589"/>
      <c r="J247" s="587"/>
    </row>
    <row r="248" spans="1:10" ht="26.25" thickBot="1" x14ac:dyDescent="0.25">
      <c r="A248" s="590">
        <v>1</v>
      </c>
      <c r="B248" s="590">
        <v>12020437</v>
      </c>
      <c r="C248" s="591" t="s">
        <v>3931</v>
      </c>
      <c r="D248" s="592">
        <v>2975983.35</v>
      </c>
      <c r="E248" s="592">
        <v>3412185.9</v>
      </c>
      <c r="F248" s="592">
        <v>41000000</v>
      </c>
      <c r="G248" s="592">
        <v>51500000</v>
      </c>
      <c r="H248" s="593">
        <v>50624000</v>
      </c>
      <c r="I248" s="593"/>
      <c r="J248" s="587" t="s">
        <v>4089</v>
      </c>
    </row>
    <row r="249" spans="1:10" ht="26.25" thickBot="1" x14ac:dyDescent="0.25">
      <c r="A249" s="590">
        <v>2</v>
      </c>
      <c r="B249" s="590">
        <v>12020438</v>
      </c>
      <c r="C249" s="591" t="s">
        <v>3932</v>
      </c>
      <c r="D249" s="592">
        <v>18836090</v>
      </c>
      <c r="E249" s="592">
        <v>26571669</v>
      </c>
      <c r="F249" s="592">
        <v>68000000</v>
      </c>
      <c r="G249" s="592">
        <v>59500000</v>
      </c>
      <c r="H249" s="593">
        <f>G249</f>
        <v>59500000</v>
      </c>
      <c r="I249" s="593"/>
      <c r="J249" s="587" t="s">
        <v>4089</v>
      </c>
    </row>
    <row r="250" spans="1:10" ht="39" thickBot="1" x14ac:dyDescent="0.25">
      <c r="A250" s="590">
        <v>3</v>
      </c>
      <c r="B250" s="590">
        <v>12020459</v>
      </c>
      <c r="C250" s="591" t="s">
        <v>3892</v>
      </c>
      <c r="D250" s="592">
        <v>33583700</v>
      </c>
      <c r="E250" s="592">
        <v>51420303.5</v>
      </c>
      <c r="F250" s="592">
        <v>177000000</v>
      </c>
      <c r="G250" s="592">
        <v>200000000</v>
      </c>
      <c r="H250" s="610">
        <v>101000000</v>
      </c>
      <c r="I250" s="610"/>
      <c r="J250" s="587" t="s">
        <v>4090</v>
      </c>
    </row>
    <row r="251" spans="1:10" ht="26.25" thickBot="1" x14ac:dyDescent="0.25">
      <c r="A251" s="590">
        <v>4</v>
      </c>
      <c r="B251" s="590">
        <v>12020488</v>
      </c>
      <c r="C251" s="591" t="s">
        <v>3933</v>
      </c>
      <c r="D251" s="592">
        <v>284010</v>
      </c>
      <c r="E251" s="592">
        <v>6247750</v>
      </c>
      <c r="F251" s="592">
        <v>61000000</v>
      </c>
      <c r="G251" s="592">
        <v>65000000</v>
      </c>
      <c r="H251" s="593">
        <f>G251</f>
        <v>65000000</v>
      </c>
      <c r="I251" s="593"/>
      <c r="J251" s="587" t="s">
        <v>4089</v>
      </c>
    </row>
    <row r="252" spans="1:10" ht="26.25" thickBot="1" x14ac:dyDescent="0.25">
      <c r="A252" s="590">
        <v>5</v>
      </c>
      <c r="B252" s="590">
        <v>12020722</v>
      </c>
      <c r="C252" s="591" t="s">
        <v>3934</v>
      </c>
      <c r="D252" s="592">
        <v>3793750</v>
      </c>
      <c r="E252" s="592">
        <v>1763530</v>
      </c>
      <c r="F252" s="592">
        <v>24000000</v>
      </c>
      <c r="G252" s="592">
        <v>24000000</v>
      </c>
      <c r="H252" s="593">
        <f>G252</f>
        <v>24000000</v>
      </c>
      <c r="I252" s="593"/>
      <c r="J252" s="587" t="s">
        <v>4089</v>
      </c>
    </row>
    <row r="253" spans="1:10" ht="15" thickBot="1" x14ac:dyDescent="0.25">
      <c r="A253" s="590">
        <v>6</v>
      </c>
      <c r="B253" s="590">
        <v>12020804</v>
      </c>
      <c r="C253" s="591" t="s">
        <v>3935</v>
      </c>
      <c r="D253" s="592">
        <v>248500</v>
      </c>
      <c r="E253" s="594">
        <v>0</v>
      </c>
      <c r="F253" s="594">
        <v>0</v>
      </c>
      <c r="G253" s="594">
        <v>0</v>
      </c>
      <c r="H253" s="593">
        <f>G253</f>
        <v>0</v>
      </c>
      <c r="I253" s="593"/>
      <c r="J253" s="587"/>
    </row>
    <row r="254" spans="1:10" ht="39" thickBot="1" x14ac:dyDescent="0.25">
      <c r="A254" s="590">
        <v>7</v>
      </c>
      <c r="B254" s="590">
        <v>12020903</v>
      </c>
      <c r="C254" s="591" t="s">
        <v>3936</v>
      </c>
      <c r="D254" s="592">
        <v>24124373</v>
      </c>
      <c r="E254" s="592">
        <v>287309737</v>
      </c>
      <c r="F254" s="592">
        <v>445000000</v>
      </c>
      <c r="G254" s="592">
        <v>600000000</v>
      </c>
      <c r="H254" s="610">
        <v>250000000</v>
      </c>
      <c r="I254" s="610"/>
      <c r="J254" s="587" t="s">
        <v>4090</v>
      </c>
    </row>
    <row r="255" spans="1:10" ht="15" thickBot="1" x14ac:dyDescent="0.25">
      <c r="A255" s="1304" t="s">
        <v>365</v>
      </c>
      <c r="B255" s="1305"/>
      <c r="C255" s="1306"/>
      <c r="D255" s="598">
        <v>83846406.349999994</v>
      </c>
      <c r="E255" s="598">
        <v>376725175.39999998</v>
      </c>
      <c r="F255" s="598">
        <v>816000000</v>
      </c>
      <c r="G255" s="598">
        <v>1000000000</v>
      </c>
      <c r="H255" s="599">
        <f>SUM(H248:H254)</f>
        <v>550124000</v>
      </c>
      <c r="I255" s="599"/>
      <c r="J255" s="587"/>
    </row>
    <row r="256" spans="1:10" ht="15" thickBot="1" x14ac:dyDescent="0.25">
      <c r="A256" s="588">
        <v>9</v>
      </c>
      <c r="B256" s="588">
        <v>26300100100</v>
      </c>
      <c r="C256" s="1301" t="s">
        <v>1479</v>
      </c>
      <c r="D256" s="1302"/>
      <c r="E256" s="1302"/>
      <c r="F256" s="1302"/>
      <c r="G256" s="1303"/>
      <c r="H256" s="589"/>
      <c r="I256" s="589"/>
      <c r="J256" s="587"/>
    </row>
    <row r="257" spans="1:10" ht="15" thickBot="1" x14ac:dyDescent="0.25">
      <c r="A257" s="590">
        <v>1</v>
      </c>
      <c r="B257" s="590">
        <v>12020147</v>
      </c>
      <c r="C257" s="591" t="s">
        <v>3867</v>
      </c>
      <c r="D257" s="592">
        <v>2135000</v>
      </c>
      <c r="E257" s="594">
        <v>0</v>
      </c>
      <c r="F257" s="592">
        <v>12000000</v>
      </c>
      <c r="G257" s="594">
        <v>0</v>
      </c>
      <c r="H257" s="593">
        <f>G257</f>
        <v>0</v>
      </c>
      <c r="I257" s="593"/>
      <c r="J257" s="587"/>
    </row>
    <row r="258" spans="1:10" ht="26.25" thickBot="1" x14ac:dyDescent="0.25">
      <c r="A258" s="590">
        <v>2</v>
      </c>
      <c r="B258" s="590">
        <v>12020427</v>
      </c>
      <c r="C258" s="591" t="s">
        <v>3857</v>
      </c>
      <c r="D258" s="594">
        <v>0</v>
      </c>
      <c r="E258" s="594">
        <v>0</v>
      </c>
      <c r="F258" s="592">
        <v>1000000</v>
      </c>
      <c r="G258" s="592">
        <v>1000000</v>
      </c>
      <c r="H258" s="593">
        <f>G258</f>
        <v>1000000</v>
      </c>
      <c r="I258" s="593"/>
      <c r="J258" s="587" t="s">
        <v>4089</v>
      </c>
    </row>
    <row r="259" spans="1:10" ht="15" thickBot="1" x14ac:dyDescent="0.25">
      <c r="A259" s="590">
        <v>3</v>
      </c>
      <c r="B259" s="590">
        <v>12020438</v>
      </c>
      <c r="C259" s="591" t="s">
        <v>3932</v>
      </c>
      <c r="D259" s="592">
        <v>41079191</v>
      </c>
      <c r="E259" s="594">
        <v>0</v>
      </c>
      <c r="F259" s="592">
        <v>220000000</v>
      </c>
      <c r="G259" s="594">
        <v>0</v>
      </c>
      <c r="H259" s="593">
        <f>G259</f>
        <v>0</v>
      </c>
      <c r="I259" s="593"/>
      <c r="J259" s="587"/>
    </row>
    <row r="260" spans="1:10" ht="26.25" thickBot="1" x14ac:dyDescent="0.25">
      <c r="A260" s="590">
        <v>4</v>
      </c>
      <c r="B260" s="590">
        <v>1202044701</v>
      </c>
      <c r="C260" s="591" t="s">
        <v>3937</v>
      </c>
      <c r="D260" s="594">
        <v>0</v>
      </c>
      <c r="E260" s="592">
        <v>2972500</v>
      </c>
      <c r="F260" s="594">
        <v>0</v>
      </c>
      <c r="G260" s="592">
        <v>24000000</v>
      </c>
      <c r="H260" s="593">
        <v>23442000</v>
      </c>
      <c r="I260" s="593"/>
      <c r="J260" s="587" t="s">
        <v>4089</v>
      </c>
    </row>
    <row r="261" spans="1:10" ht="39" thickBot="1" x14ac:dyDescent="0.25">
      <c r="A261" s="590">
        <v>5</v>
      </c>
      <c r="B261" s="590">
        <v>12020460</v>
      </c>
      <c r="C261" s="591" t="s">
        <v>3938</v>
      </c>
      <c r="D261" s="594">
        <v>0</v>
      </c>
      <c r="E261" s="592">
        <v>55634197</v>
      </c>
      <c r="F261" s="594">
        <v>0</v>
      </c>
      <c r="G261" s="592">
        <v>200000000</v>
      </c>
      <c r="H261" s="593">
        <v>138000000</v>
      </c>
      <c r="I261" s="593"/>
      <c r="J261" s="587" t="s">
        <v>4090</v>
      </c>
    </row>
    <row r="262" spans="1:10" ht="26.25" thickBot="1" x14ac:dyDescent="0.25">
      <c r="A262" s="590">
        <v>6</v>
      </c>
      <c r="B262" s="590">
        <v>12020492</v>
      </c>
      <c r="C262" s="591" t="s">
        <v>3939</v>
      </c>
      <c r="D262" s="592">
        <v>398810</v>
      </c>
      <c r="E262" s="592">
        <v>49000</v>
      </c>
      <c r="F262" s="592">
        <v>4000000</v>
      </c>
      <c r="G262" s="592">
        <v>4020000</v>
      </c>
      <c r="H262" s="593">
        <f>G262</f>
        <v>4020000</v>
      </c>
      <c r="I262" s="593"/>
      <c r="J262" s="587" t="s">
        <v>4089</v>
      </c>
    </row>
    <row r="263" spans="1:10" ht="26.25" thickBot="1" x14ac:dyDescent="0.25">
      <c r="A263" s="590">
        <v>7</v>
      </c>
      <c r="B263" s="590">
        <v>12020501</v>
      </c>
      <c r="C263" s="591" t="s">
        <v>3869</v>
      </c>
      <c r="D263" s="592">
        <v>5115671</v>
      </c>
      <c r="E263" s="592">
        <v>2783515</v>
      </c>
      <c r="F263" s="592">
        <v>18000000</v>
      </c>
      <c r="G263" s="592">
        <v>20980000</v>
      </c>
      <c r="H263" s="593">
        <f>G263</f>
        <v>20980000</v>
      </c>
      <c r="I263" s="593"/>
      <c r="J263" s="587" t="s">
        <v>4089</v>
      </c>
    </row>
    <row r="264" spans="1:10" ht="51.75" thickBot="1" x14ac:dyDescent="0.25">
      <c r="A264" s="590">
        <v>8</v>
      </c>
      <c r="B264" s="590">
        <v>13020401</v>
      </c>
      <c r="C264" s="591" t="s">
        <v>3925</v>
      </c>
      <c r="D264" s="594">
        <v>0</v>
      </c>
      <c r="E264" s="594">
        <v>0</v>
      </c>
      <c r="F264" s="594">
        <v>0</v>
      </c>
      <c r="G264" s="592">
        <v>500000000</v>
      </c>
      <c r="H264" s="593">
        <v>50000000</v>
      </c>
      <c r="I264" s="593"/>
      <c r="J264" s="587" t="s">
        <v>4091</v>
      </c>
    </row>
    <row r="265" spans="1:10" ht="15" thickBot="1" x14ac:dyDescent="0.25">
      <c r="A265" s="1304" t="s">
        <v>365</v>
      </c>
      <c r="B265" s="1305"/>
      <c r="C265" s="1306"/>
      <c r="D265" s="598">
        <v>48728672</v>
      </c>
      <c r="E265" s="598">
        <v>61439212</v>
      </c>
      <c r="F265" s="598">
        <v>255000000</v>
      </c>
      <c r="G265" s="598">
        <v>750000000</v>
      </c>
      <c r="H265" s="599">
        <f>SUM(H257:H264)</f>
        <v>237442000</v>
      </c>
      <c r="I265" s="599">
        <f>SUM(I257:I264)</f>
        <v>0</v>
      </c>
      <c r="J265" s="587"/>
    </row>
    <row r="266" spans="1:10" ht="15" thickBot="1" x14ac:dyDescent="0.25">
      <c r="A266" s="588">
        <v>10</v>
      </c>
      <c r="B266" s="588">
        <v>23400400100</v>
      </c>
      <c r="C266" s="1301" t="s">
        <v>3694</v>
      </c>
      <c r="D266" s="1302"/>
      <c r="E266" s="1302"/>
      <c r="F266" s="1302"/>
      <c r="G266" s="1303"/>
      <c r="H266" s="589"/>
      <c r="I266" s="589"/>
      <c r="J266" s="587"/>
    </row>
    <row r="267" spans="1:10" ht="15" thickBot="1" x14ac:dyDescent="0.25">
      <c r="A267" s="590">
        <v>1</v>
      </c>
      <c r="B267" s="590">
        <v>12020482</v>
      </c>
      <c r="C267" s="591" t="s">
        <v>3922</v>
      </c>
      <c r="D267" s="592">
        <v>210000</v>
      </c>
      <c r="E267" s="592">
        <v>1015000</v>
      </c>
      <c r="F267" s="592">
        <v>8000000</v>
      </c>
      <c r="G267" s="594">
        <v>0</v>
      </c>
      <c r="H267" s="600">
        <f>G267</f>
        <v>0</v>
      </c>
      <c r="I267" s="600"/>
      <c r="J267" s="587"/>
    </row>
    <row r="268" spans="1:10" ht="15" thickBot="1" x14ac:dyDescent="0.25">
      <c r="A268" s="1304" t="s">
        <v>365</v>
      </c>
      <c r="B268" s="1305"/>
      <c r="C268" s="1306"/>
      <c r="D268" s="598">
        <v>210000</v>
      </c>
      <c r="E268" s="598">
        <v>1015000</v>
      </c>
      <c r="F268" s="598">
        <v>8000000</v>
      </c>
      <c r="G268" s="601">
        <v>0</v>
      </c>
      <c r="H268" s="589">
        <f>SUM(H267)</f>
        <v>0</v>
      </c>
      <c r="I268" s="589"/>
      <c r="J268" s="587"/>
    </row>
    <row r="269" spans="1:10" ht="15" thickBot="1" x14ac:dyDescent="0.25">
      <c r="A269" s="1307" t="s">
        <v>4003</v>
      </c>
      <c r="B269" s="1308"/>
      <c r="C269" s="1309"/>
      <c r="D269" s="604">
        <v>700888769</v>
      </c>
      <c r="E269" s="604">
        <f>E205+E201+E198+E221+E230+E224+E265+E255+E246+E242+E268</f>
        <v>921458119.3499999</v>
      </c>
      <c r="F269" s="604">
        <f>F205+F201+F198+F221+F230+F224+F265+F255+F246+F242+F268</f>
        <v>8257136000</v>
      </c>
      <c r="G269" s="604">
        <f>G205+G201+G198+G221+G230+G224+G265+G255+G246+G242+G268</f>
        <v>10016000000</v>
      </c>
      <c r="H269" s="605">
        <f>H205+H201+H198+H221+H230+H224+H265+H255+H246+H242+H268</f>
        <v>4204211000</v>
      </c>
      <c r="I269" s="605">
        <f>I205+I201+I198+I221+I230+I224+I265+I255+I246+I242+I268</f>
        <v>500000000</v>
      </c>
      <c r="J269" s="587"/>
    </row>
    <row r="270" spans="1:10" ht="15" thickBot="1" x14ac:dyDescent="0.25">
      <c r="A270" s="1310" t="s">
        <v>3429</v>
      </c>
      <c r="B270" s="1311"/>
      <c r="C270" s="1311"/>
      <c r="D270" s="1311"/>
      <c r="E270" s="1311"/>
      <c r="F270" s="1311"/>
      <c r="G270" s="1311"/>
      <c r="H270" s="1311"/>
      <c r="I270" s="586"/>
      <c r="J270" s="587"/>
    </row>
    <row r="271" spans="1:10" ht="15" thickBot="1" x14ac:dyDescent="0.25">
      <c r="A271" s="588">
        <v>1</v>
      </c>
      <c r="B271" s="588">
        <v>53500100100</v>
      </c>
      <c r="C271" s="1301" t="s">
        <v>1007</v>
      </c>
      <c r="D271" s="1302"/>
      <c r="E271" s="1302"/>
      <c r="F271" s="1302"/>
      <c r="G271" s="1303"/>
      <c r="H271" s="589"/>
      <c r="I271" s="589"/>
      <c r="J271" s="587"/>
    </row>
    <row r="272" spans="1:10" ht="26.25" thickBot="1" x14ac:dyDescent="0.25">
      <c r="A272" s="590">
        <v>1</v>
      </c>
      <c r="B272" s="590">
        <v>12020427</v>
      </c>
      <c r="C272" s="591" t="s">
        <v>3857</v>
      </c>
      <c r="D272" s="594">
        <v>0</v>
      </c>
      <c r="E272" s="592">
        <v>300000</v>
      </c>
      <c r="F272" s="592">
        <v>1000000</v>
      </c>
      <c r="G272" s="592">
        <v>1000000</v>
      </c>
      <c r="H272" s="593">
        <f>G272</f>
        <v>1000000</v>
      </c>
      <c r="I272" s="593"/>
      <c r="J272" s="597" t="s">
        <v>4089</v>
      </c>
    </row>
    <row r="273" spans="1:10" ht="39" thickBot="1" x14ac:dyDescent="0.25">
      <c r="A273" s="590">
        <v>2</v>
      </c>
      <c r="B273" s="590">
        <v>12020431</v>
      </c>
      <c r="C273" s="591" t="s">
        <v>3963</v>
      </c>
      <c r="D273" s="592">
        <v>870000</v>
      </c>
      <c r="E273" s="592">
        <v>1280000</v>
      </c>
      <c r="F273" s="592">
        <v>8000000</v>
      </c>
      <c r="G273" s="592">
        <v>8000000</v>
      </c>
      <c r="H273" s="593">
        <v>3000000</v>
      </c>
      <c r="I273" s="593"/>
      <c r="J273" s="587" t="s">
        <v>4090</v>
      </c>
    </row>
    <row r="274" spans="1:10" ht="39" thickBot="1" x14ac:dyDescent="0.25">
      <c r="A274" s="590">
        <v>3</v>
      </c>
      <c r="B274" s="590">
        <v>12020482</v>
      </c>
      <c r="C274" s="591" t="s">
        <v>3922</v>
      </c>
      <c r="D274" s="592">
        <v>30065000</v>
      </c>
      <c r="E274" s="592">
        <v>14715000</v>
      </c>
      <c r="F274" s="592">
        <v>50000000</v>
      </c>
      <c r="G274" s="592">
        <v>50000000</v>
      </c>
      <c r="H274" s="593">
        <v>30022000</v>
      </c>
      <c r="I274" s="593"/>
      <c r="J274" s="587" t="s">
        <v>4090</v>
      </c>
    </row>
    <row r="275" spans="1:10" ht="39" thickBot="1" x14ac:dyDescent="0.25">
      <c r="A275" s="590">
        <v>4</v>
      </c>
      <c r="B275" s="590">
        <v>12020501</v>
      </c>
      <c r="C275" s="591" t="s">
        <v>3869</v>
      </c>
      <c r="D275" s="592">
        <v>335000</v>
      </c>
      <c r="E275" s="592">
        <v>1200000</v>
      </c>
      <c r="F275" s="592">
        <v>4000000</v>
      </c>
      <c r="G275" s="592">
        <v>4000000</v>
      </c>
      <c r="H275" s="593">
        <v>2000000</v>
      </c>
      <c r="I275" s="593"/>
      <c r="J275" s="587" t="s">
        <v>4090</v>
      </c>
    </row>
    <row r="276" spans="1:10" ht="39" thickBot="1" x14ac:dyDescent="0.25">
      <c r="A276" s="590">
        <v>5</v>
      </c>
      <c r="B276" s="590">
        <v>12020503</v>
      </c>
      <c r="C276" s="591" t="s">
        <v>3964</v>
      </c>
      <c r="D276" s="592">
        <v>715000</v>
      </c>
      <c r="E276" s="594">
        <v>0</v>
      </c>
      <c r="F276" s="592">
        <v>15000000</v>
      </c>
      <c r="G276" s="592">
        <v>15000000</v>
      </c>
      <c r="H276" s="593">
        <v>5000000</v>
      </c>
      <c r="I276" s="593"/>
      <c r="J276" s="587" t="s">
        <v>4090</v>
      </c>
    </row>
    <row r="277" spans="1:10" ht="15" thickBot="1" x14ac:dyDescent="0.25">
      <c r="A277" s="590">
        <v>6</v>
      </c>
      <c r="B277" s="590">
        <v>42030103</v>
      </c>
      <c r="C277" s="591" t="s">
        <v>3885</v>
      </c>
      <c r="D277" s="594">
        <v>0</v>
      </c>
      <c r="E277" s="594">
        <v>0</v>
      </c>
      <c r="F277" s="592">
        <v>1200000000</v>
      </c>
      <c r="G277" s="594">
        <v>0</v>
      </c>
      <c r="H277" s="593">
        <f>G277</f>
        <v>0</v>
      </c>
      <c r="I277" s="593"/>
      <c r="J277" s="587"/>
    </row>
    <row r="278" spans="1:10" ht="15" thickBot="1" x14ac:dyDescent="0.25">
      <c r="A278" s="1304" t="s">
        <v>365</v>
      </c>
      <c r="B278" s="1305"/>
      <c r="C278" s="1306"/>
      <c r="D278" s="598">
        <v>32380480</v>
      </c>
      <c r="E278" s="598">
        <v>17495000</v>
      </c>
      <c r="F278" s="598">
        <v>1278000000</v>
      </c>
      <c r="G278" s="598">
        <v>78000000</v>
      </c>
      <c r="H278" s="599">
        <f>SUM(H272:H277)</f>
        <v>41022000</v>
      </c>
      <c r="I278" s="599">
        <f>SUM(I272:I277)</f>
        <v>0</v>
      </c>
      <c r="J278" s="587"/>
    </row>
    <row r="279" spans="1:10" ht="15" thickBot="1" x14ac:dyDescent="0.25">
      <c r="A279" s="588">
        <v>2</v>
      </c>
      <c r="B279" s="588">
        <v>53505300100</v>
      </c>
      <c r="C279" s="1301" t="s">
        <v>2365</v>
      </c>
      <c r="D279" s="1302"/>
      <c r="E279" s="1302"/>
      <c r="F279" s="1302"/>
      <c r="G279" s="1303"/>
      <c r="H279" s="599"/>
      <c r="I279" s="599"/>
      <c r="J279" s="587"/>
    </row>
    <row r="280" spans="1:10" ht="26.25" thickBot="1" x14ac:dyDescent="0.25">
      <c r="A280" s="590">
        <v>1</v>
      </c>
      <c r="B280" s="590">
        <v>12020153</v>
      </c>
      <c r="C280" s="591" t="s">
        <v>3960</v>
      </c>
      <c r="D280" s="592">
        <v>270000</v>
      </c>
      <c r="E280" s="592">
        <v>1810000</v>
      </c>
      <c r="F280" s="592">
        <v>3000000</v>
      </c>
      <c r="G280" s="592">
        <v>2000000</v>
      </c>
      <c r="H280" s="593">
        <f t="shared" ref="H280:H283" si="9">G280</f>
        <v>2000000</v>
      </c>
      <c r="I280" s="593"/>
      <c r="J280" s="597" t="s">
        <v>4089</v>
      </c>
    </row>
    <row r="281" spans="1:10" ht="15" thickBot="1" x14ac:dyDescent="0.25">
      <c r="A281" s="590">
        <v>2</v>
      </c>
      <c r="B281" s="590">
        <v>12020427</v>
      </c>
      <c r="C281" s="591" t="s">
        <v>3857</v>
      </c>
      <c r="D281" s="594">
        <v>0</v>
      </c>
      <c r="E281" s="594">
        <v>0</v>
      </c>
      <c r="F281" s="592">
        <v>100000</v>
      </c>
      <c r="G281" s="594">
        <v>0</v>
      </c>
      <c r="H281" s="593">
        <f t="shared" si="9"/>
        <v>0</v>
      </c>
      <c r="I281" s="593"/>
      <c r="J281" s="587"/>
    </row>
    <row r="282" spans="1:10" ht="39" thickBot="1" x14ac:dyDescent="0.25">
      <c r="A282" s="590">
        <v>3</v>
      </c>
      <c r="B282" s="590">
        <v>12020482</v>
      </c>
      <c r="C282" s="591" t="s">
        <v>3922</v>
      </c>
      <c r="D282" s="592">
        <v>3941465</v>
      </c>
      <c r="E282" s="594">
        <v>0</v>
      </c>
      <c r="F282" s="592">
        <v>20000000</v>
      </c>
      <c r="G282" s="592">
        <v>60000000</v>
      </c>
      <c r="H282" s="593">
        <v>22052000</v>
      </c>
      <c r="I282" s="593"/>
      <c r="J282" s="587" t="s">
        <v>4090</v>
      </c>
    </row>
    <row r="283" spans="1:10" ht="26.25" thickBot="1" x14ac:dyDescent="0.25">
      <c r="A283" s="590">
        <v>4</v>
      </c>
      <c r="B283" s="590">
        <v>12020502</v>
      </c>
      <c r="C283" s="591" t="s">
        <v>3944</v>
      </c>
      <c r="D283" s="592">
        <v>1197925</v>
      </c>
      <c r="E283" s="592">
        <v>1051900</v>
      </c>
      <c r="F283" s="592">
        <v>5000000</v>
      </c>
      <c r="G283" s="592">
        <v>3000000</v>
      </c>
      <c r="H283" s="593">
        <f t="shared" si="9"/>
        <v>3000000</v>
      </c>
      <c r="I283" s="593"/>
      <c r="J283" s="597" t="s">
        <v>4089</v>
      </c>
    </row>
    <row r="284" spans="1:10" ht="15" thickBot="1" x14ac:dyDescent="0.25">
      <c r="A284" s="1304" t="s">
        <v>365</v>
      </c>
      <c r="B284" s="1305"/>
      <c r="C284" s="1306"/>
      <c r="D284" s="598">
        <v>5409390</v>
      </c>
      <c r="E284" s="598">
        <v>2861900</v>
      </c>
      <c r="F284" s="598">
        <v>28100000</v>
      </c>
      <c r="G284" s="598">
        <v>65000000</v>
      </c>
      <c r="H284" s="599">
        <f>SUM(H280:H283)</f>
        <v>27052000</v>
      </c>
      <c r="I284" s="599"/>
      <c r="J284" s="587"/>
    </row>
    <row r="285" spans="1:10" ht="15" thickBot="1" x14ac:dyDescent="0.25">
      <c r="A285" s="588">
        <v>3</v>
      </c>
      <c r="B285" s="588">
        <v>53500100200</v>
      </c>
      <c r="C285" s="1301" t="s">
        <v>1723</v>
      </c>
      <c r="D285" s="1302"/>
      <c r="E285" s="1302"/>
      <c r="F285" s="1302"/>
      <c r="G285" s="1303"/>
      <c r="H285" s="589"/>
      <c r="I285" s="589"/>
      <c r="J285" s="587"/>
    </row>
    <row r="286" spans="1:10" ht="26.25" thickBot="1" x14ac:dyDescent="0.25">
      <c r="A286" s="590">
        <v>1</v>
      </c>
      <c r="B286" s="590">
        <v>42030103</v>
      </c>
      <c r="C286" s="591" t="s">
        <v>3885</v>
      </c>
      <c r="D286" s="594">
        <v>0</v>
      </c>
      <c r="E286" s="594">
        <v>0</v>
      </c>
      <c r="F286" s="594">
        <v>0</v>
      </c>
      <c r="G286" s="592">
        <v>1201000000</v>
      </c>
      <c r="H286" s="608">
        <v>1201000000</v>
      </c>
      <c r="I286" s="608"/>
      <c r="J286" s="597" t="s">
        <v>4089</v>
      </c>
    </row>
    <row r="287" spans="1:10" ht="15" thickBot="1" x14ac:dyDescent="0.25">
      <c r="A287" s="1304" t="s">
        <v>365</v>
      </c>
      <c r="B287" s="1305"/>
      <c r="C287" s="1306"/>
      <c r="D287" s="601">
        <v>0</v>
      </c>
      <c r="E287" s="601">
        <v>0</v>
      </c>
      <c r="F287" s="601">
        <v>0</v>
      </c>
      <c r="G287" s="598">
        <v>1201000000</v>
      </c>
      <c r="H287" s="589">
        <f>SUM(H286)</f>
        <v>1201000000</v>
      </c>
      <c r="I287" s="589"/>
      <c r="J287" s="587"/>
    </row>
    <row r="288" spans="1:10" ht="24" customHeight="1" thickBot="1" x14ac:dyDescent="0.25">
      <c r="A288" s="1307" t="s">
        <v>3430</v>
      </c>
      <c r="B288" s="1308"/>
      <c r="C288" s="1309"/>
      <c r="D288" s="604">
        <v>700888769</v>
      </c>
      <c r="E288" s="604">
        <f>E287+E278+E284</f>
        <v>20356900</v>
      </c>
      <c r="F288" s="604">
        <f t="shared" ref="F288:I288" si="10">F287+F278+F284</f>
        <v>1306100000</v>
      </c>
      <c r="G288" s="604">
        <f t="shared" si="10"/>
        <v>1344000000</v>
      </c>
      <c r="H288" s="605">
        <f t="shared" si="10"/>
        <v>1269074000</v>
      </c>
      <c r="I288" s="605">
        <f t="shared" si="10"/>
        <v>0</v>
      </c>
      <c r="J288" s="587"/>
    </row>
    <row r="289" spans="1:10" ht="15" thickBot="1" x14ac:dyDescent="0.25">
      <c r="A289" s="1310" t="s">
        <v>4004</v>
      </c>
      <c r="B289" s="1311"/>
      <c r="C289" s="1311"/>
      <c r="D289" s="1311"/>
      <c r="E289" s="1311"/>
      <c r="F289" s="1311"/>
      <c r="G289" s="1311"/>
      <c r="H289" s="1311"/>
      <c r="I289" s="586"/>
      <c r="J289" s="587"/>
    </row>
    <row r="290" spans="1:10" ht="15" thickBot="1" x14ac:dyDescent="0.25">
      <c r="A290" s="588">
        <v>1</v>
      </c>
      <c r="B290" s="588">
        <v>31800100100</v>
      </c>
      <c r="C290" s="1301" t="s">
        <v>2790</v>
      </c>
      <c r="D290" s="1302"/>
      <c r="E290" s="1302"/>
      <c r="F290" s="1302"/>
      <c r="G290" s="1303"/>
      <c r="H290" s="589"/>
      <c r="I290" s="589"/>
      <c r="J290" s="587"/>
    </row>
    <row r="291" spans="1:10" ht="39" thickBot="1" x14ac:dyDescent="0.25">
      <c r="A291" s="590">
        <v>1</v>
      </c>
      <c r="B291" s="590">
        <v>12020401</v>
      </c>
      <c r="C291" s="591" t="s">
        <v>3940</v>
      </c>
      <c r="D291" s="592">
        <v>43474461</v>
      </c>
      <c r="E291" s="592">
        <v>46085186.5</v>
      </c>
      <c r="F291" s="592">
        <v>50000000</v>
      </c>
      <c r="G291" s="592">
        <v>45000000</v>
      </c>
      <c r="H291" s="593">
        <v>40000000</v>
      </c>
      <c r="I291" s="593"/>
      <c r="J291" s="587" t="s">
        <v>4090</v>
      </c>
    </row>
    <row r="292" spans="1:10" ht="39" thickBot="1" x14ac:dyDescent="0.25">
      <c r="A292" s="590">
        <v>2</v>
      </c>
      <c r="B292" s="590">
        <v>1202040101</v>
      </c>
      <c r="C292" s="591" t="s">
        <v>3941</v>
      </c>
      <c r="D292" s="594">
        <v>0</v>
      </c>
      <c r="E292" s="594">
        <v>0</v>
      </c>
      <c r="F292" s="594">
        <v>0</v>
      </c>
      <c r="G292" s="592">
        <v>45000000</v>
      </c>
      <c r="H292" s="593">
        <v>35000000</v>
      </c>
      <c r="I292" s="593"/>
      <c r="J292" s="587" t="s">
        <v>4090</v>
      </c>
    </row>
    <row r="293" spans="1:10" ht="26.25" thickBot="1" x14ac:dyDescent="0.25">
      <c r="A293" s="590">
        <v>3</v>
      </c>
      <c r="B293" s="590">
        <v>12020426</v>
      </c>
      <c r="C293" s="591" t="s">
        <v>3942</v>
      </c>
      <c r="D293" s="592">
        <v>34679979</v>
      </c>
      <c r="E293" s="592">
        <v>31951790</v>
      </c>
      <c r="F293" s="592">
        <v>45900000</v>
      </c>
      <c r="G293" s="592">
        <v>45800000</v>
      </c>
      <c r="H293" s="593">
        <v>45763000</v>
      </c>
      <c r="I293" s="593"/>
      <c r="J293" s="597" t="s">
        <v>4089</v>
      </c>
    </row>
    <row r="294" spans="1:10" ht="26.25" thickBot="1" x14ac:dyDescent="0.25">
      <c r="A294" s="590">
        <v>4</v>
      </c>
      <c r="B294" s="590">
        <v>12020427</v>
      </c>
      <c r="C294" s="591" t="s">
        <v>3857</v>
      </c>
      <c r="D294" s="592">
        <v>49500</v>
      </c>
      <c r="E294" s="592">
        <v>95900</v>
      </c>
      <c r="F294" s="592">
        <v>100000</v>
      </c>
      <c r="G294" s="592">
        <v>200000</v>
      </c>
      <c r="H294" s="593">
        <f t="shared" ref="H294:H306" si="11">G294</f>
        <v>200000</v>
      </c>
      <c r="I294" s="593"/>
      <c r="J294" s="597" t="s">
        <v>4089</v>
      </c>
    </row>
    <row r="295" spans="1:10" ht="26.25" thickBot="1" x14ac:dyDescent="0.25">
      <c r="A295" s="590">
        <v>5</v>
      </c>
      <c r="B295" s="590">
        <v>12020445</v>
      </c>
      <c r="C295" s="591" t="s">
        <v>3943</v>
      </c>
      <c r="D295" s="592">
        <v>3153650</v>
      </c>
      <c r="E295" s="592">
        <v>3865450</v>
      </c>
      <c r="F295" s="592">
        <v>5000000</v>
      </c>
      <c r="G295" s="592">
        <v>5000000</v>
      </c>
      <c r="H295" s="593">
        <f t="shared" si="11"/>
        <v>5000000</v>
      </c>
      <c r="I295" s="593"/>
      <c r="J295" s="597" t="s">
        <v>4089</v>
      </c>
    </row>
    <row r="296" spans="1:10" ht="26.25" thickBot="1" x14ac:dyDescent="0.25">
      <c r="A296" s="590">
        <v>6</v>
      </c>
      <c r="B296" s="590">
        <v>12020502</v>
      </c>
      <c r="C296" s="591" t="s">
        <v>3944</v>
      </c>
      <c r="D296" s="592">
        <v>7353500</v>
      </c>
      <c r="E296" s="592">
        <v>9281110</v>
      </c>
      <c r="F296" s="592">
        <v>9000000</v>
      </c>
      <c r="G296" s="592">
        <v>9000000</v>
      </c>
      <c r="H296" s="593">
        <f t="shared" si="11"/>
        <v>9000000</v>
      </c>
      <c r="I296" s="593"/>
      <c r="J296" s="597" t="s">
        <v>4089</v>
      </c>
    </row>
    <row r="297" spans="1:10" ht="15" thickBot="1" x14ac:dyDescent="0.25">
      <c r="A297" s="1304" t="s">
        <v>365</v>
      </c>
      <c r="B297" s="1305"/>
      <c r="C297" s="1306"/>
      <c r="D297" s="598">
        <v>88711090</v>
      </c>
      <c r="E297" s="598">
        <v>91279436.5</v>
      </c>
      <c r="F297" s="598">
        <v>110000000</v>
      </c>
      <c r="G297" s="598">
        <v>150000000</v>
      </c>
      <c r="H297" s="599">
        <f>SUM(H291:H296)</f>
        <v>134963000</v>
      </c>
      <c r="I297" s="599"/>
      <c r="J297" s="587"/>
    </row>
    <row r="298" spans="1:10" ht="15" thickBot="1" x14ac:dyDescent="0.25">
      <c r="A298" s="588">
        <v>2</v>
      </c>
      <c r="B298" s="588">
        <v>31801100100</v>
      </c>
      <c r="C298" s="1301" t="s">
        <v>2090</v>
      </c>
      <c r="D298" s="1302"/>
      <c r="E298" s="1302"/>
      <c r="F298" s="1302"/>
      <c r="G298" s="1303"/>
      <c r="H298" s="599"/>
      <c r="I298" s="599"/>
      <c r="J298" s="587"/>
    </row>
    <row r="299" spans="1:10" ht="26.25" thickBot="1" x14ac:dyDescent="0.25">
      <c r="A299" s="590">
        <v>1</v>
      </c>
      <c r="B299" s="590">
        <v>12020427</v>
      </c>
      <c r="C299" s="591" t="s">
        <v>3857</v>
      </c>
      <c r="D299" s="594">
        <v>0</v>
      </c>
      <c r="E299" s="594">
        <v>0</v>
      </c>
      <c r="F299" s="592">
        <v>200000</v>
      </c>
      <c r="G299" s="592">
        <v>50000</v>
      </c>
      <c r="H299" s="593">
        <f t="shared" si="11"/>
        <v>50000</v>
      </c>
      <c r="I299" s="593"/>
      <c r="J299" s="597" t="s">
        <v>4089</v>
      </c>
    </row>
    <row r="300" spans="1:10" ht="39" thickBot="1" x14ac:dyDescent="0.25">
      <c r="A300" s="590">
        <v>2</v>
      </c>
      <c r="B300" s="590">
        <v>12020453</v>
      </c>
      <c r="C300" s="591" t="s">
        <v>3860</v>
      </c>
      <c r="D300" s="592">
        <v>309000</v>
      </c>
      <c r="E300" s="592">
        <v>397210</v>
      </c>
      <c r="F300" s="594">
        <v>0</v>
      </c>
      <c r="G300" s="592">
        <v>450000</v>
      </c>
      <c r="H300" s="593">
        <v>129000</v>
      </c>
      <c r="I300" s="593"/>
      <c r="J300" s="587" t="s">
        <v>4090</v>
      </c>
    </row>
    <row r="301" spans="1:10" ht="15" thickBot="1" x14ac:dyDescent="0.25">
      <c r="A301" s="1304" t="s">
        <v>365</v>
      </c>
      <c r="B301" s="1305"/>
      <c r="C301" s="1306"/>
      <c r="D301" s="598">
        <v>309000</v>
      </c>
      <c r="E301" s="598">
        <v>397210</v>
      </c>
      <c r="F301" s="598">
        <v>200000</v>
      </c>
      <c r="G301" s="598">
        <v>500000</v>
      </c>
      <c r="H301" s="599">
        <f>SUM(H299:H300)</f>
        <v>179000</v>
      </c>
      <c r="I301" s="599"/>
      <c r="J301" s="587"/>
    </row>
    <row r="302" spans="1:10" ht="15" thickBot="1" x14ac:dyDescent="0.25">
      <c r="A302" s="588">
        <v>3</v>
      </c>
      <c r="B302" s="588">
        <v>32600100100</v>
      </c>
      <c r="C302" s="1301" t="s">
        <v>1312</v>
      </c>
      <c r="D302" s="1302"/>
      <c r="E302" s="1302"/>
      <c r="F302" s="1302"/>
      <c r="G302" s="1303"/>
      <c r="H302" s="589"/>
      <c r="I302" s="589"/>
      <c r="J302" s="587"/>
    </row>
    <row r="303" spans="1:10" ht="26.25" thickBot="1" x14ac:dyDescent="0.25">
      <c r="A303" s="590">
        <v>1</v>
      </c>
      <c r="B303" s="590">
        <v>12020147</v>
      </c>
      <c r="C303" s="591" t="s">
        <v>3867</v>
      </c>
      <c r="D303" s="594">
        <v>0</v>
      </c>
      <c r="E303" s="594">
        <v>0</v>
      </c>
      <c r="F303" s="592">
        <v>400000</v>
      </c>
      <c r="G303" s="592">
        <v>400000</v>
      </c>
      <c r="H303" s="593">
        <f t="shared" si="11"/>
        <v>400000</v>
      </c>
      <c r="I303" s="593"/>
      <c r="J303" s="597" t="s">
        <v>4089</v>
      </c>
    </row>
    <row r="304" spans="1:10" ht="39" thickBot="1" x14ac:dyDescent="0.25">
      <c r="A304" s="590">
        <v>2</v>
      </c>
      <c r="B304" s="590">
        <v>12020417</v>
      </c>
      <c r="C304" s="591" t="s">
        <v>3891</v>
      </c>
      <c r="D304" s="592">
        <v>12697723.390000001</v>
      </c>
      <c r="E304" s="592">
        <v>48156829.009999998</v>
      </c>
      <c r="F304" s="592">
        <v>200000000</v>
      </c>
      <c r="G304" s="592">
        <v>292000000</v>
      </c>
      <c r="H304" s="593">
        <v>147000000</v>
      </c>
      <c r="I304" s="593"/>
      <c r="J304" s="587" t="s">
        <v>4090</v>
      </c>
    </row>
    <row r="305" spans="1:10" ht="26.25" thickBot="1" x14ac:dyDescent="0.25">
      <c r="A305" s="590">
        <v>3</v>
      </c>
      <c r="B305" s="590">
        <v>12020426</v>
      </c>
      <c r="C305" s="591" t="s">
        <v>3942</v>
      </c>
      <c r="D305" s="592">
        <v>7000</v>
      </c>
      <c r="E305" s="592">
        <v>4100</v>
      </c>
      <c r="F305" s="592">
        <v>100000</v>
      </c>
      <c r="G305" s="592">
        <v>100000</v>
      </c>
      <c r="H305" s="593">
        <f t="shared" si="11"/>
        <v>100000</v>
      </c>
      <c r="I305" s="593"/>
      <c r="J305" s="597" t="s">
        <v>4089</v>
      </c>
    </row>
    <row r="306" spans="1:10" ht="26.25" thickBot="1" x14ac:dyDescent="0.25">
      <c r="A306" s="590">
        <v>4</v>
      </c>
      <c r="B306" s="590">
        <v>12020427</v>
      </c>
      <c r="C306" s="591" t="s">
        <v>3857</v>
      </c>
      <c r="D306" s="594">
        <v>0</v>
      </c>
      <c r="E306" s="594">
        <v>0</v>
      </c>
      <c r="F306" s="592">
        <v>100000</v>
      </c>
      <c r="G306" s="592">
        <v>100000</v>
      </c>
      <c r="H306" s="593">
        <f t="shared" si="11"/>
        <v>100000</v>
      </c>
      <c r="I306" s="593"/>
      <c r="J306" s="597" t="s">
        <v>4089</v>
      </c>
    </row>
    <row r="307" spans="1:10" ht="39" thickBot="1" x14ac:dyDescent="0.25">
      <c r="A307" s="590">
        <v>5</v>
      </c>
      <c r="B307" s="590">
        <v>12020495</v>
      </c>
      <c r="C307" s="591" t="s">
        <v>3864</v>
      </c>
      <c r="D307" s="592">
        <v>10017797.630000001</v>
      </c>
      <c r="E307" s="592">
        <v>3646889.85</v>
      </c>
      <c r="F307" s="592">
        <v>15400000</v>
      </c>
      <c r="G307" s="592">
        <v>205400000</v>
      </c>
      <c r="H307" s="593">
        <v>95000000</v>
      </c>
      <c r="I307" s="593"/>
      <c r="J307" s="587" t="s">
        <v>4090</v>
      </c>
    </row>
    <row r="308" spans="1:10" ht="39" thickBot="1" x14ac:dyDescent="0.25">
      <c r="A308" s="590">
        <v>6</v>
      </c>
      <c r="B308" s="590">
        <v>12020601</v>
      </c>
      <c r="C308" s="591" t="s">
        <v>3945</v>
      </c>
      <c r="D308" s="594">
        <v>0</v>
      </c>
      <c r="E308" s="594">
        <v>0</v>
      </c>
      <c r="F308" s="592">
        <v>2000000</v>
      </c>
      <c r="G308" s="592">
        <v>2000000</v>
      </c>
      <c r="H308" s="593">
        <v>1955000</v>
      </c>
      <c r="I308" s="593"/>
      <c r="J308" s="587" t="s">
        <v>4090</v>
      </c>
    </row>
    <row r="309" spans="1:10" ht="15" thickBot="1" x14ac:dyDescent="0.25">
      <c r="A309" s="1304" t="s">
        <v>365</v>
      </c>
      <c r="B309" s="1305"/>
      <c r="C309" s="1306"/>
      <c r="D309" s="598">
        <v>22722521.02</v>
      </c>
      <c r="E309" s="598">
        <v>51807818.859999999</v>
      </c>
      <c r="F309" s="598">
        <v>218000000</v>
      </c>
      <c r="G309" s="598">
        <v>500000000</v>
      </c>
      <c r="H309" s="599">
        <f>SUM(H303:H308)</f>
        <v>244555000</v>
      </c>
      <c r="I309" s="599"/>
      <c r="J309" s="587"/>
    </row>
    <row r="310" spans="1:10" ht="15" thickBot="1" x14ac:dyDescent="0.25">
      <c r="A310" s="588">
        <v>4</v>
      </c>
      <c r="B310" s="588">
        <v>32605200100</v>
      </c>
      <c r="C310" s="1301" t="s">
        <v>409</v>
      </c>
      <c r="D310" s="1302"/>
      <c r="E310" s="1302"/>
      <c r="F310" s="1302"/>
      <c r="G310" s="1303"/>
      <c r="H310" s="589"/>
      <c r="I310" s="589"/>
      <c r="J310" s="587"/>
    </row>
    <row r="311" spans="1:10" ht="39" thickBot="1" x14ac:dyDescent="0.25">
      <c r="A311" s="590">
        <v>1</v>
      </c>
      <c r="B311" s="590">
        <v>12020401</v>
      </c>
      <c r="C311" s="591" t="s">
        <v>3940</v>
      </c>
      <c r="D311" s="592">
        <v>2629355.19</v>
      </c>
      <c r="E311" s="592">
        <v>7518753.4800000004</v>
      </c>
      <c r="F311" s="592">
        <v>10200000</v>
      </c>
      <c r="G311" s="592">
        <v>12900000</v>
      </c>
      <c r="H311" s="593">
        <v>7900000</v>
      </c>
      <c r="I311" s="593"/>
      <c r="J311" s="587" t="s">
        <v>4090</v>
      </c>
    </row>
    <row r="312" spans="1:10" ht="39" thickBot="1" x14ac:dyDescent="0.25">
      <c r="A312" s="590">
        <v>2</v>
      </c>
      <c r="B312" s="590">
        <v>12020426</v>
      </c>
      <c r="C312" s="591" t="s">
        <v>3942</v>
      </c>
      <c r="D312" s="592">
        <v>1541945.19</v>
      </c>
      <c r="E312" s="592">
        <v>10264210</v>
      </c>
      <c r="F312" s="592">
        <v>3100000</v>
      </c>
      <c r="G312" s="592">
        <v>7300000</v>
      </c>
      <c r="H312" s="593">
        <v>2662000</v>
      </c>
      <c r="I312" s="593"/>
      <c r="J312" s="587" t="s">
        <v>4090</v>
      </c>
    </row>
    <row r="313" spans="1:10" ht="39" thickBot="1" x14ac:dyDescent="0.25">
      <c r="A313" s="590">
        <v>3</v>
      </c>
      <c r="B313" s="590">
        <v>12020501</v>
      </c>
      <c r="C313" s="591" t="s">
        <v>3869</v>
      </c>
      <c r="D313" s="592">
        <v>1132700</v>
      </c>
      <c r="E313" s="592">
        <v>1740200</v>
      </c>
      <c r="F313" s="592">
        <v>5400000</v>
      </c>
      <c r="G313" s="592">
        <v>4800000</v>
      </c>
      <c r="H313" s="593">
        <v>2800000</v>
      </c>
      <c r="I313" s="593"/>
      <c r="J313" s="587" t="s">
        <v>4090</v>
      </c>
    </row>
    <row r="314" spans="1:10" ht="15" thickBot="1" x14ac:dyDescent="0.25">
      <c r="A314" s="1304" t="s">
        <v>365</v>
      </c>
      <c r="B314" s="1305"/>
      <c r="C314" s="1306"/>
      <c r="D314" s="598">
        <v>5304000.38</v>
      </c>
      <c r="E314" s="598">
        <v>19523163.48</v>
      </c>
      <c r="F314" s="598">
        <v>18700000</v>
      </c>
      <c r="G314" s="598">
        <v>25000000</v>
      </c>
      <c r="H314" s="599">
        <f>SUM(H311:H313)</f>
        <v>13362000</v>
      </c>
      <c r="I314" s="599"/>
      <c r="J314" s="587"/>
    </row>
    <row r="315" spans="1:10" ht="15" thickBot="1" x14ac:dyDescent="0.25">
      <c r="A315" s="1307" t="s">
        <v>4005</v>
      </c>
      <c r="B315" s="1308"/>
      <c r="C315" s="1309"/>
      <c r="D315" s="604">
        <v>700888769</v>
      </c>
      <c r="E315" s="604">
        <f>E314+E309+E301+E297</f>
        <v>163007628.84</v>
      </c>
      <c r="F315" s="604">
        <f t="shared" ref="F315:I315" si="12">F314+F309+F301+F297</f>
        <v>346900000</v>
      </c>
      <c r="G315" s="604">
        <f t="shared" si="12"/>
        <v>675500000</v>
      </c>
      <c r="H315" s="605">
        <f t="shared" si="12"/>
        <v>393059000</v>
      </c>
      <c r="I315" s="605">
        <f t="shared" si="12"/>
        <v>0</v>
      </c>
      <c r="J315" s="587"/>
    </row>
    <row r="316" spans="1:10" ht="15" thickBot="1" x14ac:dyDescent="0.25">
      <c r="A316" s="1310" t="s">
        <v>3435</v>
      </c>
      <c r="B316" s="1311"/>
      <c r="C316" s="1311"/>
      <c r="D316" s="1311"/>
      <c r="E316" s="1311"/>
      <c r="F316" s="1311"/>
      <c r="G316" s="1311"/>
      <c r="H316" s="1311"/>
      <c r="I316" s="586"/>
      <c r="J316" s="587"/>
    </row>
    <row r="317" spans="1:10" ht="15" thickBot="1" x14ac:dyDescent="0.25">
      <c r="A317" s="588">
        <v>1</v>
      </c>
      <c r="B317" s="588">
        <v>23800100100</v>
      </c>
      <c r="C317" s="1301" t="s">
        <v>876</v>
      </c>
      <c r="D317" s="1302"/>
      <c r="E317" s="1302"/>
      <c r="F317" s="1302"/>
      <c r="G317" s="1303"/>
      <c r="H317" s="600"/>
      <c r="I317" s="600"/>
      <c r="J317" s="587"/>
    </row>
    <row r="318" spans="1:10" ht="39" customHeight="1" thickBot="1" x14ac:dyDescent="0.25">
      <c r="A318" s="590">
        <v>1</v>
      </c>
      <c r="B318" s="590">
        <v>13020401</v>
      </c>
      <c r="C318" s="591" t="s">
        <v>3925</v>
      </c>
      <c r="D318" s="594">
        <v>0</v>
      </c>
      <c r="E318" s="594">
        <v>0</v>
      </c>
      <c r="F318" s="592">
        <v>789000000</v>
      </c>
      <c r="G318" s="592">
        <v>350000000</v>
      </c>
      <c r="H318" s="602">
        <v>200000000</v>
      </c>
      <c r="I318" s="600"/>
      <c r="J318" s="587" t="s">
        <v>4243</v>
      </c>
    </row>
    <row r="319" spans="1:10" ht="15" thickBot="1" x14ac:dyDescent="0.25">
      <c r="A319" s="1304" t="s">
        <v>365</v>
      </c>
      <c r="B319" s="1305"/>
      <c r="C319" s="1306"/>
      <c r="D319" s="598">
        <v>60000</v>
      </c>
      <c r="E319" s="601">
        <v>0</v>
      </c>
      <c r="F319" s="598">
        <v>789000000</v>
      </c>
      <c r="G319" s="598">
        <v>350000000</v>
      </c>
      <c r="H319" s="589">
        <f>SUM(H318:H318)</f>
        <v>200000000</v>
      </c>
      <c r="I319" s="589"/>
      <c r="J319" s="587"/>
    </row>
    <row r="320" spans="1:10" ht="15" thickBot="1" x14ac:dyDescent="0.25">
      <c r="A320" s="588">
        <v>2</v>
      </c>
      <c r="B320" s="588">
        <v>11101000100</v>
      </c>
      <c r="C320" s="1301" t="s">
        <v>220</v>
      </c>
      <c r="D320" s="1302"/>
      <c r="E320" s="1302"/>
      <c r="F320" s="1302"/>
      <c r="G320" s="1303"/>
      <c r="H320" s="600"/>
      <c r="I320" s="600"/>
      <c r="J320" s="587"/>
    </row>
    <row r="321" spans="1:10" ht="39" thickBot="1" x14ac:dyDescent="0.25">
      <c r="A321" s="590">
        <v>1</v>
      </c>
      <c r="B321" s="590">
        <v>12020417</v>
      </c>
      <c r="C321" s="591" t="s">
        <v>3891</v>
      </c>
      <c r="D321" s="594">
        <v>0</v>
      </c>
      <c r="E321" s="594">
        <v>0</v>
      </c>
      <c r="F321" s="592">
        <v>4400000</v>
      </c>
      <c r="G321" s="592">
        <v>4400000</v>
      </c>
      <c r="H321" s="593">
        <v>11600000</v>
      </c>
      <c r="I321" s="593"/>
      <c r="J321" s="587" t="s">
        <v>4093</v>
      </c>
    </row>
    <row r="322" spans="1:10" ht="26.25" thickBot="1" x14ac:dyDescent="0.25">
      <c r="A322" s="590">
        <v>2</v>
      </c>
      <c r="B322" s="590">
        <v>12020427</v>
      </c>
      <c r="C322" s="591" t="s">
        <v>3857</v>
      </c>
      <c r="D322" s="594">
        <v>0</v>
      </c>
      <c r="E322" s="594">
        <v>0</v>
      </c>
      <c r="F322" s="592">
        <v>600000</v>
      </c>
      <c r="G322" s="592">
        <v>600000</v>
      </c>
      <c r="H322" s="593">
        <f>G322</f>
        <v>600000</v>
      </c>
      <c r="I322" s="593"/>
      <c r="J322" s="597" t="s">
        <v>4089</v>
      </c>
    </row>
    <row r="323" spans="1:10" ht="15" thickBot="1" x14ac:dyDescent="0.25">
      <c r="A323" s="1304" t="s">
        <v>365</v>
      </c>
      <c r="B323" s="1305"/>
      <c r="C323" s="1306"/>
      <c r="D323" s="601">
        <v>0</v>
      </c>
      <c r="E323" s="601">
        <v>0</v>
      </c>
      <c r="F323" s="598">
        <v>5000000</v>
      </c>
      <c r="G323" s="598">
        <v>5000000</v>
      </c>
      <c r="H323" s="599">
        <f>SUM(H321:H322)</f>
        <v>12200000</v>
      </c>
      <c r="I323" s="599"/>
      <c r="J323" s="587"/>
    </row>
    <row r="324" spans="1:10" ht="15" thickBot="1" x14ac:dyDescent="0.25">
      <c r="A324" s="588">
        <v>3</v>
      </c>
      <c r="B324" s="588">
        <v>22000100100</v>
      </c>
      <c r="C324" s="1301" t="s">
        <v>1079</v>
      </c>
      <c r="D324" s="1302"/>
      <c r="E324" s="1302"/>
      <c r="F324" s="1302"/>
      <c r="G324" s="1303"/>
      <c r="H324" s="589"/>
      <c r="I324" s="589"/>
      <c r="J324" s="587"/>
    </row>
    <row r="325" spans="1:10" ht="102.75" thickBot="1" x14ac:dyDescent="0.25">
      <c r="A325" s="590">
        <v>1</v>
      </c>
      <c r="B325" s="590">
        <v>11010101</v>
      </c>
      <c r="C325" s="591" t="s">
        <v>3887</v>
      </c>
      <c r="D325" s="592">
        <v>39101934264.790001</v>
      </c>
      <c r="E325" s="592">
        <v>28519556747.220001</v>
      </c>
      <c r="F325" s="592">
        <v>47548509199.699997</v>
      </c>
      <c r="G325" s="592">
        <v>40267804826.139999</v>
      </c>
      <c r="H325" s="602">
        <v>26730614126.830002</v>
      </c>
      <c r="I325" s="600"/>
      <c r="J325" s="587" t="s">
        <v>4094</v>
      </c>
    </row>
    <row r="326" spans="1:10" ht="64.5" thickBot="1" x14ac:dyDescent="0.25">
      <c r="A326" s="590">
        <v>2</v>
      </c>
      <c r="B326" s="590">
        <v>11010106</v>
      </c>
      <c r="C326" s="591" t="s">
        <v>3888</v>
      </c>
      <c r="D326" s="592">
        <v>18185882157.400002</v>
      </c>
      <c r="E326" s="592">
        <v>9826681146.4500008</v>
      </c>
      <c r="F326" s="592">
        <v>17671343589</v>
      </c>
      <c r="G326" s="592">
        <v>13399732605</v>
      </c>
      <c r="H326" s="602">
        <v>10945781929.540001</v>
      </c>
      <c r="I326" s="600"/>
      <c r="J326" s="587" t="s">
        <v>4096</v>
      </c>
    </row>
    <row r="327" spans="1:10" ht="39" thickBot="1" x14ac:dyDescent="0.25">
      <c r="A327" s="590">
        <v>3</v>
      </c>
      <c r="B327" s="590">
        <v>11010201</v>
      </c>
      <c r="C327" s="591" t="s">
        <v>3889</v>
      </c>
      <c r="D327" s="592">
        <v>11419703360.67</v>
      </c>
      <c r="E327" s="592">
        <v>9377860069.9500008</v>
      </c>
      <c r="F327" s="592">
        <v>13018742127</v>
      </c>
      <c r="G327" s="592">
        <v>14605565583</v>
      </c>
      <c r="H327" s="602">
        <v>17879043585.310001</v>
      </c>
      <c r="I327" s="600"/>
      <c r="J327" s="587" t="s">
        <v>4095</v>
      </c>
    </row>
    <row r="328" spans="1:10" ht="77.25" thickBot="1" x14ac:dyDescent="0.25">
      <c r="A328" s="590">
        <v>4</v>
      </c>
      <c r="B328" s="590">
        <v>11010301</v>
      </c>
      <c r="C328" s="591" t="s">
        <v>3890</v>
      </c>
      <c r="D328" s="594">
        <v>0</v>
      </c>
      <c r="E328" s="594">
        <v>0</v>
      </c>
      <c r="F328" s="594">
        <v>0</v>
      </c>
      <c r="G328" s="592">
        <v>4660437098</v>
      </c>
      <c r="H328" s="602">
        <v>4035917290.1500001</v>
      </c>
      <c r="I328" s="600"/>
      <c r="J328" s="587" t="s">
        <v>4097</v>
      </c>
    </row>
    <row r="329" spans="1:10" ht="26.25" thickBot="1" x14ac:dyDescent="0.25">
      <c r="A329" s="590">
        <v>5</v>
      </c>
      <c r="B329" s="590">
        <v>12020147</v>
      </c>
      <c r="C329" s="591" t="s">
        <v>3867</v>
      </c>
      <c r="D329" s="592">
        <v>90000</v>
      </c>
      <c r="E329" s="592">
        <v>75000</v>
      </c>
      <c r="F329" s="592">
        <v>500000</v>
      </c>
      <c r="G329" s="592">
        <v>500000</v>
      </c>
      <c r="H329" s="608">
        <v>500000</v>
      </c>
      <c r="I329" s="608"/>
      <c r="J329" s="597" t="s">
        <v>4089</v>
      </c>
    </row>
    <row r="330" spans="1:10" ht="26.25" thickBot="1" x14ac:dyDescent="0.25">
      <c r="A330" s="590">
        <v>6</v>
      </c>
      <c r="B330" s="590">
        <v>12020611</v>
      </c>
      <c r="C330" s="591" t="s">
        <v>3893</v>
      </c>
      <c r="D330" s="592">
        <v>11918955</v>
      </c>
      <c r="E330" s="592">
        <v>3667980</v>
      </c>
      <c r="F330" s="592">
        <v>1085783</v>
      </c>
      <c r="G330" s="592">
        <v>3000000</v>
      </c>
      <c r="H330" s="608">
        <v>3000000</v>
      </c>
      <c r="I330" s="608"/>
      <c r="J330" s="597" t="s">
        <v>4089</v>
      </c>
    </row>
    <row r="331" spans="1:10" ht="77.25" thickBot="1" x14ac:dyDescent="0.25">
      <c r="A331" s="590">
        <v>7</v>
      </c>
      <c r="B331" s="590">
        <v>12020901</v>
      </c>
      <c r="C331" s="591" t="s">
        <v>3894</v>
      </c>
      <c r="D331" s="592">
        <v>26635968.07</v>
      </c>
      <c r="E331" s="592">
        <v>110125813.05</v>
      </c>
      <c r="F331" s="594">
        <v>0</v>
      </c>
      <c r="G331" s="592">
        <v>200000000</v>
      </c>
      <c r="H331" s="608">
        <v>120000000</v>
      </c>
      <c r="I331" s="608"/>
      <c r="J331" s="597" t="s">
        <v>4098</v>
      </c>
    </row>
    <row r="332" spans="1:10" ht="26.25" thickBot="1" x14ac:dyDescent="0.25">
      <c r="A332" s="590">
        <v>8</v>
      </c>
      <c r="B332" s="590">
        <v>12021102</v>
      </c>
      <c r="C332" s="591" t="s">
        <v>3895</v>
      </c>
      <c r="D332" s="592">
        <v>245008185.55000001</v>
      </c>
      <c r="E332" s="592">
        <v>274355310.74000001</v>
      </c>
      <c r="F332" s="592">
        <v>250000000</v>
      </c>
      <c r="G332" s="592">
        <v>250000000</v>
      </c>
      <c r="H332" s="608">
        <v>265000000</v>
      </c>
      <c r="I332" s="608"/>
      <c r="J332" s="597" t="s">
        <v>4089</v>
      </c>
    </row>
    <row r="333" spans="1:10" ht="39" thickBot="1" x14ac:dyDescent="0.25">
      <c r="A333" s="590">
        <v>9</v>
      </c>
      <c r="B333" s="590">
        <v>12021210</v>
      </c>
      <c r="C333" s="591" t="s">
        <v>3896</v>
      </c>
      <c r="D333" s="592">
        <v>127365576.26000001</v>
      </c>
      <c r="E333" s="592">
        <v>57537205.539999999</v>
      </c>
      <c r="F333" s="592">
        <v>100000000</v>
      </c>
      <c r="G333" s="592">
        <v>100000000</v>
      </c>
      <c r="H333" s="608">
        <v>66406000</v>
      </c>
      <c r="I333" s="608"/>
      <c r="J333" s="597" t="s">
        <v>4099</v>
      </c>
    </row>
    <row r="334" spans="1:10" ht="115.5" thickBot="1" x14ac:dyDescent="0.25">
      <c r="A334" s="590">
        <v>10</v>
      </c>
      <c r="B334" s="590">
        <v>13020301</v>
      </c>
      <c r="C334" s="591" t="s">
        <v>3871</v>
      </c>
      <c r="D334" s="594">
        <v>0</v>
      </c>
      <c r="E334" s="594">
        <v>0</v>
      </c>
      <c r="F334" s="592">
        <v>1000000000</v>
      </c>
      <c r="G334" s="592">
        <v>1525000000</v>
      </c>
      <c r="H334" s="611">
        <f>6400000000+1500000000</f>
        <v>7900000000</v>
      </c>
      <c r="I334" s="602">
        <v>4800000000</v>
      </c>
      <c r="J334" s="587" t="s">
        <v>4540</v>
      </c>
    </row>
    <row r="335" spans="1:10" ht="39" thickBot="1" x14ac:dyDescent="0.25">
      <c r="A335" s="590">
        <v>11</v>
      </c>
      <c r="B335" s="590">
        <v>14070104</v>
      </c>
      <c r="C335" s="591" t="s">
        <v>3897</v>
      </c>
      <c r="D335" s="592">
        <v>232781634.41999999</v>
      </c>
      <c r="E335" s="592">
        <v>164631299.24000001</v>
      </c>
      <c r="F335" s="594">
        <v>0</v>
      </c>
      <c r="G335" s="592">
        <v>1000000000</v>
      </c>
      <c r="H335" s="600">
        <v>0</v>
      </c>
      <c r="I335" s="600"/>
      <c r="J335" s="587" t="s">
        <v>4100</v>
      </c>
    </row>
    <row r="336" spans="1:10" ht="51.75" thickBot="1" x14ac:dyDescent="0.25">
      <c r="A336" s="590">
        <v>12</v>
      </c>
      <c r="B336" s="590">
        <v>14070201</v>
      </c>
      <c r="C336" s="591" t="s">
        <v>3898</v>
      </c>
      <c r="D336" s="594">
        <v>0</v>
      </c>
      <c r="E336" s="594">
        <v>0</v>
      </c>
      <c r="F336" s="592">
        <v>4300000000</v>
      </c>
      <c r="G336" s="592">
        <v>5000000000</v>
      </c>
      <c r="H336" s="602">
        <v>8000000000</v>
      </c>
      <c r="I336" s="600"/>
      <c r="J336" s="587" t="s">
        <v>4101</v>
      </c>
    </row>
    <row r="337" spans="1:10" ht="26.25" thickBot="1" x14ac:dyDescent="0.25">
      <c r="A337" s="590">
        <v>13</v>
      </c>
      <c r="B337" s="590">
        <v>14070205</v>
      </c>
      <c r="C337" s="591" t="s">
        <v>3899</v>
      </c>
      <c r="D337" s="592">
        <v>14122401710.549999</v>
      </c>
      <c r="E337" s="594">
        <v>0</v>
      </c>
      <c r="F337" s="594">
        <v>0</v>
      </c>
      <c r="G337" s="594">
        <v>0</v>
      </c>
      <c r="H337" s="600">
        <v>0</v>
      </c>
      <c r="I337" s="600"/>
      <c r="J337" s="587"/>
    </row>
    <row r="338" spans="1:10" ht="51.75" thickBot="1" x14ac:dyDescent="0.25">
      <c r="A338" s="590">
        <v>14</v>
      </c>
      <c r="B338" s="590">
        <v>14070206</v>
      </c>
      <c r="C338" s="591" t="s">
        <v>3900</v>
      </c>
      <c r="D338" s="592">
        <v>2294970933.5599999</v>
      </c>
      <c r="E338" s="592">
        <v>708866942.64999998</v>
      </c>
      <c r="F338" s="592">
        <v>2315514000</v>
      </c>
      <c r="G338" s="592">
        <v>500000000</v>
      </c>
      <c r="H338" s="602">
        <v>313230745.22000003</v>
      </c>
      <c r="I338" s="600"/>
      <c r="J338" s="587" t="s">
        <v>4102</v>
      </c>
    </row>
    <row r="339" spans="1:10" ht="64.5" thickBot="1" x14ac:dyDescent="0.25">
      <c r="A339" s="590">
        <v>15</v>
      </c>
      <c r="B339" s="590">
        <v>14070207</v>
      </c>
      <c r="C339" s="591" t="s">
        <v>3901</v>
      </c>
      <c r="D339" s="594">
        <v>0</v>
      </c>
      <c r="E339" s="594">
        <v>0</v>
      </c>
      <c r="F339" s="592">
        <v>9600000000</v>
      </c>
      <c r="G339" s="592">
        <v>8484953737</v>
      </c>
      <c r="H339" s="600">
        <v>1000000000</v>
      </c>
      <c r="I339" s="600"/>
      <c r="J339" s="587" t="s">
        <v>4104</v>
      </c>
    </row>
    <row r="340" spans="1:10" ht="64.5" thickBot="1" x14ac:dyDescent="0.25">
      <c r="A340" s="590">
        <v>16</v>
      </c>
      <c r="B340" s="590">
        <v>14100101</v>
      </c>
      <c r="C340" s="591" t="s">
        <v>3902</v>
      </c>
      <c r="D340" s="592">
        <v>7377289.9400000004</v>
      </c>
      <c r="E340" s="592">
        <v>61209895.539999999</v>
      </c>
      <c r="F340" s="592">
        <v>840000000</v>
      </c>
      <c r="G340" s="592">
        <v>100000000</v>
      </c>
      <c r="H340" s="602">
        <v>1500000000</v>
      </c>
      <c r="I340" s="600"/>
      <c r="J340" s="587" t="s">
        <v>4544</v>
      </c>
    </row>
    <row r="341" spans="1:10" ht="90" thickBot="1" x14ac:dyDescent="0.25">
      <c r="A341" s="590">
        <v>17</v>
      </c>
      <c r="B341" s="590">
        <v>41020101</v>
      </c>
      <c r="C341" s="591" t="s">
        <v>3862</v>
      </c>
      <c r="D341" s="594">
        <v>0</v>
      </c>
      <c r="E341" s="594">
        <v>0</v>
      </c>
      <c r="F341" s="592">
        <v>757109053.38</v>
      </c>
      <c r="G341" s="612">
        <v>9907275000</v>
      </c>
      <c r="H341" s="613">
        <v>9838772904.6899986</v>
      </c>
      <c r="I341" s="602">
        <v>1808284078.8599999</v>
      </c>
      <c r="J341" s="614" t="s">
        <v>4516</v>
      </c>
    </row>
    <row r="342" spans="1:10" ht="77.25" thickBot="1" x14ac:dyDescent="0.25">
      <c r="A342" s="590">
        <v>18</v>
      </c>
      <c r="B342" s="590">
        <v>41020106</v>
      </c>
      <c r="C342" s="591" t="s">
        <v>3903</v>
      </c>
      <c r="D342" s="594">
        <v>0</v>
      </c>
      <c r="E342" s="594">
        <v>0</v>
      </c>
      <c r="F342" s="594">
        <v>0</v>
      </c>
      <c r="G342" s="594">
        <v>0</v>
      </c>
      <c r="H342" s="602">
        <v>3500000000</v>
      </c>
      <c r="I342" s="602">
        <f>H342</f>
        <v>3500000000</v>
      </c>
      <c r="J342" s="587" t="s">
        <v>4105</v>
      </c>
    </row>
    <row r="343" spans="1:10" ht="78" customHeight="1" thickBot="1" x14ac:dyDescent="0.25">
      <c r="A343" s="590">
        <v>19</v>
      </c>
      <c r="B343" s="590">
        <v>42030101</v>
      </c>
      <c r="C343" s="591" t="s">
        <v>3904</v>
      </c>
      <c r="D343" s="594">
        <v>0</v>
      </c>
      <c r="E343" s="594">
        <v>0</v>
      </c>
      <c r="F343" s="592">
        <v>30000000000</v>
      </c>
      <c r="G343" s="612">
        <v>30000000000</v>
      </c>
      <c r="H343" s="602">
        <v>15200000000</v>
      </c>
      <c r="I343" s="602">
        <f>6775000000+2200000000-4221400000</f>
        <v>4753600000</v>
      </c>
      <c r="J343" s="587" t="s">
        <v>4541</v>
      </c>
    </row>
    <row r="344" spans="1:10" ht="15" thickBot="1" x14ac:dyDescent="0.25">
      <c r="A344" s="590">
        <v>20</v>
      </c>
      <c r="B344" s="590">
        <v>42030104</v>
      </c>
      <c r="C344" s="591" t="s">
        <v>4002</v>
      </c>
      <c r="D344" s="594">
        <v>0</v>
      </c>
      <c r="E344" s="594">
        <v>0</v>
      </c>
      <c r="F344" s="592">
        <v>5000000000</v>
      </c>
      <c r="G344" s="594">
        <v>0</v>
      </c>
      <c r="H344" s="600"/>
      <c r="I344" s="600"/>
      <c r="J344" s="587"/>
    </row>
    <row r="345" spans="1:10" ht="51.75" thickBot="1" x14ac:dyDescent="0.25">
      <c r="A345" s="590">
        <v>21</v>
      </c>
      <c r="B345" s="590">
        <v>43030104</v>
      </c>
      <c r="C345" s="591" t="s">
        <v>3905</v>
      </c>
      <c r="D345" s="592">
        <v>4690579396.4399996</v>
      </c>
      <c r="E345" s="594">
        <v>0</v>
      </c>
      <c r="F345" s="592">
        <v>8548882321.0299997</v>
      </c>
      <c r="G345" s="592">
        <v>4500000000</v>
      </c>
      <c r="H345" s="615">
        <v>4081000000</v>
      </c>
      <c r="I345" s="616"/>
      <c r="J345" s="617" t="s">
        <v>4106</v>
      </c>
    </row>
    <row r="346" spans="1:10" ht="48" customHeight="1" thickBot="1" x14ac:dyDescent="0.25">
      <c r="A346" s="590">
        <v>21</v>
      </c>
      <c r="B346" s="590">
        <v>42030103</v>
      </c>
      <c r="C346" s="591" t="s">
        <v>3885</v>
      </c>
      <c r="D346" s="594">
        <v>0</v>
      </c>
      <c r="E346" s="594">
        <v>0</v>
      </c>
      <c r="F346" s="594">
        <v>0</v>
      </c>
      <c r="G346" s="592"/>
      <c r="H346" s="608">
        <f>4131400000+90000000</f>
        <v>4221400000</v>
      </c>
      <c r="I346" s="608">
        <f>H346</f>
        <v>4221400000</v>
      </c>
      <c r="J346" s="597" t="s">
        <v>4518</v>
      </c>
    </row>
    <row r="347" spans="1:10" ht="15" thickBot="1" x14ac:dyDescent="0.25">
      <c r="A347" s="1304" t="s">
        <v>365</v>
      </c>
      <c r="B347" s="1305"/>
      <c r="C347" s="1306"/>
      <c r="D347" s="598">
        <v>90466649432.649994</v>
      </c>
      <c r="E347" s="598">
        <v>49104567410.379997</v>
      </c>
      <c r="F347" s="598">
        <v>140951686073.10999</v>
      </c>
      <c r="G347" s="598">
        <v>134504268849.14</v>
      </c>
      <c r="H347" s="589">
        <f>SUM(H325:H346)</f>
        <v>115600666581.74002</v>
      </c>
      <c r="I347" s="589">
        <f>SUM(I325:I346)</f>
        <v>19083284078.860001</v>
      </c>
      <c r="J347" s="618"/>
    </row>
    <row r="348" spans="1:10" ht="15" thickBot="1" x14ac:dyDescent="0.25">
      <c r="A348" s="588">
        <v>4</v>
      </c>
      <c r="B348" s="588">
        <v>22000800100</v>
      </c>
      <c r="C348" s="1301" t="s">
        <v>2935</v>
      </c>
      <c r="D348" s="1302"/>
      <c r="E348" s="1302"/>
      <c r="F348" s="1302"/>
      <c r="G348" s="1303"/>
      <c r="H348" s="589"/>
      <c r="I348" s="589"/>
      <c r="J348" s="587"/>
    </row>
    <row r="349" spans="1:10" ht="90" thickBot="1" x14ac:dyDescent="0.25">
      <c r="A349" s="590">
        <v>1</v>
      </c>
      <c r="B349" s="590">
        <v>12010101</v>
      </c>
      <c r="C349" s="591" t="s">
        <v>3906</v>
      </c>
      <c r="D349" s="592">
        <v>6137897610.7200003</v>
      </c>
      <c r="E349" s="592">
        <v>16552044287.16</v>
      </c>
      <c r="F349" s="592">
        <v>9744800000</v>
      </c>
      <c r="G349" s="592">
        <v>13897912902</v>
      </c>
      <c r="H349" s="607">
        <f>11897912902+720000000</f>
        <v>12617912902</v>
      </c>
      <c r="I349" s="619"/>
      <c r="J349" s="587" t="s">
        <v>4107</v>
      </c>
    </row>
    <row r="350" spans="1:10" ht="26.25" thickBot="1" x14ac:dyDescent="0.25">
      <c r="A350" s="590">
        <v>2</v>
      </c>
      <c r="B350" s="590">
        <v>12010104</v>
      </c>
      <c r="C350" s="591" t="s">
        <v>3907</v>
      </c>
      <c r="D350" s="592">
        <v>19886777.719999999</v>
      </c>
      <c r="E350" s="592">
        <v>32447627.100000001</v>
      </c>
      <c r="F350" s="592">
        <v>40000000</v>
      </c>
      <c r="G350" s="592">
        <v>50000000</v>
      </c>
      <c r="H350" s="593">
        <f t="shared" ref="H350:H357" si="13">G350</f>
        <v>50000000</v>
      </c>
      <c r="I350" s="593"/>
      <c r="J350" s="597" t="s">
        <v>4089</v>
      </c>
    </row>
    <row r="351" spans="1:10" ht="26.25" thickBot="1" x14ac:dyDescent="0.25">
      <c r="A351" s="590">
        <v>3</v>
      </c>
      <c r="B351" s="590">
        <v>12010107</v>
      </c>
      <c r="C351" s="591" t="s">
        <v>3908</v>
      </c>
      <c r="D351" s="592">
        <v>165800</v>
      </c>
      <c r="E351" s="592">
        <v>19307493.350000001</v>
      </c>
      <c r="F351" s="592">
        <v>30000000</v>
      </c>
      <c r="G351" s="592">
        <v>33000000</v>
      </c>
      <c r="H351" s="593">
        <f t="shared" si="13"/>
        <v>33000000</v>
      </c>
      <c r="I351" s="593"/>
      <c r="J351" s="597" t="s">
        <v>4089</v>
      </c>
    </row>
    <row r="352" spans="1:10" ht="26.25" thickBot="1" x14ac:dyDescent="0.25">
      <c r="A352" s="590">
        <v>4</v>
      </c>
      <c r="B352" s="590">
        <v>12010110</v>
      </c>
      <c r="C352" s="591" t="s">
        <v>3909</v>
      </c>
      <c r="D352" s="592">
        <v>870863895.33000004</v>
      </c>
      <c r="E352" s="592">
        <v>924626371.97000003</v>
      </c>
      <c r="F352" s="592">
        <v>1550000000</v>
      </c>
      <c r="G352" s="592">
        <v>1537500000</v>
      </c>
      <c r="H352" s="593">
        <f t="shared" si="13"/>
        <v>1537500000</v>
      </c>
      <c r="I352" s="593"/>
      <c r="J352" s="597" t="s">
        <v>4089</v>
      </c>
    </row>
    <row r="353" spans="1:10" ht="90" thickBot="1" x14ac:dyDescent="0.25">
      <c r="A353" s="590">
        <v>5</v>
      </c>
      <c r="B353" s="590">
        <v>12010112</v>
      </c>
      <c r="C353" s="591" t="s">
        <v>3910</v>
      </c>
      <c r="D353" s="592">
        <v>404102095.25999999</v>
      </c>
      <c r="E353" s="592">
        <v>513739094.44</v>
      </c>
      <c r="F353" s="592">
        <v>1270000000</v>
      </c>
      <c r="G353" s="592">
        <v>1440000000</v>
      </c>
      <c r="H353" s="620">
        <f>G353/2</f>
        <v>720000000</v>
      </c>
      <c r="I353" s="593"/>
      <c r="J353" s="597" t="s">
        <v>4223</v>
      </c>
    </row>
    <row r="354" spans="1:10" ht="26.25" thickBot="1" x14ac:dyDescent="0.25">
      <c r="A354" s="590">
        <v>6</v>
      </c>
      <c r="B354" s="590">
        <v>12010113</v>
      </c>
      <c r="C354" s="591" t="s">
        <v>3911</v>
      </c>
      <c r="D354" s="594">
        <v>0</v>
      </c>
      <c r="E354" s="594">
        <v>0</v>
      </c>
      <c r="F354" s="594">
        <v>0</v>
      </c>
      <c r="G354" s="592">
        <v>492850000</v>
      </c>
      <c r="H354" s="593">
        <f t="shared" si="13"/>
        <v>492850000</v>
      </c>
      <c r="I354" s="593"/>
      <c r="J354" s="597" t="s">
        <v>4089</v>
      </c>
    </row>
    <row r="355" spans="1:10" ht="26.25" thickBot="1" x14ac:dyDescent="0.25">
      <c r="A355" s="590">
        <v>7</v>
      </c>
      <c r="B355" s="590">
        <v>12020132</v>
      </c>
      <c r="C355" s="591" t="s">
        <v>3912</v>
      </c>
      <c r="D355" s="592">
        <v>112192337.98999999</v>
      </c>
      <c r="E355" s="592">
        <v>135573979.91999999</v>
      </c>
      <c r="F355" s="592">
        <v>150000000</v>
      </c>
      <c r="G355" s="592">
        <v>165000000</v>
      </c>
      <c r="H355" s="593">
        <f t="shared" si="13"/>
        <v>165000000</v>
      </c>
      <c r="I355" s="593"/>
      <c r="J355" s="597" t="s">
        <v>4089</v>
      </c>
    </row>
    <row r="356" spans="1:10" ht="26.25" thickBot="1" x14ac:dyDescent="0.25">
      <c r="A356" s="590">
        <v>8</v>
      </c>
      <c r="B356" s="590">
        <v>12020133</v>
      </c>
      <c r="C356" s="591" t="s">
        <v>3913</v>
      </c>
      <c r="D356" s="592">
        <v>48377800</v>
      </c>
      <c r="E356" s="592">
        <v>62932400</v>
      </c>
      <c r="F356" s="592">
        <v>95000000</v>
      </c>
      <c r="G356" s="592">
        <v>104500000</v>
      </c>
      <c r="H356" s="593">
        <f t="shared" si="13"/>
        <v>104500000</v>
      </c>
      <c r="I356" s="593"/>
      <c r="J356" s="597" t="s">
        <v>4089</v>
      </c>
    </row>
    <row r="357" spans="1:10" ht="26.25" thickBot="1" x14ac:dyDescent="0.25">
      <c r="A357" s="590">
        <v>9</v>
      </c>
      <c r="B357" s="590">
        <v>12020154</v>
      </c>
      <c r="C357" s="591" t="s">
        <v>3914</v>
      </c>
      <c r="D357" s="592">
        <v>7636650.6600000001</v>
      </c>
      <c r="E357" s="592">
        <v>81520800</v>
      </c>
      <c r="F357" s="592">
        <v>15000000</v>
      </c>
      <c r="G357" s="592">
        <v>60000000</v>
      </c>
      <c r="H357" s="593">
        <f t="shared" si="13"/>
        <v>60000000</v>
      </c>
      <c r="I357" s="593"/>
      <c r="J357" s="597" t="s">
        <v>4089</v>
      </c>
    </row>
    <row r="358" spans="1:10" ht="26.25" thickBot="1" x14ac:dyDescent="0.25">
      <c r="A358" s="590">
        <v>10</v>
      </c>
      <c r="B358" s="590">
        <v>12020427</v>
      </c>
      <c r="C358" s="591" t="s">
        <v>3857</v>
      </c>
      <c r="D358" s="594">
        <v>0</v>
      </c>
      <c r="E358" s="592">
        <v>1076651.8600000001</v>
      </c>
      <c r="F358" s="592">
        <v>200000</v>
      </c>
      <c r="G358" s="592">
        <v>200000</v>
      </c>
      <c r="H358" s="593">
        <f t="shared" ref="H358:H364" si="14">G358</f>
        <v>200000</v>
      </c>
      <c r="I358" s="593"/>
      <c r="J358" s="597" t="s">
        <v>4089</v>
      </c>
    </row>
    <row r="359" spans="1:10" ht="26.25" thickBot="1" x14ac:dyDescent="0.25">
      <c r="A359" s="590">
        <v>11</v>
      </c>
      <c r="B359" s="590">
        <v>12020447</v>
      </c>
      <c r="C359" s="591" t="s">
        <v>3915</v>
      </c>
      <c r="D359" s="592">
        <v>26814924.100000001</v>
      </c>
      <c r="E359" s="592">
        <v>121695167.5</v>
      </c>
      <c r="F359" s="592">
        <v>1200000000</v>
      </c>
      <c r="G359" s="592">
        <v>1200000000</v>
      </c>
      <c r="H359" s="593">
        <f t="shared" si="14"/>
        <v>1200000000</v>
      </c>
      <c r="I359" s="593"/>
      <c r="J359" s="597" t="s">
        <v>4089</v>
      </c>
    </row>
    <row r="360" spans="1:10" ht="39" thickBot="1" x14ac:dyDescent="0.25">
      <c r="A360" s="590">
        <v>12</v>
      </c>
      <c r="B360" s="590">
        <v>12020448</v>
      </c>
      <c r="C360" s="591" t="s">
        <v>3916</v>
      </c>
      <c r="D360" s="592">
        <v>46744906.979999997</v>
      </c>
      <c r="E360" s="592">
        <v>29562614.030000001</v>
      </c>
      <c r="F360" s="592">
        <v>400000000</v>
      </c>
      <c r="G360" s="592">
        <v>350000000</v>
      </c>
      <c r="H360" s="593">
        <v>160798952.86000061</v>
      </c>
      <c r="I360" s="593"/>
      <c r="J360" s="587" t="s">
        <v>4103</v>
      </c>
    </row>
    <row r="361" spans="1:10" ht="39" thickBot="1" x14ac:dyDescent="0.25">
      <c r="A361" s="590">
        <v>13</v>
      </c>
      <c r="B361" s="590">
        <v>12020449</v>
      </c>
      <c r="C361" s="591" t="s">
        <v>3917</v>
      </c>
      <c r="D361" s="594">
        <v>0</v>
      </c>
      <c r="E361" s="592">
        <v>20000</v>
      </c>
      <c r="F361" s="592">
        <v>150000000</v>
      </c>
      <c r="G361" s="592">
        <v>150000000</v>
      </c>
      <c r="H361" s="593">
        <v>80000000</v>
      </c>
      <c r="I361" s="593"/>
      <c r="J361" s="587" t="s">
        <v>4103</v>
      </c>
    </row>
    <row r="362" spans="1:10" ht="15" thickBot="1" x14ac:dyDescent="0.25">
      <c r="A362" s="590">
        <v>14</v>
      </c>
      <c r="B362" s="590">
        <v>12020495</v>
      </c>
      <c r="C362" s="591" t="s">
        <v>3864</v>
      </c>
      <c r="D362" s="594">
        <v>0</v>
      </c>
      <c r="E362" s="592">
        <v>200000000</v>
      </c>
      <c r="F362" s="594">
        <v>0</v>
      </c>
      <c r="G362" s="594">
        <v>0</v>
      </c>
      <c r="H362" s="593">
        <f t="shared" si="14"/>
        <v>0</v>
      </c>
      <c r="I362" s="593"/>
      <c r="J362" s="587"/>
    </row>
    <row r="363" spans="1:10" ht="39" thickBot="1" x14ac:dyDescent="0.25">
      <c r="A363" s="590">
        <v>15</v>
      </c>
      <c r="B363" s="590">
        <v>12020624</v>
      </c>
      <c r="C363" s="591" t="s">
        <v>3919</v>
      </c>
      <c r="D363" s="592">
        <v>44434841</v>
      </c>
      <c r="E363" s="592">
        <v>56015443</v>
      </c>
      <c r="F363" s="592">
        <v>125000000</v>
      </c>
      <c r="G363" s="592">
        <v>137500000</v>
      </c>
      <c r="H363" s="593">
        <f t="shared" si="14"/>
        <v>137500000</v>
      </c>
      <c r="I363" s="593"/>
      <c r="J363" s="597" t="s">
        <v>4089</v>
      </c>
    </row>
    <row r="364" spans="1:10" ht="26.25" thickBot="1" x14ac:dyDescent="0.25">
      <c r="A364" s="590">
        <v>16</v>
      </c>
      <c r="B364" s="590">
        <v>12020628</v>
      </c>
      <c r="C364" s="591" t="s">
        <v>3920</v>
      </c>
      <c r="D364" s="592">
        <v>198464950.80000001</v>
      </c>
      <c r="E364" s="592">
        <v>503905000</v>
      </c>
      <c r="F364" s="592">
        <v>500000000</v>
      </c>
      <c r="G364" s="592">
        <v>520000000</v>
      </c>
      <c r="H364" s="593">
        <f t="shared" si="14"/>
        <v>520000000</v>
      </c>
      <c r="I364" s="593"/>
      <c r="J364" s="597" t="s">
        <v>4089</v>
      </c>
    </row>
    <row r="365" spans="1:10" ht="15" thickBot="1" x14ac:dyDescent="0.25">
      <c r="A365" s="1304" t="s">
        <v>365</v>
      </c>
      <c r="B365" s="1305"/>
      <c r="C365" s="1306"/>
      <c r="D365" s="598">
        <v>7918537315.6300001</v>
      </c>
      <c r="E365" s="598">
        <v>19234466930.330002</v>
      </c>
      <c r="F365" s="598">
        <v>15270000000</v>
      </c>
      <c r="G365" s="598">
        <v>20138462902</v>
      </c>
      <c r="H365" s="599">
        <f>SUM(H349:H364)</f>
        <v>17879261854.860001</v>
      </c>
      <c r="I365" s="599"/>
      <c r="J365" s="587"/>
    </row>
    <row r="366" spans="1:10" ht="15" thickBot="1" x14ac:dyDescent="0.25">
      <c r="A366" s="588">
        <v>5</v>
      </c>
      <c r="B366" s="588">
        <v>11105100100</v>
      </c>
      <c r="C366" s="1301" t="s">
        <v>2467</v>
      </c>
      <c r="D366" s="1302"/>
      <c r="E366" s="1302"/>
      <c r="F366" s="1302"/>
      <c r="G366" s="1303"/>
      <c r="H366" s="599"/>
      <c r="I366" s="599"/>
      <c r="J366" s="587"/>
    </row>
    <row r="367" spans="1:10" ht="39" thickBot="1" x14ac:dyDescent="0.25">
      <c r="A367" s="590">
        <v>1</v>
      </c>
      <c r="B367" s="590">
        <v>12020129</v>
      </c>
      <c r="C367" s="591" t="s">
        <v>3865</v>
      </c>
      <c r="D367" s="592">
        <v>17750000</v>
      </c>
      <c r="E367" s="592">
        <v>11700000</v>
      </c>
      <c r="F367" s="592">
        <v>1210100000</v>
      </c>
      <c r="G367" s="592">
        <v>66300000</v>
      </c>
      <c r="H367" s="610">
        <v>60655000</v>
      </c>
      <c r="I367" s="610"/>
      <c r="J367" s="587" t="s">
        <v>4103</v>
      </c>
    </row>
    <row r="368" spans="1:10" ht="39" thickBot="1" x14ac:dyDescent="0.25">
      <c r="A368" s="590">
        <v>2</v>
      </c>
      <c r="B368" s="590">
        <v>12020146</v>
      </c>
      <c r="C368" s="591" t="s">
        <v>3866</v>
      </c>
      <c r="D368" s="592">
        <v>6141000</v>
      </c>
      <c r="E368" s="592">
        <v>10538999.92</v>
      </c>
      <c r="F368" s="592">
        <v>8250000</v>
      </c>
      <c r="G368" s="592">
        <v>10200000</v>
      </c>
      <c r="H368" s="593">
        <f>G368</f>
        <v>10200000</v>
      </c>
      <c r="I368" s="593"/>
      <c r="J368" s="597" t="s">
        <v>4089</v>
      </c>
    </row>
    <row r="369" spans="1:10" ht="26.25" thickBot="1" x14ac:dyDescent="0.25">
      <c r="A369" s="590">
        <v>3</v>
      </c>
      <c r="B369" s="590">
        <v>12020147</v>
      </c>
      <c r="C369" s="591" t="s">
        <v>3867</v>
      </c>
      <c r="D369" s="592">
        <v>1920000</v>
      </c>
      <c r="E369" s="592">
        <v>700000</v>
      </c>
      <c r="F369" s="592">
        <v>2200000</v>
      </c>
      <c r="G369" s="592">
        <v>1000000</v>
      </c>
      <c r="H369" s="593">
        <f>G369</f>
        <v>1000000</v>
      </c>
      <c r="I369" s="593"/>
      <c r="J369" s="597" t="s">
        <v>4089</v>
      </c>
    </row>
    <row r="370" spans="1:10" ht="26.25" thickBot="1" x14ac:dyDescent="0.25">
      <c r="A370" s="590">
        <v>4</v>
      </c>
      <c r="B370" s="590">
        <v>12020155</v>
      </c>
      <c r="C370" s="591" t="s">
        <v>3868</v>
      </c>
      <c r="D370" s="592">
        <v>900000</v>
      </c>
      <c r="E370" s="592">
        <v>1000000</v>
      </c>
      <c r="F370" s="592">
        <v>1200000</v>
      </c>
      <c r="G370" s="592">
        <v>1500000</v>
      </c>
      <c r="H370" s="593">
        <f>G370</f>
        <v>1500000</v>
      </c>
      <c r="I370" s="593"/>
      <c r="J370" s="597" t="s">
        <v>4089</v>
      </c>
    </row>
    <row r="371" spans="1:10" ht="26.25" thickBot="1" x14ac:dyDescent="0.25">
      <c r="A371" s="590">
        <v>5</v>
      </c>
      <c r="B371" s="590">
        <v>12020501</v>
      </c>
      <c r="C371" s="591" t="s">
        <v>3869</v>
      </c>
      <c r="D371" s="594">
        <v>0</v>
      </c>
      <c r="E371" s="594">
        <v>0</v>
      </c>
      <c r="F371" s="592">
        <v>3250000</v>
      </c>
      <c r="G371" s="592">
        <v>1000000</v>
      </c>
      <c r="H371" s="593">
        <f>G371</f>
        <v>1000000</v>
      </c>
      <c r="I371" s="593"/>
      <c r="J371" s="597" t="s">
        <v>4089</v>
      </c>
    </row>
    <row r="372" spans="1:10" ht="15" thickBot="1" x14ac:dyDescent="0.25">
      <c r="A372" s="1304" t="s">
        <v>365</v>
      </c>
      <c r="B372" s="1305"/>
      <c r="C372" s="1306"/>
      <c r="D372" s="598">
        <v>26711000</v>
      </c>
      <c r="E372" s="598">
        <v>23938999.920000002</v>
      </c>
      <c r="F372" s="598">
        <v>1225000000</v>
      </c>
      <c r="G372" s="598">
        <v>80000000</v>
      </c>
      <c r="H372" s="599">
        <f>SUM(H367:H371)</f>
        <v>74355000</v>
      </c>
      <c r="I372" s="599"/>
      <c r="J372" s="587"/>
    </row>
    <row r="373" spans="1:10" ht="15" thickBot="1" x14ac:dyDescent="0.25">
      <c r="A373" s="588">
        <v>6</v>
      </c>
      <c r="B373" s="588">
        <v>23800100500</v>
      </c>
      <c r="C373" s="1301" t="s">
        <v>2699</v>
      </c>
      <c r="D373" s="1302"/>
      <c r="E373" s="1302"/>
      <c r="F373" s="1302"/>
      <c r="G373" s="1303"/>
      <c r="H373" s="606"/>
      <c r="I373" s="606"/>
      <c r="J373" s="587"/>
    </row>
    <row r="374" spans="1:10" ht="64.5" thickBot="1" x14ac:dyDescent="0.25">
      <c r="A374" s="590">
        <v>1</v>
      </c>
      <c r="B374" s="590">
        <v>42030102</v>
      </c>
      <c r="C374" s="591" t="s">
        <v>3998</v>
      </c>
      <c r="D374" s="594">
        <v>0</v>
      </c>
      <c r="E374" s="594">
        <v>0</v>
      </c>
      <c r="F374" s="592">
        <v>2339142334</v>
      </c>
      <c r="G374" s="592">
        <v>500000000</v>
      </c>
      <c r="H374" s="603">
        <v>244733359.34999999</v>
      </c>
      <c r="I374" s="602"/>
      <c r="J374" s="587" t="s">
        <v>4108</v>
      </c>
    </row>
    <row r="375" spans="1:10" ht="15" thickBot="1" x14ac:dyDescent="0.25">
      <c r="A375" s="1304" t="s">
        <v>365</v>
      </c>
      <c r="B375" s="1305"/>
      <c r="C375" s="1306"/>
      <c r="D375" s="601">
        <v>0</v>
      </c>
      <c r="E375" s="601">
        <v>0</v>
      </c>
      <c r="F375" s="598">
        <v>2339142334</v>
      </c>
      <c r="G375" s="598">
        <v>500000000</v>
      </c>
      <c r="H375" s="589">
        <f>SUM(H374)</f>
        <v>244733359.34999999</v>
      </c>
      <c r="I375" s="589"/>
      <c r="J375" s="621"/>
    </row>
    <row r="376" spans="1:10" ht="15" thickBot="1" x14ac:dyDescent="0.25">
      <c r="A376" s="588">
        <v>7</v>
      </c>
      <c r="B376" s="588">
        <v>14000100100</v>
      </c>
      <c r="C376" s="1301" t="s">
        <v>1835</v>
      </c>
      <c r="D376" s="1302"/>
      <c r="E376" s="1302"/>
      <c r="F376" s="1302"/>
      <c r="G376" s="1303"/>
      <c r="H376" s="589"/>
      <c r="I376" s="589"/>
      <c r="J376" s="587"/>
    </row>
    <row r="377" spans="1:10" ht="39" thickBot="1" x14ac:dyDescent="0.25">
      <c r="A377" s="590">
        <v>1</v>
      </c>
      <c r="B377" s="590">
        <v>12020427</v>
      </c>
      <c r="C377" s="591" t="s">
        <v>3857</v>
      </c>
      <c r="D377" s="594">
        <v>0</v>
      </c>
      <c r="E377" s="594">
        <v>0</v>
      </c>
      <c r="F377" s="592">
        <v>1700000</v>
      </c>
      <c r="G377" s="592">
        <v>1700000</v>
      </c>
      <c r="H377" s="593">
        <v>984000</v>
      </c>
      <c r="I377" s="593"/>
      <c r="J377" s="587" t="s">
        <v>4103</v>
      </c>
    </row>
    <row r="378" spans="1:10" ht="39" thickBot="1" x14ac:dyDescent="0.25">
      <c r="A378" s="590">
        <v>2</v>
      </c>
      <c r="B378" s="590">
        <v>12021302</v>
      </c>
      <c r="C378" s="591" t="s">
        <v>3880</v>
      </c>
      <c r="D378" s="592">
        <v>219650</v>
      </c>
      <c r="E378" s="592">
        <v>1535065.24</v>
      </c>
      <c r="F378" s="592">
        <v>720000</v>
      </c>
      <c r="G378" s="592">
        <v>1800000</v>
      </c>
      <c r="H378" s="593">
        <v>1000000</v>
      </c>
      <c r="I378" s="593"/>
      <c r="J378" s="587" t="s">
        <v>4103</v>
      </c>
    </row>
    <row r="379" spans="1:10" ht="15" thickBot="1" x14ac:dyDescent="0.25">
      <c r="A379" s="1304" t="s">
        <v>365</v>
      </c>
      <c r="B379" s="1305"/>
      <c r="C379" s="1306"/>
      <c r="D379" s="598">
        <v>219650</v>
      </c>
      <c r="E379" s="598">
        <v>1535065.24</v>
      </c>
      <c r="F379" s="598">
        <v>2420000</v>
      </c>
      <c r="G379" s="598">
        <v>3500000</v>
      </c>
      <c r="H379" s="599">
        <f>SUM(H377:H378)</f>
        <v>1984000</v>
      </c>
      <c r="I379" s="599"/>
      <c r="J379" s="587"/>
    </row>
    <row r="380" spans="1:10" ht="15" thickBot="1" x14ac:dyDescent="0.25">
      <c r="A380" s="588">
        <v>8</v>
      </c>
      <c r="B380" s="588">
        <v>14000200100</v>
      </c>
      <c r="C380" s="1301" t="s">
        <v>1728</v>
      </c>
      <c r="D380" s="1302"/>
      <c r="E380" s="1302"/>
      <c r="F380" s="1302"/>
      <c r="G380" s="1303"/>
      <c r="H380" s="599"/>
      <c r="I380" s="599"/>
      <c r="J380" s="587"/>
    </row>
    <row r="381" spans="1:10" ht="39" thickBot="1" x14ac:dyDescent="0.25">
      <c r="A381" s="590">
        <v>1</v>
      </c>
      <c r="B381" s="590">
        <v>12020427</v>
      </c>
      <c r="C381" s="591" t="s">
        <v>3857</v>
      </c>
      <c r="D381" s="594">
        <v>0</v>
      </c>
      <c r="E381" s="594">
        <v>0</v>
      </c>
      <c r="F381" s="592">
        <v>20000</v>
      </c>
      <c r="G381" s="592">
        <v>20000</v>
      </c>
      <c r="H381" s="593">
        <f t="shared" ref="H381" si="15">G381</f>
        <v>20000</v>
      </c>
      <c r="I381" s="593"/>
      <c r="J381" s="587" t="s">
        <v>4103</v>
      </c>
    </row>
    <row r="382" spans="1:10" ht="39" thickBot="1" x14ac:dyDescent="0.25">
      <c r="A382" s="590">
        <v>2</v>
      </c>
      <c r="B382" s="590">
        <v>12021302</v>
      </c>
      <c r="C382" s="591" t="s">
        <v>3880</v>
      </c>
      <c r="D382" s="594">
        <v>0</v>
      </c>
      <c r="E382" s="594">
        <v>0</v>
      </c>
      <c r="F382" s="592">
        <v>131980000</v>
      </c>
      <c r="G382" s="592">
        <v>131980000</v>
      </c>
      <c r="H382" s="593">
        <v>44003000</v>
      </c>
      <c r="I382" s="593"/>
      <c r="J382" s="587" t="s">
        <v>4103</v>
      </c>
    </row>
    <row r="383" spans="1:10" ht="15" thickBot="1" x14ac:dyDescent="0.25">
      <c r="A383" s="1304" t="s">
        <v>365</v>
      </c>
      <c r="B383" s="1305"/>
      <c r="C383" s="1306"/>
      <c r="D383" s="601">
        <v>0</v>
      </c>
      <c r="E383" s="601">
        <v>0</v>
      </c>
      <c r="F383" s="598">
        <v>132000000</v>
      </c>
      <c r="G383" s="598">
        <v>132000000</v>
      </c>
      <c r="H383" s="599">
        <f>SUM(H381:H382)</f>
        <v>44023000</v>
      </c>
      <c r="I383" s="599"/>
      <c r="J383" s="587"/>
    </row>
    <row r="384" spans="1:10" ht="15" thickBot="1" x14ac:dyDescent="0.25">
      <c r="A384" s="1307" t="s">
        <v>3436</v>
      </c>
      <c r="B384" s="1308"/>
      <c r="C384" s="1309"/>
      <c r="D384" s="604">
        <v>700888769</v>
      </c>
      <c r="E384" s="604">
        <f>E375+E372+E365+E347+E323+E319+E379+E383</f>
        <v>68364508405.869995</v>
      </c>
      <c r="F384" s="604">
        <f t="shared" ref="F384:I384" si="16">F375+F372+F365+F347+F323+F319+F379+F383</f>
        <v>160714248407.10999</v>
      </c>
      <c r="G384" s="604">
        <f t="shared" si="16"/>
        <v>155713231751.14001</v>
      </c>
      <c r="H384" s="605">
        <f t="shared" si="16"/>
        <v>134057223795.95001</v>
      </c>
      <c r="I384" s="605">
        <f t="shared" si="16"/>
        <v>19083284078.860001</v>
      </c>
      <c r="J384" s="587"/>
    </row>
    <row r="385" spans="1:10" ht="15" thickBot="1" x14ac:dyDescent="0.25">
      <c r="A385" s="1310" t="s">
        <v>3437</v>
      </c>
      <c r="B385" s="1311"/>
      <c r="C385" s="1311"/>
      <c r="D385" s="1311"/>
      <c r="E385" s="1311"/>
      <c r="F385" s="1311"/>
      <c r="G385" s="1311"/>
      <c r="H385" s="1311"/>
      <c r="I385" s="586"/>
      <c r="J385" s="587"/>
    </row>
    <row r="386" spans="1:10" ht="15" thickBot="1" x14ac:dyDescent="0.25">
      <c r="A386" s="588">
        <v>1</v>
      </c>
      <c r="B386" s="588">
        <v>11100100100</v>
      </c>
      <c r="C386" s="1301" t="s">
        <v>540</v>
      </c>
      <c r="D386" s="1302"/>
      <c r="E386" s="1302"/>
      <c r="F386" s="1302"/>
      <c r="G386" s="1303"/>
      <c r="H386" s="589"/>
      <c r="I386" s="589"/>
      <c r="J386" s="587"/>
    </row>
    <row r="387" spans="1:10" ht="26.25" thickBot="1" x14ac:dyDescent="0.25">
      <c r="A387" s="590">
        <v>1</v>
      </c>
      <c r="B387" s="590">
        <v>12020427</v>
      </c>
      <c r="C387" s="591" t="s">
        <v>3857</v>
      </c>
      <c r="D387" s="594">
        <v>0</v>
      </c>
      <c r="E387" s="594">
        <v>0</v>
      </c>
      <c r="F387" s="592">
        <v>100000</v>
      </c>
      <c r="G387" s="592">
        <v>200000</v>
      </c>
      <c r="H387" s="593">
        <v>200000</v>
      </c>
      <c r="I387" s="593"/>
      <c r="J387" s="597" t="s">
        <v>4089</v>
      </c>
    </row>
    <row r="388" spans="1:10" ht="39" thickBot="1" x14ac:dyDescent="0.25">
      <c r="A388" s="590">
        <v>2</v>
      </c>
      <c r="B388" s="590">
        <v>12020604</v>
      </c>
      <c r="C388" s="591" t="s">
        <v>3858</v>
      </c>
      <c r="D388" s="592">
        <v>693100</v>
      </c>
      <c r="E388" s="594">
        <v>0</v>
      </c>
      <c r="F388" s="592">
        <v>100000</v>
      </c>
      <c r="G388" s="592">
        <v>200000</v>
      </c>
      <c r="H388" s="593">
        <v>67000</v>
      </c>
      <c r="I388" s="593"/>
      <c r="J388" s="587" t="s">
        <v>4103</v>
      </c>
    </row>
    <row r="389" spans="1:10" ht="15" thickBot="1" x14ac:dyDescent="0.25">
      <c r="A389" s="1304" t="s">
        <v>365</v>
      </c>
      <c r="B389" s="1305"/>
      <c r="C389" s="1306"/>
      <c r="D389" s="598">
        <v>693100</v>
      </c>
      <c r="E389" s="601">
        <v>0</v>
      </c>
      <c r="F389" s="598">
        <v>200000</v>
      </c>
      <c r="G389" s="598">
        <v>400000</v>
      </c>
      <c r="H389" s="599">
        <f>SUM(H387:H388)</f>
        <v>267000</v>
      </c>
      <c r="I389" s="599"/>
      <c r="J389" s="587"/>
    </row>
    <row r="390" spans="1:10" ht="15" thickBot="1" x14ac:dyDescent="0.25">
      <c r="A390" s="588">
        <v>2</v>
      </c>
      <c r="B390" s="588">
        <v>11100100200</v>
      </c>
      <c r="C390" s="1301" t="s">
        <v>447</v>
      </c>
      <c r="D390" s="1302"/>
      <c r="E390" s="1302"/>
      <c r="F390" s="1302"/>
      <c r="G390" s="1303"/>
      <c r="H390" s="589"/>
      <c r="I390" s="589"/>
      <c r="J390" s="587"/>
    </row>
    <row r="391" spans="1:10" ht="15" thickBot="1" x14ac:dyDescent="0.25">
      <c r="A391" s="590">
        <v>1</v>
      </c>
      <c r="B391" s="590">
        <v>12020427</v>
      </c>
      <c r="C391" s="591" t="s">
        <v>3857</v>
      </c>
      <c r="D391" s="594">
        <v>0</v>
      </c>
      <c r="E391" s="594">
        <v>0</v>
      </c>
      <c r="F391" s="592">
        <v>27500</v>
      </c>
      <c r="G391" s="594">
        <v>0</v>
      </c>
      <c r="H391" s="622">
        <v>0</v>
      </c>
      <c r="I391" s="622"/>
      <c r="J391" s="587"/>
    </row>
    <row r="392" spans="1:10" ht="15" thickBot="1" x14ac:dyDescent="0.25">
      <c r="A392" s="1304" t="s">
        <v>365</v>
      </c>
      <c r="B392" s="1305"/>
      <c r="C392" s="1306"/>
      <c r="D392" s="601">
        <v>0</v>
      </c>
      <c r="E392" s="601">
        <v>0</v>
      </c>
      <c r="F392" s="598">
        <v>27500</v>
      </c>
      <c r="G392" s="601">
        <v>0</v>
      </c>
      <c r="H392" s="589">
        <f>SUM(H390:H391)</f>
        <v>0</v>
      </c>
      <c r="I392" s="589"/>
      <c r="J392" s="587"/>
    </row>
    <row r="393" spans="1:10" ht="15" thickBot="1" x14ac:dyDescent="0.25">
      <c r="A393" s="588">
        <v>3</v>
      </c>
      <c r="B393" s="588">
        <v>11101300200</v>
      </c>
      <c r="C393" s="1301" t="s">
        <v>526</v>
      </c>
      <c r="D393" s="1302"/>
      <c r="E393" s="1302"/>
      <c r="F393" s="1302"/>
      <c r="G393" s="1303"/>
      <c r="H393" s="606"/>
      <c r="I393" s="606"/>
      <c r="J393" s="587"/>
    </row>
    <row r="394" spans="1:10" ht="39" thickBot="1" x14ac:dyDescent="0.25">
      <c r="A394" s="590">
        <v>1</v>
      </c>
      <c r="B394" s="590">
        <v>12020427</v>
      </c>
      <c r="C394" s="591" t="s">
        <v>3857</v>
      </c>
      <c r="D394" s="592">
        <v>708340</v>
      </c>
      <c r="E394" s="592">
        <v>785000</v>
      </c>
      <c r="F394" s="592">
        <v>900000</v>
      </c>
      <c r="G394" s="592">
        <v>1080000</v>
      </c>
      <c r="H394" s="623">
        <v>500000</v>
      </c>
      <c r="I394" s="593"/>
      <c r="J394" s="587" t="s">
        <v>4103</v>
      </c>
    </row>
    <row r="395" spans="1:10" ht="39" thickBot="1" x14ac:dyDescent="0.25">
      <c r="A395" s="590">
        <v>2</v>
      </c>
      <c r="B395" s="590">
        <v>12020906</v>
      </c>
      <c r="C395" s="591" t="s">
        <v>3859</v>
      </c>
      <c r="D395" s="592">
        <v>140000</v>
      </c>
      <c r="E395" s="592">
        <v>130400</v>
      </c>
      <c r="F395" s="592">
        <v>530000</v>
      </c>
      <c r="G395" s="592">
        <v>420000</v>
      </c>
      <c r="H395" s="623">
        <v>134000</v>
      </c>
      <c r="I395" s="593"/>
      <c r="J395" s="587" t="s">
        <v>4103</v>
      </c>
    </row>
    <row r="396" spans="1:10" ht="15" thickBot="1" x14ac:dyDescent="0.25">
      <c r="A396" s="1304" t="s">
        <v>365</v>
      </c>
      <c r="B396" s="1305"/>
      <c r="C396" s="1306"/>
      <c r="D396" s="598">
        <v>848340</v>
      </c>
      <c r="E396" s="598">
        <v>915400</v>
      </c>
      <c r="F396" s="598">
        <v>1430000</v>
      </c>
      <c r="G396" s="598">
        <v>1500000</v>
      </c>
      <c r="H396" s="624">
        <f>SUM(H394:H395)</f>
        <v>634000</v>
      </c>
      <c r="I396" s="599"/>
      <c r="J396" s="587"/>
    </row>
    <row r="397" spans="1:10" ht="15" thickBot="1" x14ac:dyDescent="0.25">
      <c r="A397" s="588">
        <v>4</v>
      </c>
      <c r="B397" s="588">
        <v>11101700100</v>
      </c>
      <c r="C397" s="1301" t="s">
        <v>250</v>
      </c>
      <c r="D397" s="1302"/>
      <c r="E397" s="1302"/>
      <c r="F397" s="1302"/>
      <c r="G397" s="1303"/>
      <c r="H397" s="589"/>
      <c r="I397" s="589"/>
      <c r="J397" s="587"/>
    </row>
    <row r="398" spans="1:10" ht="39" thickBot="1" x14ac:dyDescent="0.25">
      <c r="A398" s="590">
        <v>1</v>
      </c>
      <c r="B398" s="590">
        <v>12020427</v>
      </c>
      <c r="C398" s="591" t="s">
        <v>3857</v>
      </c>
      <c r="D398" s="594">
        <v>0</v>
      </c>
      <c r="E398" s="594">
        <v>0</v>
      </c>
      <c r="F398" s="592">
        <v>504000</v>
      </c>
      <c r="G398" s="592">
        <v>460000</v>
      </c>
      <c r="H398" s="623">
        <v>210000</v>
      </c>
      <c r="I398" s="593"/>
      <c r="J398" s="587" t="s">
        <v>4103</v>
      </c>
    </row>
    <row r="399" spans="1:10" ht="39" thickBot="1" x14ac:dyDescent="0.25">
      <c r="A399" s="590">
        <v>2</v>
      </c>
      <c r="B399" s="590">
        <v>12020453</v>
      </c>
      <c r="C399" s="591" t="s">
        <v>3860</v>
      </c>
      <c r="D399" s="592">
        <v>359000</v>
      </c>
      <c r="E399" s="592">
        <v>377000</v>
      </c>
      <c r="F399" s="592">
        <v>816000</v>
      </c>
      <c r="G399" s="592">
        <v>540000</v>
      </c>
      <c r="H399" s="623">
        <v>252000</v>
      </c>
      <c r="I399" s="593"/>
      <c r="J399" s="587" t="s">
        <v>4103</v>
      </c>
    </row>
    <row r="400" spans="1:10" ht="15" thickBot="1" x14ac:dyDescent="0.25">
      <c r="A400" s="1304" t="s">
        <v>365</v>
      </c>
      <c r="B400" s="1305"/>
      <c r="C400" s="1306"/>
      <c r="D400" s="598">
        <v>359000</v>
      </c>
      <c r="E400" s="598">
        <v>377000</v>
      </c>
      <c r="F400" s="598">
        <v>1320000</v>
      </c>
      <c r="G400" s="598">
        <v>1000000</v>
      </c>
      <c r="H400" s="624">
        <f>SUM(H398:H399)</f>
        <v>462000</v>
      </c>
      <c r="I400" s="599"/>
      <c r="J400" s="587"/>
    </row>
    <row r="401" spans="1:10" ht="15" thickBot="1" x14ac:dyDescent="0.25">
      <c r="A401" s="588">
        <v>5</v>
      </c>
      <c r="B401" s="588">
        <v>11102100100</v>
      </c>
      <c r="C401" s="1301" t="s">
        <v>664</v>
      </c>
      <c r="D401" s="1302"/>
      <c r="E401" s="1302"/>
      <c r="F401" s="1302"/>
      <c r="G401" s="1303"/>
      <c r="H401" s="624"/>
      <c r="I401" s="589"/>
      <c r="J401" s="587"/>
    </row>
    <row r="402" spans="1:10" ht="39" thickBot="1" x14ac:dyDescent="0.25">
      <c r="A402" s="590">
        <v>1</v>
      </c>
      <c r="B402" s="590">
        <v>12020453</v>
      </c>
      <c r="C402" s="591" t="s">
        <v>3860</v>
      </c>
      <c r="D402" s="592">
        <v>2586000</v>
      </c>
      <c r="E402" s="592">
        <v>1768000</v>
      </c>
      <c r="F402" s="592">
        <v>3000000</v>
      </c>
      <c r="G402" s="592">
        <v>5000000</v>
      </c>
      <c r="H402" s="623">
        <v>3307000</v>
      </c>
      <c r="I402" s="593"/>
      <c r="J402" s="587" t="s">
        <v>4103</v>
      </c>
    </row>
    <row r="403" spans="1:10" ht="15" thickBot="1" x14ac:dyDescent="0.25">
      <c r="A403" s="1304" t="s">
        <v>365</v>
      </c>
      <c r="B403" s="1305"/>
      <c r="C403" s="1306"/>
      <c r="D403" s="598">
        <v>2586000</v>
      </c>
      <c r="E403" s="598">
        <v>1768000</v>
      </c>
      <c r="F403" s="598">
        <v>3000000</v>
      </c>
      <c r="G403" s="598">
        <v>5000000</v>
      </c>
      <c r="H403" s="624">
        <f>SUM(H401:H402)</f>
        <v>3307000</v>
      </c>
      <c r="I403" s="599"/>
      <c r="J403" s="587"/>
    </row>
    <row r="404" spans="1:10" ht="15" thickBot="1" x14ac:dyDescent="0.25">
      <c r="A404" s="588">
        <v>6</v>
      </c>
      <c r="B404" s="588">
        <v>11102100200</v>
      </c>
      <c r="C404" s="1301" t="s">
        <v>650</v>
      </c>
      <c r="D404" s="1302"/>
      <c r="E404" s="1302"/>
      <c r="F404" s="1302"/>
      <c r="G404" s="1303"/>
      <c r="H404" s="624"/>
      <c r="I404" s="589"/>
      <c r="J404" s="587"/>
    </row>
    <row r="405" spans="1:10" ht="39" thickBot="1" x14ac:dyDescent="0.25">
      <c r="A405" s="590">
        <v>1</v>
      </c>
      <c r="B405" s="590">
        <v>12020453</v>
      </c>
      <c r="C405" s="591" t="s">
        <v>3860</v>
      </c>
      <c r="D405" s="592">
        <v>2764100</v>
      </c>
      <c r="E405" s="594">
        <v>0</v>
      </c>
      <c r="F405" s="592">
        <v>2200000</v>
      </c>
      <c r="G405" s="592">
        <v>4000000</v>
      </c>
      <c r="H405" s="623">
        <v>3021000</v>
      </c>
      <c r="I405" s="593"/>
      <c r="J405" s="587" t="s">
        <v>4103</v>
      </c>
    </row>
    <row r="406" spans="1:10" ht="15" thickBot="1" x14ac:dyDescent="0.25">
      <c r="A406" s="1304" t="s">
        <v>365</v>
      </c>
      <c r="B406" s="1305"/>
      <c r="C406" s="1306"/>
      <c r="D406" s="598">
        <v>2764100</v>
      </c>
      <c r="E406" s="601">
        <v>0</v>
      </c>
      <c r="F406" s="598">
        <v>2200000</v>
      </c>
      <c r="G406" s="598">
        <v>4000000</v>
      </c>
      <c r="H406" s="624">
        <f>SUM(H404:H405)</f>
        <v>3021000</v>
      </c>
      <c r="I406" s="599"/>
      <c r="J406" s="587"/>
    </row>
    <row r="407" spans="1:10" ht="15" thickBot="1" x14ac:dyDescent="0.25">
      <c r="A407" s="588">
        <v>7</v>
      </c>
      <c r="B407" s="588">
        <v>11103500100</v>
      </c>
      <c r="C407" s="1301" t="s">
        <v>2108</v>
      </c>
      <c r="D407" s="1302"/>
      <c r="E407" s="1302"/>
      <c r="F407" s="1302"/>
      <c r="G407" s="1303"/>
      <c r="H407" s="624"/>
      <c r="I407" s="589"/>
      <c r="J407" s="587"/>
    </row>
    <row r="408" spans="1:10" ht="39" thickBot="1" x14ac:dyDescent="0.25">
      <c r="A408" s="590">
        <v>1</v>
      </c>
      <c r="B408" s="590">
        <v>12020616</v>
      </c>
      <c r="C408" s="591" t="s">
        <v>3863</v>
      </c>
      <c r="D408" s="592">
        <v>2749000</v>
      </c>
      <c r="E408" s="592">
        <v>2548000</v>
      </c>
      <c r="F408" s="592">
        <v>4400000</v>
      </c>
      <c r="G408" s="592">
        <v>4400000</v>
      </c>
      <c r="H408" s="623">
        <v>3741000</v>
      </c>
      <c r="I408" s="593"/>
      <c r="J408" s="587" t="s">
        <v>4103</v>
      </c>
    </row>
    <row r="409" spans="1:10" ht="15" thickBot="1" x14ac:dyDescent="0.25">
      <c r="A409" s="1304" t="s">
        <v>365</v>
      </c>
      <c r="B409" s="1305"/>
      <c r="C409" s="1306"/>
      <c r="D409" s="598">
        <v>2749000</v>
      </c>
      <c r="E409" s="598">
        <v>2548000</v>
      </c>
      <c r="F409" s="598">
        <v>4400000</v>
      </c>
      <c r="G409" s="598">
        <v>4400000</v>
      </c>
      <c r="H409" s="624">
        <f>SUM(H407:H408)</f>
        <v>3741000</v>
      </c>
      <c r="I409" s="599"/>
      <c r="J409" s="587"/>
    </row>
    <row r="410" spans="1:10" ht="15" thickBot="1" x14ac:dyDescent="0.25">
      <c r="A410" s="588">
        <v>8</v>
      </c>
      <c r="B410" s="588">
        <v>11103700100</v>
      </c>
      <c r="C410" s="1301" t="s">
        <v>1689</v>
      </c>
      <c r="D410" s="1302"/>
      <c r="E410" s="1302"/>
      <c r="F410" s="1302"/>
      <c r="G410" s="1303"/>
      <c r="H410" s="589"/>
      <c r="I410" s="589"/>
      <c r="J410" s="587"/>
    </row>
    <row r="411" spans="1:10" ht="39" thickBot="1" x14ac:dyDescent="0.25">
      <c r="A411" s="590">
        <v>1</v>
      </c>
      <c r="B411" s="590">
        <v>12020495</v>
      </c>
      <c r="C411" s="591" t="s">
        <v>3864</v>
      </c>
      <c r="D411" s="594">
        <v>0</v>
      </c>
      <c r="E411" s="594">
        <v>0</v>
      </c>
      <c r="F411" s="592">
        <v>850000</v>
      </c>
      <c r="G411" s="592">
        <v>50000</v>
      </c>
      <c r="H411" s="593">
        <f t="shared" ref="H411:H421" si="17">G411</f>
        <v>50000</v>
      </c>
      <c r="I411" s="593"/>
      <c r="J411" s="587" t="s">
        <v>4103</v>
      </c>
    </row>
    <row r="412" spans="1:10" ht="39" thickBot="1" x14ac:dyDescent="0.25">
      <c r="A412" s="590">
        <v>2</v>
      </c>
      <c r="B412" s="590">
        <v>12020616</v>
      </c>
      <c r="C412" s="591" t="s">
        <v>3863</v>
      </c>
      <c r="D412" s="592">
        <v>638000</v>
      </c>
      <c r="E412" s="592">
        <v>1098000</v>
      </c>
      <c r="F412" s="592">
        <v>3000000</v>
      </c>
      <c r="G412" s="592">
        <v>4450000</v>
      </c>
      <c r="H412" s="593">
        <v>1450000</v>
      </c>
      <c r="I412" s="593"/>
      <c r="J412" s="587" t="s">
        <v>4103</v>
      </c>
    </row>
    <row r="413" spans="1:10" ht="15" thickBot="1" x14ac:dyDescent="0.25">
      <c r="A413" s="1304" t="s">
        <v>365</v>
      </c>
      <c r="B413" s="1305"/>
      <c r="C413" s="1306"/>
      <c r="D413" s="598">
        <v>638000</v>
      </c>
      <c r="E413" s="598">
        <v>1098000</v>
      </c>
      <c r="F413" s="598">
        <v>3850000</v>
      </c>
      <c r="G413" s="598">
        <v>4500000</v>
      </c>
      <c r="H413" s="599">
        <f>SUM(H411:H412)</f>
        <v>1500000</v>
      </c>
      <c r="I413" s="599"/>
      <c r="J413" s="587"/>
    </row>
    <row r="414" spans="1:10" ht="15" thickBot="1" x14ac:dyDescent="0.25">
      <c r="A414" s="588">
        <v>9</v>
      </c>
      <c r="B414" s="588">
        <v>11103800100</v>
      </c>
      <c r="C414" s="1301" t="s">
        <v>264</v>
      </c>
      <c r="D414" s="1302"/>
      <c r="E414" s="1302"/>
      <c r="F414" s="1302"/>
      <c r="G414" s="1303"/>
      <c r="H414" s="589"/>
      <c r="I414" s="589"/>
      <c r="J414" s="587"/>
    </row>
    <row r="415" spans="1:10" ht="39" thickBot="1" x14ac:dyDescent="0.25">
      <c r="A415" s="590">
        <v>1</v>
      </c>
      <c r="B415" s="590">
        <v>12020616</v>
      </c>
      <c r="C415" s="591" t="s">
        <v>3863</v>
      </c>
      <c r="D415" s="592">
        <v>425000</v>
      </c>
      <c r="E415" s="592">
        <v>480000</v>
      </c>
      <c r="F415" s="592">
        <v>500000</v>
      </c>
      <c r="G415" s="592">
        <v>500000</v>
      </c>
      <c r="H415" s="593">
        <v>227000</v>
      </c>
      <c r="I415" s="593"/>
      <c r="J415" s="587" t="s">
        <v>4103</v>
      </c>
    </row>
    <row r="416" spans="1:10" ht="15" thickBot="1" x14ac:dyDescent="0.25">
      <c r="A416" s="1304" t="s">
        <v>365</v>
      </c>
      <c r="B416" s="1305"/>
      <c r="C416" s="1306"/>
      <c r="D416" s="598">
        <v>425000</v>
      </c>
      <c r="E416" s="598">
        <v>480000</v>
      </c>
      <c r="F416" s="598">
        <v>500000</v>
      </c>
      <c r="G416" s="598">
        <v>500000</v>
      </c>
      <c r="H416" s="599">
        <f>SUM(H414:H415)</f>
        <v>227000</v>
      </c>
      <c r="I416" s="599"/>
      <c r="J416" s="587"/>
    </row>
    <row r="417" spans="1:10" ht="15" thickBot="1" x14ac:dyDescent="0.25">
      <c r="A417" s="588">
        <v>10</v>
      </c>
      <c r="B417" s="588">
        <v>11113200100</v>
      </c>
      <c r="C417" s="1301" t="s">
        <v>635</v>
      </c>
      <c r="D417" s="1302"/>
      <c r="E417" s="1302"/>
      <c r="F417" s="1302"/>
      <c r="G417" s="1303"/>
      <c r="H417" s="599"/>
      <c r="I417" s="599"/>
      <c r="J417" s="587"/>
    </row>
    <row r="418" spans="1:10" ht="15" thickBot="1" x14ac:dyDescent="0.25">
      <c r="A418" s="590">
        <v>1</v>
      </c>
      <c r="B418" s="590">
        <v>120102</v>
      </c>
      <c r="C418" s="591" t="s">
        <v>3870</v>
      </c>
      <c r="D418" s="594">
        <v>0</v>
      </c>
      <c r="E418" s="592">
        <v>7731956.8600000003</v>
      </c>
      <c r="F418" s="594">
        <v>0</v>
      </c>
      <c r="G418" s="594">
        <v>0</v>
      </c>
      <c r="H418" s="593">
        <f t="shared" si="17"/>
        <v>0</v>
      </c>
      <c r="I418" s="593"/>
      <c r="J418" s="587"/>
    </row>
    <row r="419" spans="1:10" ht="39" thickBot="1" x14ac:dyDescent="0.25">
      <c r="A419" s="590">
        <v>2</v>
      </c>
      <c r="B419" s="590">
        <v>12020427</v>
      </c>
      <c r="C419" s="591" t="s">
        <v>3857</v>
      </c>
      <c r="D419" s="592">
        <v>8790000</v>
      </c>
      <c r="E419" s="594">
        <v>0</v>
      </c>
      <c r="F419" s="592">
        <v>17617564.620000001</v>
      </c>
      <c r="G419" s="592">
        <v>5000000</v>
      </c>
      <c r="H419" s="593">
        <v>1667000</v>
      </c>
      <c r="I419" s="593"/>
      <c r="J419" s="587" t="s">
        <v>4103</v>
      </c>
    </row>
    <row r="420" spans="1:10" ht="39" thickBot="1" x14ac:dyDescent="0.25">
      <c r="A420" s="590">
        <v>3</v>
      </c>
      <c r="B420" s="590">
        <v>13020301</v>
      </c>
      <c r="C420" s="591" t="s">
        <v>3871</v>
      </c>
      <c r="D420" s="592">
        <v>250000000</v>
      </c>
      <c r="E420" s="594">
        <v>0</v>
      </c>
      <c r="F420" s="592">
        <v>3475000000</v>
      </c>
      <c r="G420" s="592">
        <v>500000000</v>
      </c>
      <c r="H420" s="593">
        <v>250000000</v>
      </c>
      <c r="I420" s="593"/>
      <c r="J420" s="587" t="s">
        <v>4078</v>
      </c>
    </row>
    <row r="421" spans="1:10" ht="26.25" thickBot="1" x14ac:dyDescent="0.25">
      <c r="A421" s="590">
        <v>4</v>
      </c>
      <c r="B421" s="590">
        <v>13020304</v>
      </c>
      <c r="C421" s="591" t="s">
        <v>3872</v>
      </c>
      <c r="D421" s="592">
        <v>295743700</v>
      </c>
      <c r="E421" s="592">
        <v>589335689</v>
      </c>
      <c r="F421" s="592">
        <v>2982722400</v>
      </c>
      <c r="G421" s="594">
        <v>0</v>
      </c>
      <c r="H421" s="593">
        <f t="shared" si="17"/>
        <v>0</v>
      </c>
      <c r="I421" s="593"/>
      <c r="J421" s="587"/>
    </row>
    <row r="422" spans="1:10" ht="15" thickBot="1" x14ac:dyDescent="0.25">
      <c r="A422" s="1304" t="s">
        <v>365</v>
      </c>
      <c r="B422" s="1305"/>
      <c r="C422" s="1306"/>
      <c r="D422" s="598">
        <v>554533700</v>
      </c>
      <c r="E422" s="598">
        <v>597067645.86000001</v>
      </c>
      <c r="F422" s="598">
        <v>6475339964.6199999</v>
      </c>
      <c r="G422" s="598">
        <v>505000000</v>
      </c>
      <c r="H422" s="599">
        <f>SUM(H418:H421)</f>
        <v>251667000</v>
      </c>
      <c r="I422" s="599"/>
      <c r="J422" s="587"/>
    </row>
    <row r="423" spans="1:10" ht="15" thickBot="1" x14ac:dyDescent="0.25">
      <c r="A423" s="588">
        <v>11</v>
      </c>
      <c r="B423" s="588">
        <v>12500700100</v>
      </c>
      <c r="C423" s="1301" t="s">
        <v>1748</v>
      </c>
      <c r="D423" s="1302"/>
      <c r="E423" s="1302"/>
      <c r="F423" s="1302"/>
      <c r="G423" s="1303"/>
      <c r="H423" s="599"/>
      <c r="I423" s="599"/>
      <c r="J423" s="587"/>
    </row>
    <row r="424" spans="1:10" ht="39" thickBot="1" x14ac:dyDescent="0.25">
      <c r="A424" s="590">
        <v>1</v>
      </c>
      <c r="B424" s="590">
        <v>12020147</v>
      </c>
      <c r="C424" s="591" t="s">
        <v>3867</v>
      </c>
      <c r="D424" s="592">
        <v>25000</v>
      </c>
      <c r="E424" s="592">
        <v>160000</v>
      </c>
      <c r="F424" s="592">
        <v>100000</v>
      </c>
      <c r="G424" s="592">
        <v>200000</v>
      </c>
      <c r="H424" s="593">
        <v>69000</v>
      </c>
      <c r="I424" s="593"/>
      <c r="J424" s="587" t="s">
        <v>4103</v>
      </c>
    </row>
    <row r="425" spans="1:10" ht="15" thickBot="1" x14ac:dyDescent="0.25">
      <c r="A425" s="1304" t="s">
        <v>365</v>
      </c>
      <c r="B425" s="1305"/>
      <c r="C425" s="1306"/>
      <c r="D425" s="598">
        <v>25000</v>
      </c>
      <c r="E425" s="598">
        <v>160000</v>
      </c>
      <c r="F425" s="598">
        <v>100000</v>
      </c>
      <c r="G425" s="598">
        <v>200000</v>
      </c>
      <c r="H425" s="599">
        <f>SUM(H424)</f>
        <v>69000</v>
      </c>
      <c r="I425" s="599"/>
      <c r="J425" s="587"/>
    </row>
    <row r="426" spans="1:10" ht="15" thickBot="1" x14ac:dyDescent="0.25">
      <c r="A426" s="588">
        <v>12</v>
      </c>
      <c r="B426" s="588">
        <v>14700100100</v>
      </c>
      <c r="C426" s="1301" t="s">
        <v>280</v>
      </c>
      <c r="D426" s="1302"/>
      <c r="E426" s="1302"/>
      <c r="F426" s="1302"/>
      <c r="G426" s="1303"/>
      <c r="H426" s="589"/>
      <c r="I426" s="589"/>
      <c r="J426" s="587"/>
    </row>
    <row r="427" spans="1:10" ht="39" thickBot="1" x14ac:dyDescent="0.25">
      <c r="A427" s="590">
        <v>1</v>
      </c>
      <c r="B427" s="590">
        <v>12020606</v>
      </c>
      <c r="C427" s="591" t="s">
        <v>3881</v>
      </c>
      <c r="D427" s="592">
        <v>19000</v>
      </c>
      <c r="E427" s="592">
        <v>22000</v>
      </c>
      <c r="F427" s="592">
        <v>100000</v>
      </c>
      <c r="G427" s="592">
        <v>100000</v>
      </c>
      <c r="H427" s="593">
        <v>67000</v>
      </c>
      <c r="I427" s="593"/>
      <c r="J427" s="587" t="s">
        <v>4103</v>
      </c>
    </row>
    <row r="428" spans="1:10" ht="15" thickBot="1" x14ac:dyDescent="0.25">
      <c r="A428" s="1304" t="s">
        <v>365</v>
      </c>
      <c r="B428" s="1305"/>
      <c r="C428" s="1306"/>
      <c r="D428" s="598">
        <v>19000</v>
      </c>
      <c r="E428" s="598">
        <v>22000</v>
      </c>
      <c r="F428" s="598">
        <v>100000</v>
      </c>
      <c r="G428" s="598">
        <v>100000</v>
      </c>
      <c r="H428" s="599">
        <f>SUM(H427)</f>
        <v>67000</v>
      </c>
      <c r="I428" s="599"/>
      <c r="J428" s="587"/>
    </row>
    <row r="429" spans="1:10" ht="15" thickBot="1" x14ac:dyDescent="0.25">
      <c r="A429" s="588">
        <v>13</v>
      </c>
      <c r="B429" s="588">
        <v>14800100100</v>
      </c>
      <c r="C429" s="1301" t="s">
        <v>2039</v>
      </c>
      <c r="D429" s="1302"/>
      <c r="E429" s="1302"/>
      <c r="F429" s="1302"/>
      <c r="G429" s="1303"/>
      <c r="H429" s="600"/>
      <c r="I429" s="600"/>
      <c r="J429" s="587"/>
    </row>
    <row r="430" spans="1:10" ht="26.25" thickBot="1" x14ac:dyDescent="0.25">
      <c r="A430" s="590">
        <v>1</v>
      </c>
      <c r="B430" s="590">
        <v>12020481</v>
      </c>
      <c r="C430" s="591" t="s">
        <v>3882</v>
      </c>
      <c r="D430" s="592">
        <v>2595000</v>
      </c>
      <c r="E430" s="594">
        <v>0</v>
      </c>
      <c r="F430" s="592">
        <v>1100000</v>
      </c>
      <c r="G430" s="592">
        <v>1100000</v>
      </c>
      <c r="H430" s="593">
        <v>3817000</v>
      </c>
      <c r="I430" s="593"/>
      <c r="J430" s="587" t="s">
        <v>4109</v>
      </c>
    </row>
    <row r="431" spans="1:10" ht="15" thickBot="1" x14ac:dyDescent="0.25">
      <c r="A431" s="1304" t="s">
        <v>365</v>
      </c>
      <c r="B431" s="1305"/>
      <c r="C431" s="1306"/>
      <c r="D431" s="598">
        <v>2595000</v>
      </c>
      <c r="E431" s="601">
        <v>0</v>
      </c>
      <c r="F431" s="598">
        <v>1100000</v>
      </c>
      <c r="G431" s="598">
        <v>1100000</v>
      </c>
      <c r="H431" s="599">
        <f>SUM(H430:H430)</f>
        <v>3817000</v>
      </c>
      <c r="I431" s="599"/>
      <c r="J431" s="587"/>
    </row>
    <row r="432" spans="1:10" ht="15" thickBot="1" x14ac:dyDescent="0.25">
      <c r="A432" s="588">
        <v>14</v>
      </c>
      <c r="B432" s="588">
        <v>55100100100</v>
      </c>
      <c r="C432" s="1301" t="s">
        <v>1375</v>
      </c>
      <c r="D432" s="1302"/>
      <c r="E432" s="1302"/>
      <c r="F432" s="1302"/>
      <c r="G432" s="1303"/>
      <c r="H432" s="589"/>
      <c r="I432" s="589"/>
      <c r="J432" s="587"/>
    </row>
    <row r="433" spans="1:10" ht="39" thickBot="1" x14ac:dyDescent="0.25">
      <c r="A433" s="590">
        <v>1</v>
      </c>
      <c r="B433" s="590">
        <v>12020148</v>
      </c>
      <c r="C433" s="591" t="s">
        <v>3961</v>
      </c>
      <c r="D433" s="592">
        <v>500000</v>
      </c>
      <c r="E433" s="592">
        <v>500000</v>
      </c>
      <c r="F433" s="592">
        <v>2400000</v>
      </c>
      <c r="G433" s="592">
        <v>720000</v>
      </c>
      <c r="H433" s="623">
        <v>500000</v>
      </c>
      <c r="I433" s="593"/>
      <c r="J433" s="587" t="s">
        <v>4103</v>
      </c>
    </row>
    <row r="434" spans="1:10" ht="64.5" thickBot="1" x14ac:dyDescent="0.25">
      <c r="A434" s="590">
        <v>2</v>
      </c>
      <c r="B434" s="590">
        <v>12020149</v>
      </c>
      <c r="C434" s="591" t="s">
        <v>3962</v>
      </c>
      <c r="D434" s="592">
        <v>100000</v>
      </c>
      <c r="E434" s="592">
        <v>160000</v>
      </c>
      <c r="F434" s="592">
        <v>2880000</v>
      </c>
      <c r="G434" s="592">
        <v>600000</v>
      </c>
      <c r="H434" s="623">
        <v>200000</v>
      </c>
      <c r="I434" s="593"/>
      <c r="J434" s="587" t="s">
        <v>4103</v>
      </c>
    </row>
    <row r="435" spans="1:10" ht="39" thickBot="1" x14ac:dyDescent="0.25">
      <c r="A435" s="590">
        <v>3</v>
      </c>
      <c r="B435" s="590">
        <v>12020427</v>
      </c>
      <c r="C435" s="591" t="s">
        <v>3857</v>
      </c>
      <c r="D435" s="594">
        <v>0</v>
      </c>
      <c r="E435" s="594">
        <v>0</v>
      </c>
      <c r="F435" s="592">
        <v>240000</v>
      </c>
      <c r="G435" s="592">
        <v>200000</v>
      </c>
      <c r="H435" s="623">
        <v>104000</v>
      </c>
      <c r="I435" s="593"/>
      <c r="J435" s="587" t="s">
        <v>4103</v>
      </c>
    </row>
    <row r="436" spans="1:10" ht="39" thickBot="1" x14ac:dyDescent="0.25">
      <c r="A436" s="590">
        <v>4</v>
      </c>
      <c r="B436" s="590">
        <v>12020601</v>
      </c>
      <c r="C436" s="591" t="s">
        <v>3945</v>
      </c>
      <c r="D436" s="594">
        <v>0</v>
      </c>
      <c r="E436" s="594">
        <v>0</v>
      </c>
      <c r="F436" s="592">
        <v>480000</v>
      </c>
      <c r="G436" s="592">
        <v>480000</v>
      </c>
      <c r="H436" s="623">
        <v>390000</v>
      </c>
      <c r="I436" s="593"/>
      <c r="J436" s="587" t="s">
        <v>4103</v>
      </c>
    </row>
    <row r="437" spans="1:10" ht="15" thickBot="1" x14ac:dyDescent="0.25">
      <c r="A437" s="1304" t="s">
        <v>365</v>
      </c>
      <c r="B437" s="1305"/>
      <c r="C437" s="1306"/>
      <c r="D437" s="598">
        <v>600000</v>
      </c>
      <c r="E437" s="598">
        <v>660000</v>
      </c>
      <c r="F437" s="598">
        <v>6000000</v>
      </c>
      <c r="G437" s="598">
        <v>2000000</v>
      </c>
      <c r="H437" s="599">
        <f>SUM(H433:H436)</f>
        <v>1194000</v>
      </c>
      <c r="I437" s="599"/>
      <c r="J437" s="587"/>
    </row>
    <row r="438" spans="1:10" ht="15" thickBot="1" x14ac:dyDescent="0.25">
      <c r="A438" s="588">
        <v>15</v>
      </c>
      <c r="B438" s="588">
        <v>11104400100</v>
      </c>
      <c r="C438" s="1301" t="s">
        <v>1527</v>
      </c>
      <c r="D438" s="1302"/>
      <c r="E438" s="1302"/>
      <c r="F438" s="1302"/>
      <c r="G438" s="1303"/>
      <c r="H438" s="599"/>
      <c r="I438" s="599"/>
      <c r="J438" s="587"/>
    </row>
    <row r="439" spans="1:10" ht="15" thickBot="1" x14ac:dyDescent="0.25">
      <c r="A439" s="590">
        <v>1</v>
      </c>
      <c r="B439" s="590">
        <v>12020427</v>
      </c>
      <c r="C439" s="591" t="s">
        <v>3857</v>
      </c>
      <c r="D439" s="594">
        <v>0</v>
      </c>
      <c r="E439" s="594">
        <v>0</v>
      </c>
      <c r="F439" s="592">
        <v>600000</v>
      </c>
      <c r="G439" s="594">
        <v>0</v>
      </c>
      <c r="H439" s="600">
        <f t="shared" ref="H439" si="18">G439</f>
        <v>0</v>
      </c>
      <c r="I439" s="600"/>
      <c r="J439" s="587"/>
    </row>
    <row r="440" spans="1:10" ht="15" thickBot="1" x14ac:dyDescent="0.25">
      <c r="A440" s="1304" t="s">
        <v>365</v>
      </c>
      <c r="B440" s="1305"/>
      <c r="C440" s="1306"/>
      <c r="D440" s="601">
        <v>0</v>
      </c>
      <c r="E440" s="601">
        <v>0</v>
      </c>
      <c r="F440" s="598">
        <v>600000</v>
      </c>
      <c r="G440" s="601">
        <v>0</v>
      </c>
      <c r="H440" s="606">
        <f>SUM(H439)</f>
        <v>0</v>
      </c>
      <c r="I440" s="606"/>
      <c r="J440" s="587"/>
    </row>
    <row r="441" spans="1:10" ht="15" thickBot="1" x14ac:dyDescent="0.25">
      <c r="A441" s="1307" t="s">
        <v>3440</v>
      </c>
      <c r="B441" s="1308"/>
      <c r="C441" s="1309"/>
      <c r="D441" s="604">
        <v>700888769</v>
      </c>
      <c r="E441" s="604">
        <f>E440+E437+E431+E428+E425+E422+E416+E413+E409+E406+E403+E400+E396+E392+E389</f>
        <v>605096045.86000001</v>
      </c>
      <c r="F441" s="604">
        <f>F440+F437+F431+F428+F425+F422+F416+F413+F409+F406+F403+F400+F396+F392+F389</f>
        <v>6500167464.6199999</v>
      </c>
      <c r="G441" s="604">
        <f>G440+G437+G431+G428+G425+G422+G416+G413+G409+G406+G403+G400+G396+G392+G389</f>
        <v>529700000</v>
      </c>
      <c r="H441" s="605">
        <f>H440+H437+H431+H428+H425+H422+H416+H413+H409+H406+H403+H400+H396+H392+H389</f>
        <v>269973000</v>
      </c>
      <c r="I441" s="605"/>
      <c r="J441" s="587"/>
    </row>
    <row r="442" spans="1:10" ht="15" thickBot="1" x14ac:dyDescent="0.25">
      <c r="A442" s="1310" t="s">
        <v>3438</v>
      </c>
      <c r="B442" s="1311"/>
      <c r="C442" s="1311"/>
      <c r="D442" s="1311"/>
      <c r="E442" s="1311"/>
      <c r="F442" s="1311"/>
      <c r="G442" s="1311"/>
      <c r="H442" s="1311"/>
      <c r="I442" s="586"/>
      <c r="J442" s="587"/>
    </row>
    <row r="443" spans="1:10" ht="15" thickBot="1" x14ac:dyDescent="0.25">
      <c r="A443" s="588">
        <v>2</v>
      </c>
      <c r="B443" s="588">
        <v>11200400100</v>
      </c>
      <c r="C443" s="1301" t="s">
        <v>584</v>
      </c>
      <c r="D443" s="1302"/>
      <c r="E443" s="1302"/>
      <c r="F443" s="1302"/>
      <c r="G443" s="1303"/>
      <c r="H443" s="606"/>
      <c r="I443" s="606"/>
      <c r="J443" s="587"/>
    </row>
    <row r="444" spans="1:10" ht="15" thickBot="1" x14ac:dyDescent="0.25">
      <c r="A444" s="590">
        <v>1</v>
      </c>
      <c r="B444" s="590">
        <v>12020427</v>
      </c>
      <c r="C444" s="591" t="s">
        <v>3857</v>
      </c>
      <c r="D444" s="594">
        <v>0</v>
      </c>
      <c r="E444" s="594">
        <v>0</v>
      </c>
      <c r="F444" s="592">
        <v>120000</v>
      </c>
      <c r="G444" s="594">
        <v>0</v>
      </c>
      <c r="H444" s="600">
        <f>G444</f>
        <v>0</v>
      </c>
      <c r="I444" s="600"/>
      <c r="J444" s="587"/>
    </row>
    <row r="445" spans="1:10" ht="15" thickBot="1" x14ac:dyDescent="0.25">
      <c r="A445" s="590">
        <v>2</v>
      </c>
      <c r="B445" s="590">
        <v>12020616</v>
      </c>
      <c r="C445" s="591" t="s">
        <v>3863</v>
      </c>
      <c r="D445" s="594">
        <v>0</v>
      </c>
      <c r="E445" s="594">
        <v>0</v>
      </c>
      <c r="F445" s="592">
        <v>100000</v>
      </c>
      <c r="G445" s="594">
        <v>0</v>
      </c>
      <c r="H445" s="600">
        <f>G445</f>
        <v>0</v>
      </c>
      <c r="I445" s="600"/>
      <c r="J445" s="587"/>
    </row>
    <row r="446" spans="1:10" ht="15" thickBot="1" x14ac:dyDescent="0.25">
      <c r="A446" s="1304" t="s">
        <v>365</v>
      </c>
      <c r="B446" s="1305"/>
      <c r="C446" s="1306"/>
      <c r="D446" s="601">
        <v>0</v>
      </c>
      <c r="E446" s="601">
        <v>0</v>
      </c>
      <c r="F446" s="598">
        <v>220000</v>
      </c>
      <c r="G446" s="601">
        <v>0</v>
      </c>
      <c r="H446" s="589">
        <f>SUM(H444:H445)</f>
        <v>0</v>
      </c>
      <c r="I446" s="589"/>
      <c r="J446" s="587"/>
    </row>
    <row r="447" spans="1:10" ht="15" thickBot="1" x14ac:dyDescent="0.25">
      <c r="A447" s="1307" t="s">
        <v>4006</v>
      </c>
      <c r="B447" s="1308"/>
      <c r="C447" s="1309"/>
      <c r="D447" s="604">
        <v>700888769</v>
      </c>
      <c r="E447" s="604">
        <f>E446</f>
        <v>0</v>
      </c>
      <c r="F447" s="604">
        <f>F446</f>
        <v>220000</v>
      </c>
      <c r="G447" s="604">
        <f>G446</f>
        <v>0</v>
      </c>
      <c r="H447" s="604">
        <f>H446</f>
        <v>0</v>
      </c>
      <c r="I447" s="605"/>
      <c r="J447" s="587"/>
    </row>
    <row r="448" spans="1:10" ht="15" thickBot="1" x14ac:dyDescent="0.25">
      <c r="A448" s="1304" t="s">
        <v>4012</v>
      </c>
      <c r="B448" s="1305"/>
      <c r="C448" s="1306"/>
      <c r="D448" s="625">
        <v>103454466926.71001</v>
      </c>
      <c r="E448" s="625">
        <f>E447+E441+E384+E315+E288+E269+E191+E171+E155+E128+E95+E69</f>
        <v>75871893896.759995</v>
      </c>
      <c r="F448" s="625">
        <f>F447+F441+F384+F315+F288+F269+F191+F171+F155+F128+F95+F69</f>
        <v>193902898999.99997</v>
      </c>
      <c r="G448" s="625">
        <f>G447+G441+G384+G315+G288+G269+G191+G171+G155+G128+G95+G69</f>
        <v>187858525273</v>
      </c>
      <c r="H448" s="626">
        <f>H447+H441+H384+H315+H288+H269+H191+H171+H155+H128+H95+H69</f>
        <v>151438000000</v>
      </c>
      <c r="I448" s="626">
        <f>I447+I441+I384+I315+I288+I269+I191+I171+I155+I128+I95+I69</f>
        <v>25004768157.720001</v>
      </c>
      <c r="J448" s="587"/>
    </row>
    <row r="449" spans="1:9" x14ac:dyDescent="0.2">
      <c r="A449" s="388"/>
      <c r="B449" s="386"/>
      <c r="C449" s="386"/>
      <c r="D449" s="386"/>
      <c r="E449" s="386"/>
      <c r="F449" s="386"/>
      <c r="G449" s="386"/>
      <c r="H449" s="389"/>
      <c r="I449" s="389"/>
    </row>
    <row r="450" spans="1:9" x14ac:dyDescent="0.2">
      <c r="A450" s="386"/>
      <c r="B450" s="386"/>
      <c r="C450" s="386"/>
      <c r="D450" s="386"/>
      <c r="E450" s="386"/>
      <c r="F450" s="386"/>
      <c r="G450" s="386"/>
      <c r="H450" s="387"/>
      <c r="I450" s="387"/>
    </row>
    <row r="451" spans="1:9" x14ac:dyDescent="0.2">
      <c r="H451" s="576"/>
    </row>
  </sheetData>
  <mergeCells count="175">
    <mergeCell ref="A6:H6"/>
    <mergeCell ref="A70:H70"/>
    <mergeCell ref="A69:C69"/>
    <mergeCell ref="A96:H96"/>
    <mergeCell ref="A95:C95"/>
    <mergeCell ref="A128:C128"/>
    <mergeCell ref="A129:H129"/>
    <mergeCell ref="A155:C155"/>
    <mergeCell ref="A4:A5"/>
    <mergeCell ref="B4:B5"/>
    <mergeCell ref="C4:C5"/>
    <mergeCell ref="D4:E4"/>
    <mergeCell ref="F4:G4"/>
    <mergeCell ref="C71:G71"/>
    <mergeCell ref="A78:C78"/>
    <mergeCell ref="C79:G79"/>
    <mergeCell ref="A81:C81"/>
    <mergeCell ref="C85:G85"/>
    <mergeCell ref="A91:C91"/>
    <mergeCell ref="C114:G114"/>
    <mergeCell ref="A116:C116"/>
    <mergeCell ref="C130:G130"/>
    <mergeCell ref="A143:C143"/>
    <mergeCell ref="C144:G144"/>
    <mergeCell ref="C57:G57"/>
    <mergeCell ref="A62:C62"/>
    <mergeCell ref="C401:G401"/>
    <mergeCell ref="A403:C403"/>
    <mergeCell ref="C386:G386"/>
    <mergeCell ref="A389:C389"/>
    <mergeCell ref="C390:G390"/>
    <mergeCell ref="A392:C392"/>
    <mergeCell ref="C393:G393"/>
    <mergeCell ref="A396:C396"/>
    <mergeCell ref="A172:H172"/>
    <mergeCell ref="A191:C191"/>
    <mergeCell ref="A156:H156"/>
    <mergeCell ref="A171:C171"/>
    <mergeCell ref="A192:H192"/>
    <mergeCell ref="A269:C269"/>
    <mergeCell ref="A270:H270"/>
    <mergeCell ref="A288:C288"/>
    <mergeCell ref="A289:H289"/>
    <mergeCell ref="A147:C147"/>
    <mergeCell ref="C97:G97"/>
    <mergeCell ref="A106:C106"/>
    <mergeCell ref="A151:C151"/>
    <mergeCell ref="C310:G310"/>
    <mergeCell ref="A372:C372"/>
    <mergeCell ref="C417:G417"/>
    <mergeCell ref="A422:C422"/>
    <mergeCell ref="C404:G404"/>
    <mergeCell ref="A406:C406"/>
    <mergeCell ref="C407:G407"/>
    <mergeCell ref="A409:C409"/>
    <mergeCell ref="C410:G410"/>
    <mergeCell ref="A413:C413"/>
    <mergeCell ref="A385:H385"/>
    <mergeCell ref="C397:G397"/>
    <mergeCell ref="A400:C400"/>
    <mergeCell ref="A442:H442"/>
    <mergeCell ref="A447:C447"/>
    <mergeCell ref="C163:G163"/>
    <mergeCell ref="A170:C170"/>
    <mergeCell ref="C423:G423"/>
    <mergeCell ref="A425:C425"/>
    <mergeCell ref="C376:G376"/>
    <mergeCell ref="A379:C379"/>
    <mergeCell ref="C443:G443"/>
    <mergeCell ref="A446:C446"/>
    <mergeCell ref="C348:G348"/>
    <mergeCell ref="A365:C365"/>
    <mergeCell ref="C243:G243"/>
    <mergeCell ref="A246:C246"/>
    <mergeCell ref="C247:G247"/>
    <mergeCell ref="A255:C255"/>
    <mergeCell ref="C256:G256"/>
    <mergeCell ref="A265:C265"/>
    <mergeCell ref="C317:G317"/>
    <mergeCell ref="A319:C319"/>
    <mergeCell ref="C231:G231"/>
    <mergeCell ref="A242:C242"/>
    <mergeCell ref="A416:C416"/>
    <mergeCell ref="C366:G366"/>
    <mergeCell ref="A441:C441"/>
    <mergeCell ref="C23:G23"/>
    <mergeCell ref="A29:C29"/>
    <mergeCell ref="C30:G30"/>
    <mergeCell ref="A34:C34"/>
    <mergeCell ref="C324:G324"/>
    <mergeCell ref="A347:C347"/>
    <mergeCell ref="C380:G380"/>
    <mergeCell ref="A383:C383"/>
    <mergeCell ref="C426:G426"/>
    <mergeCell ref="A428:C428"/>
    <mergeCell ref="C429:G429"/>
    <mergeCell ref="A431:C431"/>
    <mergeCell ref="C82:G82"/>
    <mergeCell ref="A84:C84"/>
    <mergeCell ref="C266:G266"/>
    <mergeCell ref="A268:C268"/>
    <mergeCell ref="C35:G35"/>
    <mergeCell ref="A37:C37"/>
    <mergeCell ref="A315:C315"/>
    <mergeCell ref="A316:H316"/>
    <mergeCell ref="A384:C384"/>
    <mergeCell ref="C414:G414"/>
    <mergeCell ref="C148:G148"/>
    <mergeCell ref="A314:C314"/>
    <mergeCell ref="C182:G182"/>
    <mergeCell ref="A184:C184"/>
    <mergeCell ref="C173:G173"/>
    <mergeCell ref="A181:C181"/>
    <mergeCell ref="C290:G290"/>
    <mergeCell ref="A297:C297"/>
    <mergeCell ref="C298:G298"/>
    <mergeCell ref="A301:C301"/>
    <mergeCell ref="C302:G302"/>
    <mergeCell ref="A309:C309"/>
    <mergeCell ref="C271:G271"/>
    <mergeCell ref="A278:C278"/>
    <mergeCell ref="C279:G279"/>
    <mergeCell ref="A284:C284"/>
    <mergeCell ref="A205:C205"/>
    <mergeCell ref="C193:G193"/>
    <mergeCell ref="A198:C198"/>
    <mergeCell ref="C185:G185"/>
    <mergeCell ref="C157:G157"/>
    <mergeCell ref="A159:C159"/>
    <mergeCell ref="C160:G160"/>
    <mergeCell ref="A162:C162"/>
    <mergeCell ref="A448:C448"/>
    <mergeCell ref="C320:G320"/>
    <mergeCell ref="A323:C323"/>
    <mergeCell ref="C152:G152"/>
    <mergeCell ref="A154:C154"/>
    <mergeCell ref="C432:G432"/>
    <mergeCell ref="A437:C437"/>
    <mergeCell ref="C373:G373"/>
    <mergeCell ref="A375:C375"/>
    <mergeCell ref="A230:C230"/>
    <mergeCell ref="C188:G188"/>
    <mergeCell ref="A190:C190"/>
    <mergeCell ref="C206:G206"/>
    <mergeCell ref="A221:C221"/>
    <mergeCell ref="C222:G222"/>
    <mergeCell ref="A224:C224"/>
    <mergeCell ref="C225:G225"/>
    <mergeCell ref="C199:G199"/>
    <mergeCell ref="A201:C201"/>
    <mergeCell ref="C202:G202"/>
    <mergeCell ref="A1:J1"/>
    <mergeCell ref="A2:J2"/>
    <mergeCell ref="A3:J3"/>
    <mergeCell ref="C438:G438"/>
    <mergeCell ref="A440:C440"/>
    <mergeCell ref="C285:G285"/>
    <mergeCell ref="A287:C287"/>
    <mergeCell ref="C66:G66"/>
    <mergeCell ref="A68:C68"/>
    <mergeCell ref="C107:G107"/>
    <mergeCell ref="A110:C110"/>
    <mergeCell ref="C111:G111"/>
    <mergeCell ref="A113:C113"/>
    <mergeCell ref="C117:G117"/>
    <mergeCell ref="A127:C127"/>
    <mergeCell ref="C7:G7"/>
    <mergeCell ref="A22:C22"/>
    <mergeCell ref="C92:G92"/>
    <mergeCell ref="A94:C94"/>
    <mergeCell ref="C63:G63"/>
    <mergeCell ref="A65:C65"/>
    <mergeCell ref="A187:C187"/>
    <mergeCell ref="C38:G38"/>
    <mergeCell ref="A56:C56"/>
  </mergeCells>
  <printOptions gridLines="1"/>
  <pageMargins left="0.7" right="0.7" top="0.75" bottom="0.75" header="0.3" footer="0.3"/>
  <pageSetup scale="68" fitToHeight="0" orientation="landscape"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788"/>
  <sheetViews>
    <sheetView zoomScale="90" zoomScaleNormal="90" workbookViewId="0">
      <pane ySplit="4" topLeftCell="A202" activePane="bottomLeft" state="frozen"/>
      <selection pane="bottomLeft" activeCell="J207" sqref="J207"/>
    </sheetView>
  </sheetViews>
  <sheetFormatPr defaultColWidth="8.85546875" defaultRowHeight="12.75" x14ac:dyDescent="0.2"/>
  <cols>
    <col min="1" max="1" width="3.42578125" style="627" bestFit="1" customWidth="1"/>
    <col min="2" max="2" width="12" style="627" customWidth="1"/>
    <col min="3" max="3" width="34.140625" style="627" bestFit="1" customWidth="1"/>
    <col min="4" max="7" width="15.7109375" style="627" bestFit="1" customWidth="1"/>
    <col min="8" max="8" width="15.28515625" style="627" customWidth="1"/>
    <col min="9" max="9" width="15.140625" style="679" bestFit="1" customWidth="1"/>
    <col min="10" max="10" width="31.140625" style="627" customWidth="1"/>
    <col min="11" max="11" width="13.85546875" style="627" bestFit="1" customWidth="1"/>
    <col min="12" max="16384" width="8.85546875" style="627"/>
  </cols>
  <sheetData>
    <row r="1" spans="1:10" x14ac:dyDescent="0.2">
      <c r="A1" s="1298" t="s">
        <v>3342</v>
      </c>
      <c r="B1" s="1298"/>
      <c r="C1" s="1298"/>
      <c r="D1" s="1298"/>
      <c r="E1" s="1298"/>
      <c r="F1" s="1298"/>
      <c r="G1" s="1298"/>
      <c r="H1" s="1298"/>
      <c r="I1" s="1298"/>
      <c r="J1" s="1298"/>
    </row>
    <row r="2" spans="1:10" x14ac:dyDescent="0.2">
      <c r="A2" s="1300" t="s">
        <v>4067</v>
      </c>
      <c r="B2" s="1300"/>
      <c r="C2" s="1300"/>
      <c r="D2" s="1300"/>
      <c r="E2" s="1300"/>
      <c r="F2" s="1300"/>
      <c r="G2" s="1300"/>
      <c r="H2" s="1300"/>
      <c r="I2" s="1300"/>
      <c r="J2" s="1300"/>
    </row>
    <row r="3" spans="1:10" ht="25.5" x14ac:dyDescent="0.2">
      <c r="A3" s="1321" t="s">
        <v>2918</v>
      </c>
      <c r="B3" s="1321" t="s">
        <v>3344</v>
      </c>
      <c r="C3" s="1321" t="s">
        <v>3</v>
      </c>
      <c r="D3" s="1321" t="s">
        <v>3345</v>
      </c>
      <c r="E3" s="1321"/>
      <c r="F3" s="1321" t="s">
        <v>3346</v>
      </c>
      <c r="G3" s="1321"/>
      <c r="H3" s="583" t="s">
        <v>4000</v>
      </c>
      <c r="I3" s="583" t="s">
        <v>3780</v>
      </c>
      <c r="J3" s="583" t="s">
        <v>1</v>
      </c>
    </row>
    <row r="4" spans="1:10" x14ac:dyDescent="0.2">
      <c r="A4" s="1321"/>
      <c r="B4" s="1321"/>
      <c r="C4" s="1321"/>
      <c r="D4" s="583" t="s">
        <v>3347</v>
      </c>
      <c r="E4" s="583" t="s">
        <v>3348</v>
      </c>
      <c r="F4" s="583">
        <v>2019</v>
      </c>
      <c r="G4" s="583">
        <v>2020</v>
      </c>
      <c r="H4" s="1321">
        <v>2020</v>
      </c>
      <c r="I4" s="1321"/>
      <c r="J4" s="583"/>
    </row>
    <row r="5" spans="1:10" x14ac:dyDescent="0.2">
      <c r="A5" s="1320" t="s">
        <v>3413</v>
      </c>
      <c r="B5" s="1320"/>
      <c r="C5" s="1320"/>
      <c r="D5" s="1320"/>
      <c r="E5" s="1320"/>
      <c r="F5" s="1320"/>
      <c r="G5" s="1320"/>
      <c r="H5" s="1320"/>
      <c r="I5" s="1320"/>
      <c r="J5" s="1320"/>
    </row>
    <row r="6" spans="1:10" ht="25.5" x14ac:dyDescent="0.2">
      <c r="A6" s="628">
        <v>1</v>
      </c>
      <c r="B6" s="629" t="s">
        <v>3092</v>
      </c>
      <c r="C6" s="1316" t="s">
        <v>710</v>
      </c>
      <c r="D6" s="1316"/>
      <c r="E6" s="1316"/>
      <c r="F6" s="1316"/>
      <c r="G6" s="1316"/>
      <c r="H6" s="1316"/>
      <c r="I6" s="1316"/>
      <c r="J6" s="1316"/>
    </row>
    <row r="7" spans="1:10" ht="25.5" x14ac:dyDescent="0.2">
      <c r="A7" s="630">
        <v>1</v>
      </c>
      <c r="B7" s="630">
        <v>22020102</v>
      </c>
      <c r="C7" s="631" t="s">
        <v>3349</v>
      </c>
      <c r="D7" s="205">
        <v>2313800</v>
      </c>
      <c r="E7" s="205">
        <v>1638000</v>
      </c>
      <c r="F7" s="205">
        <v>7500000</v>
      </c>
      <c r="G7" s="205">
        <v>7000000</v>
      </c>
      <c r="H7" s="205">
        <v>8000000</v>
      </c>
      <c r="I7" s="632"/>
      <c r="J7" s="633" t="s">
        <v>4284</v>
      </c>
    </row>
    <row r="8" spans="1:10" ht="25.5" x14ac:dyDescent="0.2">
      <c r="A8" s="630">
        <v>2</v>
      </c>
      <c r="B8" s="630">
        <v>22020201</v>
      </c>
      <c r="C8" s="631" t="s">
        <v>3363</v>
      </c>
      <c r="D8" s="205">
        <v>859500</v>
      </c>
      <c r="E8" s="205">
        <v>508200</v>
      </c>
      <c r="F8" s="205">
        <v>1500000</v>
      </c>
      <c r="G8" s="205">
        <v>500000</v>
      </c>
      <c r="H8" s="205">
        <v>1500000</v>
      </c>
      <c r="I8" s="632"/>
      <c r="J8" s="633" t="s">
        <v>4279</v>
      </c>
    </row>
    <row r="9" spans="1:10" ht="25.5" x14ac:dyDescent="0.2">
      <c r="A9" s="630">
        <v>3</v>
      </c>
      <c r="B9" s="630">
        <v>22020202</v>
      </c>
      <c r="C9" s="631" t="s">
        <v>3350</v>
      </c>
      <c r="D9" s="205">
        <v>88150</v>
      </c>
      <c r="E9" s="205">
        <v>68600</v>
      </c>
      <c r="F9" s="205">
        <v>225000</v>
      </c>
      <c r="G9" s="205">
        <v>100000</v>
      </c>
      <c r="H9" s="205">
        <v>225000</v>
      </c>
      <c r="I9" s="632"/>
      <c r="J9" s="633" t="s">
        <v>4279</v>
      </c>
    </row>
    <row r="10" spans="1:10" ht="25.5" x14ac:dyDescent="0.2">
      <c r="A10" s="630">
        <v>4</v>
      </c>
      <c r="B10" s="630">
        <v>22020301</v>
      </c>
      <c r="C10" s="631" t="s">
        <v>3352</v>
      </c>
      <c r="D10" s="205">
        <v>658050</v>
      </c>
      <c r="E10" s="205">
        <v>476000</v>
      </c>
      <c r="F10" s="205">
        <v>1500000</v>
      </c>
      <c r="G10" s="205">
        <v>1500000</v>
      </c>
      <c r="H10" s="205">
        <v>1500000</v>
      </c>
      <c r="I10" s="632"/>
      <c r="J10" s="633" t="s">
        <v>4279</v>
      </c>
    </row>
    <row r="11" spans="1:10" ht="25.5" x14ac:dyDescent="0.2">
      <c r="A11" s="630">
        <v>5</v>
      </c>
      <c r="B11" s="630">
        <v>22020305</v>
      </c>
      <c r="C11" s="631" t="s">
        <v>3355</v>
      </c>
      <c r="D11" s="205">
        <v>104900</v>
      </c>
      <c r="E11" s="205">
        <v>72800</v>
      </c>
      <c r="F11" s="205">
        <v>199500</v>
      </c>
      <c r="G11" s="205">
        <v>100000</v>
      </c>
      <c r="H11" s="205">
        <v>199500</v>
      </c>
      <c r="I11" s="632"/>
      <c r="J11" s="633" t="s">
        <v>4279</v>
      </c>
    </row>
    <row r="12" spans="1:10" ht="25.5" x14ac:dyDescent="0.2">
      <c r="A12" s="630">
        <v>6</v>
      </c>
      <c r="B12" s="630">
        <v>22020401</v>
      </c>
      <c r="C12" s="631" t="s">
        <v>3356</v>
      </c>
      <c r="D12" s="205">
        <v>1011320</v>
      </c>
      <c r="E12" s="205">
        <v>820400</v>
      </c>
      <c r="F12" s="205">
        <v>1875000</v>
      </c>
      <c r="G12" s="205">
        <v>1500000</v>
      </c>
      <c r="H12" s="205">
        <v>1875000</v>
      </c>
      <c r="I12" s="632"/>
      <c r="J12" s="633" t="s">
        <v>4279</v>
      </c>
    </row>
    <row r="13" spans="1:10" ht="25.5" x14ac:dyDescent="0.2">
      <c r="A13" s="630">
        <v>7</v>
      </c>
      <c r="B13" s="630">
        <v>22020402</v>
      </c>
      <c r="C13" s="631" t="s">
        <v>3366</v>
      </c>
      <c r="D13" s="205">
        <v>105900</v>
      </c>
      <c r="E13" s="205">
        <v>74900</v>
      </c>
      <c r="F13" s="205">
        <v>225000</v>
      </c>
      <c r="G13" s="205">
        <v>100000</v>
      </c>
      <c r="H13" s="205">
        <v>225000</v>
      </c>
      <c r="I13" s="632"/>
      <c r="J13" s="633" t="s">
        <v>4279</v>
      </c>
    </row>
    <row r="14" spans="1:10" ht="25.5" x14ac:dyDescent="0.2">
      <c r="A14" s="630">
        <v>8</v>
      </c>
      <c r="B14" s="630">
        <v>22020501</v>
      </c>
      <c r="C14" s="631" t="s">
        <v>3370</v>
      </c>
      <c r="D14" s="205">
        <v>1689700</v>
      </c>
      <c r="E14" s="205">
        <v>1330000</v>
      </c>
      <c r="F14" s="205">
        <v>3750000</v>
      </c>
      <c r="G14" s="205">
        <v>2200000</v>
      </c>
      <c r="H14" s="205">
        <v>3250000</v>
      </c>
      <c r="I14" s="632"/>
      <c r="J14" s="633" t="s">
        <v>4279</v>
      </c>
    </row>
    <row r="15" spans="1:10" ht="25.5" x14ac:dyDescent="0.2">
      <c r="A15" s="630">
        <v>9</v>
      </c>
      <c r="B15" s="630">
        <v>22020712</v>
      </c>
      <c r="C15" s="631" t="s">
        <v>3381</v>
      </c>
      <c r="D15" s="205">
        <v>54455</v>
      </c>
      <c r="E15" s="205">
        <v>34300</v>
      </c>
      <c r="F15" s="205">
        <v>105000</v>
      </c>
      <c r="G15" s="205">
        <v>50000</v>
      </c>
      <c r="H15" s="205">
        <v>105000</v>
      </c>
      <c r="I15" s="632"/>
      <c r="J15" s="633" t="s">
        <v>4279</v>
      </c>
    </row>
    <row r="16" spans="1:10" ht="25.5" x14ac:dyDescent="0.2">
      <c r="A16" s="630">
        <v>10</v>
      </c>
      <c r="B16" s="630">
        <v>22021001</v>
      </c>
      <c r="C16" s="631" t="s">
        <v>3360</v>
      </c>
      <c r="D16" s="205">
        <v>198350</v>
      </c>
      <c r="E16" s="205">
        <v>154000</v>
      </c>
      <c r="F16" s="205">
        <v>450000</v>
      </c>
      <c r="G16" s="205">
        <v>100000</v>
      </c>
      <c r="H16" s="205">
        <v>450000</v>
      </c>
      <c r="I16" s="632"/>
      <c r="J16" s="633" t="s">
        <v>4279</v>
      </c>
    </row>
    <row r="17" spans="1:10" ht="25.5" x14ac:dyDescent="0.2">
      <c r="A17" s="630">
        <v>11</v>
      </c>
      <c r="B17" s="630">
        <v>22021007</v>
      </c>
      <c r="C17" s="631" t="s">
        <v>3362</v>
      </c>
      <c r="D17" s="205">
        <v>92650</v>
      </c>
      <c r="E17" s="205">
        <v>65800</v>
      </c>
      <c r="F17" s="205">
        <v>199500</v>
      </c>
      <c r="G17" s="205">
        <v>200000</v>
      </c>
      <c r="H17" s="205">
        <v>199500</v>
      </c>
      <c r="I17" s="632"/>
      <c r="J17" s="633" t="s">
        <v>4279</v>
      </c>
    </row>
    <row r="18" spans="1:10" ht="25.5" x14ac:dyDescent="0.2">
      <c r="A18" s="630">
        <v>12</v>
      </c>
      <c r="B18" s="630">
        <v>22021041</v>
      </c>
      <c r="C18" s="631" t="s">
        <v>3398</v>
      </c>
      <c r="D18" s="205">
        <v>166375</v>
      </c>
      <c r="E18" s="205">
        <v>140000</v>
      </c>
      <c r="F18" s="205">
        <v>321000</v>
      </c>
      <c r="G18" s="205">
        <v>50000</v>
      </c>
      <c r="H18" s="205">
        <v>321000</v>
      </c>
      <c r="I18" s="632"/>
      <c r="J18" s="633" t="s">
        <v>4279</v>
      </c>
    </row>
    <row r="19" spans="1:10" ht="25.5" x14ac:dyDescent="0.2">
      <c r="A19" s="630">
        <v>13</v>
      </c>
      <c r="B19" s="630">
        <v>22021052</v>
      </c>
      <c r="C19" s="631" t="s">
        <v>3379</v>
      </c>
      <c r="D19" s="205">
        <v>54850</v>
      </c>
      <c r="E19" s="205">
        <v>42000</v>
      </c>
      <c r="F19" s="205">
        <v>150000</v>
      </c>
      <c r="G19" s="205">
        <v>100000</v>
      </c>
      <c r="H19" s="205">
        <v>150000</v>
      </c>
      <c r="I19" s="632"/>
      <c r="J19" s="633" t="s">
        <v>4279</v>
      </c>
    </row>
    <row r="20" spans="1:10" x14ac:dyDescent="0.2">
      <c r="A20" s="1317" t="s">
        <v>365</v>
      </c>
      <c r="B20" s="1317"/>
      <c r="C20" s="1317"/>
      <c r="D20" s="634">
        <v>7398000</v>
      </c>
      <c r="E20" s="634">
        <v>5425000</v>
      </c>
      <c r="F20" s="634">
        <v>18000000</v>
      </c>
      <c r="G20" s="634">
        <v>13500000</v>
      </c>
      <c r="H20" s="635">
        <f>SUM(H7:H19)</f>
        <v>18000000</v>
      </c>
      <c r="I20" s="632"/>
      <c r="J20" s="636"/>
    </row>
    <row r="21" spans="1:10" x14ac:dyDescent="0.2">
      <c r="A21" s="628">
        <v>2</v>
      </c>
      <c r="B21" s="628">
        <v>21510200100</v>
      </c>
      <c r="C21" s="1316" t="s">
        <v>39</v>
      </c>
      <c r="D21" s="1316"/>
      <c r="E21" s="1316"/>
      <c r="F21" s="1316"/>
      <c r="G21" s="1316"/>
      <c r="H21" s="1316"/>
      <c r="I21" s="632"/>
      <c r="J21" s="636"/>
    </row>
    <row r="22" spans="1:10" ht="25.5" x14ac:dyDescent="0.2">
      <c r="A22" s="630">
        <v>1</v>
      </c>
      <c r="B22" s="630">
        <v>22020102</v>
      </c>
      <c r="C22" s="631" t="s">
        <v>3349</v>
      </c>
      <c r="D22" s="205">
        <v>315000</v>
      </c>
      <c r="E22" s="205">
        <v>3512000</v>
      </c>
      <c r="F22" s="205">
        <v>2000000</v>
      </c>
      <c r="G22" s="205">
        <v>2200000</v>
      </c>
      <c r="H22" s="205">
        <v>2200000</v>
      </c>
      <c r="I22" s="632"/>
      <c r="J22" s="633" t="s">
        <v>4279</v>
      </c>
    </row>
    <row r="23" spans="1:10" ht="25.5" x14ac:dyDescent="0.2">
      <c r="A23" s="630">
        <v>2</v>
      </c>
      <c r="B23" s="630">
        <v>22020201</v>
      </c>
      <c r="C23" s="631" t="s">
        <v>3363</v>
      </c>
      <c r="D23" s="205">
        <v>23000</v>
      </c>
      <c r="E23" s="637">
        <v>0</v>
      </c>
      <c r="F23" s="205">
        <v>200000</v>
      </c>
      <c r="G23" s="205">
        <v>300000</v>
      </c>
      <c r="H23" s="205">
        <v>300000</v>
      </c>
      <c r="I23" s="632"/>
      <c r="J23" s="633" t="s">
        <v>4279</v>
      </c>
    </row>
    <row r="24" spans="1:10" ht="25.5" x14ac:dyDescent="0.2">
      <c r="A24" s="630">
        <v>3</v>
      </c>
      <c r="B24" s="630">
        <v>22020202</v>
      </c>
      <c r="C24" s="631" t="s">
        <v>3350</v>
      </c>
      <c r="D24" s="637">
        <v>0</v>
      </c>
      <c r="E24" s="637">
        <v>0</v>
      </c>
      <c r="F24" s="205">
        <v>20000</v>
      </c>
      <c r="G24" s="205">
        <v>100000</v>
      </c>
      <c r="H24" s="205">
        <v>100000</v>
      </c>
      <c r="I24" s="632"/>
      <c r="J24" s="633" t="s">
        <v>4279</v>
      </c>
    </row>
    <row r="25" spans="1:10" ht="25.5" x14ac:dyDescent="0.2">
      <c r="A25" s="630">
        <v>4</v>
      </c>
      <c r="B25" s="630">
        <v>22020301</v>
      </c>
      <c r="C25" s="631" t="s">
        <v>3352</v>
      </c>
      <c r="D25" s="205">
        <v>53500</v>
      </c>
      <c r="E25" s="205">
        <v>82000</v>
      </c>
      <c r="F25" s="205">
        <v>50000</v>
      </c>
      <c r="G25" s="205">
        <v>1700000</v>
      </c>
      <c r="H25" s="205">
        <v>275000</v>
      </c>
      <c r="I25" s="632"/>
      <c r="J25" s="633" t="s">
        <v>4279</v>
      </c>
    </row>
    <row r="26" spans="1:10" ht="25.5" x14ac:dyDescent="0.2">
      <c r="A26" s="630">
        <v>5</v>
      </c>
      <c r="B26" s="630">
        <v>22020305</v>
      </c>
      <c r="C26" s="631" t="s">
        <v>3355</v>
      </c>
      <c r="D26" s="205">
        <v>12500</v>
      </c>
      <c r="E26" s="637">
        <v>0</v>
      </c>
      <c r="F26" s="205">
        <v>100000</v>
      </c>
      <c r="G26" s="205">
        <v>100000</v>
      </c>
      <c r="H26" s="205">
        <v>100000</v>
      </c>
      <c r="I26" s="632"/>
      <c r="J26" s="633" t="s">
        <v>4279</v>
      </c>
    </row>
    <row r="27" spans="1:10" ht="25.5" x14ac:dyDescent="0.2">
      <c r="A27" s="630">
        <v>6</v>
      </c>
      <c r="B27" s="630">
        <v>22020401</v>
      </c>
      <c r="C27" s="631" t="s">
        <v>3356</v>
      </c>
      <c r="D27" s="205">
        <v>243000</v>
      </c>
      <c r="E27" s="205">
        <v>270000</v>
      </c>
      <c r="F27" s="205">
        <v>500000</v>
      </c>
      <c r="G27" s="205">
        <v>1500000</v>
      </c>
      <c r="H27" s="205">
        <v>500000</v>
      </c>
      <c r="I27" s="632"/>
      <c r="J27" s="633" t="s">
        <v>4279</v>
      </c>
    </row>
    <row r="28" spans="1:10" ht="25.5" x14ac:dyDescent="0.2">
      <c r="A28" s="630">
        <v>7</v>
      </c>
      <c r="B28" s="630">
        <v>22020402</v>
      </c>
      <c r="C28" s="631" t="s">
        <v>3366</v>
      </c>
      <c r="D28" s="205">
        <v>241500</v>
      </c>
      <c r="E28" s="205">
        <v>85000</v>
      </c>
      <c r="F28" s="205">
        <v>200000</v>
      </c>
      <c r="G28" s="205">
        <v>100000</v>
      </c>
      <c r="H28" s="205">
        <v>100000</v>
      </c>
      <c r="I28" s="632"/>
      <c r="J28" s="633" t="s">
        <v>4279</v>
      </c>
    </row>
    <row r="29" spans="1:10" ht="25.5" x14ac:dyDescent="0.2">
      <c r="A29" s="630">
        <v>8</v>
      </c>
      <c r="B29" s="630">
        <v>22020501</v>
      </c>
      <c r="C29" s="631" t="s">
        <v>3370</v>
      </c>
      <c r="D29" s="205">
        <v>100000</v>
      </c>
      <c r="E29" s="205">
        <v>90000</v>
      </c>
      <c r="F29" s="205">
        <v>500000</v>
      </c>
      <c r="G29" s="205">
        <v>700000</v>
      </c>
      <c r="H29" s="205">
        <v>500000</v>
      </c>
      <c r="I29" s="632"/>
      <c r="J29" s="633" t="s">
        <v>4279</v>
      </c>
    </row>
    <row r="30" spans="1:10" ht="25.5" x14ac:dyDescent="0.2">
      <c r="A30" s="630">
        <v>9</v>
      </c>
      <c r="B30" s="630">
        <v>22021001</v>
      </c>
      <c r="C30" s="631" t="s">
        <v>3360</v>
      </c>
      <c r="D30" s="205">
        <v>245500</v>
      </c>
      <c r="E30" s="637">
        <v>0</v>
      </c>
      <c r="F30" s="205">
        <v>150000</v>
      </c>
      <c r="G30" s="205">
        <v>300000</v>
      </c>
      <c r="H30" s="205">
        <v>300000</v>
      </c>
      <c r="I30" s="632"/>
      <c r="J30" s="633" t="s">
        <v>4279</v>
      </c>
    </row>
    <row r="31" spans="1:10" ht="25.5" x14ac:dyDescent="0.2">
      <c r="A31" s="630">
        <v>10</v>
      </c>
      <c r="B31" s="630">
        <v>22021007</v>
      </c>
      <c r="C31" s="631" t="s">
        <v>3362</v>
      </c>
      <c r="D31" s="205">
        <v>65000</v>
      </c>
      <c r="E31" s="205">
        <v>150000</v>
      </c>
      <c r="F31" s="205">
        <v>330000</v>
      </c>
      <c r="G31" s="205">
        <v>500000</v>
      </c>
      <c r="H31" s="205">
        <v>500000</v>
      </c>
      <c r="I31" s="632"/>
      <c r="J31" s="633" t="s">
        <v>4279</v>
      </c>
    </row>
    <row r="32" spans="1:10" x14ac:dyDescent="0.2">
      <c r="A32" s="1317" t="s">
        <v>365</v>
      </c>
      <c r="B32" s="1317"/>
      <c r="C32" s="1317"/>
      <c r="D32" s="634">
        <v>1299000</v>
      </c>
      <c r="E32" s="634">
        <v>4189000</v>
      </c>
      <c r="F32" s="634">
        <v>4050000</v>
      </c>
      <c r="G32" s="634">
        <v>7500000</v>
      </c>
      <c r="H32" s="634">
        <f>SUM(H22:H31)</f>
        <v>4875000</v>
      </c>
      <c r="I32" s="632"/>
      <c r="J32" s="636"/>
    </row>
    <row r="33" spans="1:10" x14ac:dyDescent="0.2">
      <c r="A33" s="628">
        <v>3</v>
      </c>
      <c r="B33" s="628">
        <v>21510200200</v>
      </c>
      <c r="C33" s="1316" t="s">
        <v>3024</v>
      </c>
      <c r="D33" s="1316"/>
      <c r="E33" s="1316"/>
      <c r="F33" s="1316"/>
      <c r="G33" s="1316"/>
      <c r="H33" s="1316"/>
      <c r="I33" s="632"/>
      <c r="J33" s="636"/>
    </row>
    <row r="34" spans="1:10" ht="25.5" x14ac:dyDescent="0.2">
      <c r="A34" s="630">
        <v>1</v>
      </c>
      <c r="B34" s="630">
        <v>22020102</v>
      </c>
      <c r="C34" s="631" t="s">
        <v>3349</v>
      </c>
      <c r="D34" s="205">
        <v>1500000</v>
      </c>
      <c r="E34" s="205">
        <v>1047500</v>
      </c>
      <c r="F34" s="205">
        <v>2000000</v>
      </c>
      <c r="G34" s="205">
        <v>1500000</v>
      </c>
      <c r="H34" s="205">
        <v>1500000</v>
      </c>
      <c r="I34" s="632"/>
      <c r="J34" s="633" t="s">
        <v>4279</v>
      </c>
    </row>
    <row r="35" spans="1:10" ht="25.5" x14ac:dyDescent="0.2">
      <c r="A35" s="630">
        <v>2</v>
      </c>
      <c r="B35" s="630">
        <v>22020201</v>
      </c>
      <c r="C35" s="631" t="s">
        <v>3363</v>
      </c>
      <c r="D35" s="637">
        <v>0</v>
      </c>
      <c r="E35" s="637">
        <v>0</v>
      </c>
      <c r="F35" s="637">
        <v>0</v>
      </c>
      <c r="G35" s="205">
        <v>200000</v>
      </c>
      <c r="H35" s="205">
        <v>200000</v>
      </c>
      <c r="I35" s="632"/>
      <c r="J35" s="633" t="s">
        <v>4279</v>
      </c>
    </row>
    <row r="36" spans="1:10" ht="25.5" x14ac:dyDescent="0.2">
      <c r="A36" s="630">
        <v>3</v>
      </c>
      <c r="B36" s="630">
        <v>22020202</v>
      </c>
      <c r="C36" s="631" t="s">
        <v>3350</v>
      </c>
      <c r="D36" s="205">
        <v>500000</v>
      </c>
      <c r="E36" s="205">
        <v>295000</v>
      </c>
      <c r="F36" s="205">
        <v>300000</v>
      </c>
      <c r="G36" s="205">
        <v>500000</v>
      </c>
      <c r="H36" s="205">
        <v>500000</v>
      </c>
      <c r="I36" s="632"/>
      <c r="J36" s="633" t="s">
        <v>4279</v>
      </c>
    </row>
    <row r="37" spans="1:10" ht="25.5" x14ac:dyDescent="0.2">
      <c r="A37" s="630">
        <v>4</v>
      </c>
      <c r="B37" s="630">
        <v>22020301</v>
      </c>
      <c r="C37" s="631" t="s">
        <v>3352</v>
      </c>
      <c r="D37" s="205">
        <v>200000</v>
      </c>
      <c r="E37" s="205">
        <v>147500</v>
      </c>
      <c r="F37" s="205">
        <v>1800000</v>
      </c>
      <c r="G37" s="205">
        <v>200000</v>
      </c>
      <c r="H37" s="205">
        <v>200000</v>
      </c>
      <c r="I37" s="632"/>
      <c r="J37" s="633" t="s">
        <v>4279</v>
      </c>
    </row>
    <row r="38" spans="1:10" ht="25.5" x14ac:dyDescent="0.2">
      <c r="A38" s="630">
        <v>5</v>
      </c>
      <c r="B38" s="630">
        <v>22020305</v>
      </c>
      <c r="C38" s="631" t="s">
        <v>3355</v>
      </c>
      <c r="D38" s="205">
        <v>700000</v>
      </c>
      <c r="E38" s="205">
        <v>577000</v>
      </c>
      <c r="F38" s="205">
        <v>800000</v>
      </c>
      <c r="G38" s="205">
        <v>700000</v>
      </c>
      <c r="H38" s="205">
        <v>700000</v>
      </c>
      <c r="I38" s="632"/>
      <c r="J38" s="633" t="s">
        <v>4279</v>
      </c>
    </row>
    <row r="39" spans="1:10" ht="25.5" x14ac:dyDescent="0.2">
      <c r="A39" s="630">
        <v>6</v>
      </c>
      <c r="B39" s="630">
        <v>22020401</v>
      </c>
      <c r="C39" s="631" t="s">
        <v>3356</v>
      </c>
      <c r="D39" s="205">
        <v>1100000</v>
      </c>
      <c r="E39" s="205">
        <v>892000</v>
      </c>
      <c r="F39" s="205">
        <v>3000000</v>
      </c>
      <c r="G39" s="205">
        <v>1100000</v>
      </c>
      <c r="H39" s="205">
        <v>1100000</v>
      </c>
      <c r="I39" s="638"/>
      <c r="J39" s="633" t="s">
        <v>4279</v>
      </c>
    </row>
    <row r="40" spans="1:10" ht="25.5" x14ac:dyDescent="0.2">
      <c r="A40" s="630">
        <v>7</v>
      </c>
      <c r="B40" s="630">
        <v>22020402</v>
      </c>
      <c r="C40" s="631" t="s">
        <v>3366</v>
      </c>
      <c r="D40" s="637">
        <v>0</v>
      </c>
      <c r="E40" s="637">
        <v>0</v>
      </c>
      <c r="F40" s="637">
        <v>0</v>
      </c>
      <c r="G40" s="205">
        <v>800000</v>
      </c>
      <c r="H40" s="205">
        <v>800000</v>
      </c>
      <c r="I40" s="639"/>
      <c r="J40" s="633" t="s">
        <v>4279</v>
      </c>
    </row>
    <row r="41" spans="1:10" ht="25.5" x14ac:dyDescent="0.2">
      <c r="A41" s="630">
        <v>8</v>
      </c>
      <c r="B41" s="630">
        <v>22020501</v>
      </c>
      <c r="C41" s="631" t="s">
        <v>3370</v>
      </c>
      <c r="D41" s="205">
        <v>1500000</v>
      </c>
      <c r="E41" s="205">
        <v>1145000</v>
      </c>
      <c r="F41" s="205">
        <v>600000</v>
      </c>
      <c r="G41" s="205">
        <v>1500000</v>
      </c>
      <c r="H41" s="205">
        <v>1500000</v>
      </c>
      <c r="I41" s="632"/>
      <c r="J41" s="633" t="s">
        <v>4279</v>
      </c>
    </row>
    <row r="42" spans="1:10" ht="25.5" x14ac:dyDescent="0.2">
      <c r="A42" s="630">
        <v>9</v>
      </c>
      <c r="B42" s="630">
        <v>22021001</v>
      </c>
      <c r="C42" s="631" t="s">
        <v>3360</v>
      </c>
      <c r="D42" s="205">
        <v>500000</v>
      </c>
      <c r="E42" s="205">
        <v>553000</v>
      </c>
      <c r="F42" s="205">
        <v>500000</v>
      </c>
      <c r="G42" s="205">
        <v>500000</v>
      </c>
      <c r="H42" s="205">
        <v>500000</v>
      </c>
      <c r="I42" s="632"/>
      <c r="J42" s="633" t="s">
        <v>4279</v>
      </c>
    </row>
    <row r="43" spans="1:10" ht="25.5" x14ac:dyDescent="0.2">
      <c r="A43" s="630">
        <v>10</v>
      </c>
      <c r="B43" s="630">
        <v>22021007</v>
      </c>
      <c r="C43" s="631" t="s">
        <v>3362</v>
      </c>
      <c r="D43" s="637">
        <v>0</v>
      </c>
      <c r="E43" s="637">
        <v>0</v>
      </c>
      <c r="F43" s="637">
        <v>0</v>
      </c>
      <c r="G43" s="205">
        <v>2000000</v>
      </c>
      <c r="H43" s="205">
        <v>2000000</v>
      </c>
      <c r="I43" s="632"/>
      <c r="J43" s="633" t="s">
        <v>4279</v>
      </c>
    </row>
    <row r="44" spans="1:10" x14ac:dyDescent="0.2">
      <c r="A44" s="1317" t="s">
        <v>365</v>
      </c>
      <c r="B44" s="1317"/>
      <c r="C44" s="1317"/>
      <c r="D44" s="634">
        <v>6000000</v>
      </c>
      <c r="E44" s="634">
        <v>4657000</v>
      </c>
      <c r="F44" s="634">
        <v>9000000</v>
      </c>
      <c r="G44" s="634">
        <v>9000000</v>
      </c>
      <c r="H44" s="634">
        <f>SUM(H34:H43)</f>
        <v>9000000</v>
      </c>
      <c r="I44" s="632"/>
      <c r="J44" s="636"/>
    </row>
    <row r="45" spans="1:10" x14ac:dyDescent="0.2">
      <c r="A45" s="628">
        <v>4</v>
      </c>
      <c r="B45" s="628">
        <v>21511000100</v>
      </c>
      <c r="C45" s="1316" t="s">
        <v>125</v>
      </c>
      <c r="D45" s="1316"/>
      <c r="E45" s="1316"/>
      <c r="F45" s="1316"/>
      <c r="G45" s="1316"/>
      <c r="H45" s="1316"/>
      <c r="I45" s="632"/>
      <c r="J45" s="636"/>
    </row>
    <row r="46" spans="1:10" ht="25.5" x14ac:dyDescent="0.2">
      <c r="A46" s="630">
        <v>1</v>
      </c>
      <c r="B46" s="630">
        <v>22020102</v>
      </c>
      <c r="C46" s="631" t="s">
        <v>3349</v>
      </c>
      <c r="D46" s="205">
        <v>970000</v>
      </c>
      <c r="E46" s="205">
        <v>543000</v>
      </c>
      <c r="F46" s="205">
        <v>800000</v>
      </c>
      <c r="G46" s="205">
        <v>750000</v>
      </c>
      <c r="H46" s="205">
        <v>750000</v>
      </c>
      <c r="I46" s="632"/>
      <c r="J46" s="633" t="s">
        <v>4279</v>
      </c>
    </row>
    <row r="47" spans="1:10" ht="25.5" x14ac:dyDescent="0.2">
      <c r="A47" s="630">
        <v>2</v>
      </c>
      <c r="B47" s="630">
        <v>22020201</v>
      </c>
      <c r="C47" s="631" t="s">
        <v>3363</v>
      </c>
      <c r="D47" s="205">
        <v>80000</v>
      </c>
      <c r="E47" s="205">
        <v>40000</v>
      </c>
      <c r="F47" s="205">
        <v>100000</v>
      </c>
      <c r="G47" s="205">
        <v>200000</v>
      </c>
      <c r="H47" s="205">
        <v>200000</v>
      </c>
      <c r="I47" s="632"/>
      <c r="J47" s="633" t="s">
        <v>4279</v>
      </c>
    </row>
    <row r="48" spans="1:10" ht="25.5" x14ac:dyDescent="0.2">
      <c r="A48" s="630">
        <v>3</v>
      </c>
      <c r="B48" s="630">
        <v>22020202</v>
      </c>
      <c r="C48" s="631" t="s">
        <v>3350</v>
      </c>
      <c r="D48" s="205">
        <v>70000</v>
      </c>
      <c r="E48" s="205">
        <v>20000</v>
      </c>
      <c r="F48" s="205">
        <v>80000</v>
      </c>
      <c r="G48" s="205">
        <v>80000</v>
      </c>
      <c r="H48" s="205">
        <v>80000</v>
      </c>
      <c r="I48" s="632"/>
      <c r="J48" s="633" t="s">
        <v>4279</v>
      </c>
    </row>
    <row r="49" spans="1:10" ht="25.5" x14ac:dyDescent="0.2">
      <c r="A49" s="630">
        <v>4</v>
      </c>
      <c r="B49" s="630">
        <v>22020301</v>
      </c>
      <c r="C49" s="631" t="s">
        <v>3352</v>
      </c>
      <c r="D49" s="205">
        <v>530000</v>
      </c>
      <c r="E49" s="205">
        <v>250000</v>
      </c>
      <c r="F49" s="205">
        <v>600000</v>
      </c>
      <c r="G49" s="205">
        <v>600000</v>
      </c>
      <c r="H49" s="205">
        <v>300000</v>
      </c>
      <c r="I49" s="632"/>
      <c r="J49" s="633" t="s">
        <v>4279</v>
      </c>
    </row>
    <row r="50" spans="1:10" ht="25.5" x14ac:dyDescent="0.2">
      <c r="A50" s="630">
        <v>5</v>
      </c>
      <c r="B50" s="630">
        <v>22020305</v>
      </c>
      <c r="C50" s="631" t="s">
        <v>3355</v>
      </c>
      <c r="D50" s="205">
        <v>312500</v>
      </c>
      <c r="E50" s="205">
        <v>160000</v>
      </c>
      <c r="F50" s="205">
        <v>500000</v>
      </c>
      <c r="G50" s="205">
        <v>500000</v>
      </c>
      <c r="H50" s="205">
        <v>200000</v>
      </c>
      <c r="I50" s="632"/>
      <c r="J50" s="633" t="s">
        <v>4279</v>
      </c>
    </row>
    <row r="51" spans="1:10" ht="25.5" x14ac:dyDescent="0.2">
      <c r="A51" s="630">
        <v>6</v>
      </c>
      <c r="B51" s="630">
        <v>22020401</v>
      </c>
      <c r="C51" s="631" t="s">
        <v>3356</v>
      </c>
      <c r="D51" s="205">
        <v>831505</v>
      </c>
      <c r="E51" s="205">
        <v>554960</v>
      </c>
      <c r="F51" s="205">
        <v>950000</v>
      </c>
      <c r="G51" s="205">
        <v>900000</v>
      </c>
      <c r="H51" s="205">
        <v>500000</v>
      </c>
      <c r="I51" s="632"/>
      <c r="J51" s="633" t="s">
        <v>4279</v>
      </c>
    </row>
    <row r="52" spans="1:10" ht="25.5" x14ac:dyDescent="0.2">
      <c r="A52" s="630">
        <v>7</v>
      </c>
      <c r="B52" s="630">
        <v>22020402</v>
      </c>
      <c r="C52" s="631" t="s">
        <v>3366</v>
      </c>
      <c r="D52" s="205">
        <v>315000</v>
      </c>
      <c r="E52" s="205">
        <v>130000</v>
      </c>
      <c r="F52" s="205">
        <v>400000</v>
      </c>
      <c r="G52" s="205">
        <v>450000</v>
      </c>
      <c r="H52" s="205">
        <v>350000</v>
      </c>
      <c r="I52" s="632"/>
      <c r="J52" s="633" t="s">
        <v>4279</v>
      </c>
    </row>
    <row r="53" spans="1:10" ht="25.5" x14ac:dyDescent="0.2">
      <c r="A53" s="630">
        <v>8</v>
      </c>
      <c r="B53" s="630">
        <v>22020501</v>
      </c>
      <c r="C53" s="631" t="s">
        <v>3370</v>
      </c>
      <c r="D53" s="205">
        <v>723500</v>
      </c>
      <c r="E53" s="205">
        <v>82500</v>
      </c>
      <c r="F53" s="205">
        <v>150000</v>
      </c>
      <c r="G53" s="205">
        <v>400000</v>
      </c>
      <c r="H53" s="205">
        <v>400000</v>
      </c>
      <c r="I53" s="632"/>
      <c r="J53" s="633" t="s">
        <v>4279</v>
      </c>
    </row>
    <row r="54" spans="1:10" ht="25.5" x14ac:dyDescent="0.2">
      <c r="A54" s="630">
        <v>9</v>
      </c>
      <c r="B54" s="630">
        <v>22020707</v>
      </c>
      <c r="C54" s="631" t="s">
        <v>3390</v>
      </c>
      <c r="D54" s="637">
        <v>0</v>
      </c>
      <c r="E54" s="637">
        <v>0</v>
      </c>
      <c r="F54" s="637">
        <v>0</v>
      </c>
      <c r="G54" s="205">
        <v>150000</v>
      </c>
      <c r="H54" s="205">
        <v>150000</v>
      </c>
      <c r="I54" s="632"/>
      <c r="J54" s="633" t="s">
        <v>4279</v>
      </c>
    </row>
    <row r="55" spans="1:10" ht="25.5" x14ac:dyDescent="0.2">
      <c r="A55" s="630">
        <v>10</v>
      </c>
      <c r="B55" s="630">
        <v>22021001</v>
      </c>
      <c r="C55" s="631" t="s">
        <v>3360</v>
      </c>
      <c r="D55" s="205">
        <v>42500</v>
      </c>
      <c r="E55" s="205">
        <v>75500</v>
      </c>
      <c r="F55" s="205">
        <v>420000</v>
      </c>
      <c r="G55" s="205">
        <v>420000</v>
      </c>
      <c r="H55" s="205">
        <v>120000</v>
      </c>
      <c r="I55" s="632"/>
      <c r="J55" s="633" t="s">
        <v>4279</v>
      </c>
    </row>
    <row r="56" spans="1:10" ht="25.5" x14ac:dyDescent="0.2">
      <c r="A56" s="630">
        <v>11</v>
      </c>
      <c r="B56" s="630">
        <v>22021003</v>
      </c>
      <c r="C56" s="631" t="s">
        <v>3376</v>
      </c>
      <c r="D56" s="637">
        <v>0</v>
      </c>
      <c r="E56" s="637">
        <v>0</v>
      </c>
      <c r="F56" s="205">
        <v>500000</v>
      </c>
      <c r="G56" s="205">
        <v>50000</v>
      </c>
      <c r="H56" s="205">
        <v>50000</v>
      </c>
      <c r="I56" s="632"/>
      <c r="J56" s="633" t="s">
        <v>4279</v>
      </c>
    </row>
    <row r="57" spans="1:10" ht="25.5" x14ac:dyDescent="0.2">
      <c r="A57" s="630">
        <v>12</v>
      </c>
      <c r="B57" s="630">
        <v>22021007</v>
      </c>
      <c r="C57" s="631" t="s">
        <v>3362</v>
      </c>
      <c r="D57" s="205">
        <v>134500</v>
      </c>
      <c r="E57" s="205">
        <v>499500</v>
      </c>
      <c r="F57" s="205">
        <v>500000</v>
      </c>
      <c r="G57" s="205">
        <v>500000</v>
      </c>
      <c r="H57" s="205">
        <v>400000</v>
      </c>
      <c r="I57" s="632"/>
      <c r="J57" s="633" t="s">
        <v>4279</v>
      </c>
    </row>
    <row r="58" spans="1:10" x14ac:dyDescent="0.2">
      <c r="A58" s="1317" t="s">
        <v>365</v>
      </c>
      <c r="B58" s="1317"/>
      <c r="C58" s="1317"/>
      <c r="D58" s="634">
        <v>4009505</v>
      </c>
      <c r="E58" s="634">
        <v>2355460</v>
      </c>
      <c r="F58" s="634">
        <v>5000000</v>
      </c>
      <c r="G58" s="634">
        <v>5000000</v>
      </c>
      <c r="H58" s="634">
        <f>SUM(H46:H57)</f>
        <v>3500000</v>
      </c>
      <c r="I58" s="632"/>
      <c r="J58" s="636"/>
    </row>
    <row r="59" spans="1:10" x14ac:dyDescent="0.2">
      <c r="A59" s="628">
        <v>5</v>
      </c>
      <c r="B59" s="628">
        <v>21511500100</v>
      </c>
      <c r="C59" s="1316" t="s">
        <v>134</v>
      </c>
      <c r="D59" s="1316"/>
      <c r="E59" s="1316"/>
      <c r="F59" s="1316"/>
      <c r="G59" s="1316"/>
      <c r="H59" s="1316"/>
      <c r="I59" s="632"/>
      <c r="J59" s="636"/>
    </row>
    <row r="60" spans="1:10" ht="25.5" x14ac:dyDescent="0.2">
      <c r="A60" s="630">
        <v>1</v>
      </c>
      <c r="B60" s="630">
        <v>22020101</v>
      </c>
      <c r="C60" s="631" t="s">
        <v>3387</v>
      </c>
      <c r="D60" s="205">
        <v>300000</v>
      </c>
      <c r="E60" s="637">
        <v>0</v>
      </c>
      <c r="F60" s="205">
        <v>1112000</v>
      </c>
      <c r="G60" s="205">
        <v>1112000</v>
      </c>
      <c r="H60" s="205">
        <v>520000</v>
      </c>
      <c r="I60" s="632"/>
      <c r="J60" s="633" t="s">
        <v>4279</v>
      </c>
    </row>
    <row r="61" spans="1:10" ht="25.5" x14ac:dyDescent="0.2">
      <c r="A61" s="630">
        <v>2</v>
      </c>
      <c r="B61" s="630">
        <v>22020102</v>
      </c>
      <c r="C61" s="631" t="s">
        <v>3349</v>
      </c>
      <c r="D61" s="205">
        <v>200000</v>
      </c>
      <c r="E61" s="637">
        <v>0</v>
      </c>
      <c r="F61" s="205">
        <v>1440000</v>
      </c>
      <c r="G61" s="205">
        <v>1440000</v>
      </c>
      <c r="H61" s="205">
        <v>500000</v>
      </c>
      <c r="I61" s="632"/>
      <c r="J61" s="633" t="s">
        <v>4279</v>
      </c>
    </row>
    <row r="62" spans="1:10" ht="25.5" x14ac:dyDescent="0.2">
      <c r="A62" s="630">
        <v>3</v>
      </c>
      <c r="B62" s="630">
        <v>22020201</v>
      </c>
      <c r="C62" s="631" t="s">
        <v>3363</v>
      </c>
      <c r="D62" s="205">
        <v>25000</v>
      </c>
      <c r="E62" s="637">
        <v>0</v>
      </c>
      <c r="F62" s="205">
        <v>187000</v>
      </c>
      <c r="G62" s="205">
        <v>187000</v>
      </c>
      <c r="H62" s="205">
        <v>187000</v>
      </c>
      <c r="I62" s="632"/>
      <c r="J62" s="633" t="s">
        <v>4279</v>
      </c>
    </row>
    <row r="63" spans="1:10" ht="25.5" x14ac:dyDescent="0.2">
      <c r="A63" s="630">
        <v>4</v>
      </c>
      <c r="B63" s="630">
        <v>22020202</v>
      </c>
      <c r="C63" s="631" t="s">
        <v>3350</v>
      </c>
      <c r="D63" s="205">
        <v>25000</v>
      </c>
      <c r="E63" s="637">
        <v>0</v>
      </c>
      <c r="F63" s="205">
        <v>187000</v>
      </c>
      <c r="G63" s="205">
        <v>187000</v>
      </c>
      <c r="H63" s="205">
        <v>187000</v>
      </c>
      <c r="I63" s="632"/>
      <c r="J63" s="633" t="s">
        <v>4279</v>
      </c>
    </row>
    <row r="64" spans="1:10" ht="25.5" x14ac:dyDescent="0.2">
      <c r="A64" s="630">
        <v>5</v>
      </c>
      <c r="B64" s="630">
        <v>22020301</v>
      </c>
      <c r="C64" s="631" t="s">
        <v>3352</v>
      </c>
      <c r="D64" s="205">
        <v>25000</v>
      </c>
      <c r="E64" s="637">
        <v>0</v>
      </c>
      <c r="F64" s="205">
        <v>150000</v>
      </c>
      <c r="G64" s="205">
        <v>150000</v>
      </c>
      <c r="H64" s="205">
        <v>150000</v>
      </c>
      <c r="I64" s="632"/>
      <c r="J64" s="633" t="s">
        <v>4279</v>
      </c>
    </row>
    <row r="65" spans="1:10" ht="25.5" x14ac:dyDescent="0.2">
      <c r="A65" s="630">
        <v>6</v>
      </c>
      <c r="B65" s="630">
        <v>22020305</v>
      </c>
      <c r="C65" s="631" t="s">
        <v>3355</v>
      </c>
      <c r="D65" s="205">
        <v>25000</v>
      </c>
      <c r="E65" s="637">
        <v>0</v>
      </c>
      <c r="F65" s="205">
        <v>562000</v>
      </c>
      <c r="G65" s="205">
        <v>562000</v>
      </c>
      <c r="H65" s="205">
        <v>309000</v>
      </c>
      <c r="I65" s="632"/>
      <c r="J65" s="633" t="s">
        <v>4279</v>
      </c>
    </row>
    <row r="66" spans="1:10" ht="25.5" x14ac:dyDescent="0.2">
      <c r="A66" s="630">
        <v>7</v>
      </c>
      <c r="B66" s="630">
        <v>22020401</v>
      </c>
      <c r="C66" s="631" t="s">
        <v>3356</v>
      </c>
      <c r="D66" s="205">
        <v>150000</v>
      </c>
      <c r="E66" s="637">
        <v>0</v>
      </c>
      <c r="F66" s="205">
        <v>375000</v>
      </c>
      <c r="G66" s="205">
        <v>375000</v>
      </c>
      <c r="H66" s="205">
        <v>200000</v>
      </c>
      <c r="I66" s="632"/>
      <c r="J66" s="633" t="s">
        <v>4279</v>
      </c>
    </row>
    <row r="67" spans="1:10" ht="25.5" x14ac:dyDescent="0.2">
      <c r="A67" s="630">
        <v>8</v>
      </c>
      <c r="B67" s="630">
        <v>22020402</v>
      </c>
      <c r="C67" s="631" t="s">
        <v>3366</v>
      </c>
      <c r="D67" s="205">
        <v>50000</v>
      </c>
      <c r="E67" s="637">
        <v>0</v>
      </c>
      <c r="F67" s="205">
        <v>450000</v>
      </c>
      <c r="G67" s="205">
        <v>450000</v>
      </c>
      <c r="H67" s="205">
        <v>150000</v>
      </c>
      <c r="I67" s="632"/>
      <c r="J67" s="633" t="s">
        <v>4279</v>
      </c>
    </row>
    <row r="68" spans="1:10" ht="25.5" x14ac:dyDescent="0.2">
      <c r="A68" s="630">
        <v>9</v>
      </c>
      <c r="B68" s="630">
        <v>22020501</v>
      </c>
      <c r="C68" s="631" t="s">
        <v>3370</v>
      </c>
      <c r="D68" s="205">
        <v>420000</v>
      </c>
      <c r="E68" s="637">
        <v>0</v>
      </c>
      <c r="F68" s="205">
        <v>1262000</v>
      </c>
      <c r="G68" s="205">
        <v>1262000</v>
      </c>
      <c r="H68" s="205">
        <v>800000</v>
      </c>
      <c r="I68" s="632"/>
      <c r="J68" s="633" t="s">
        <v>4279</v>
      </c>
    </row>
    <row r="69" spans="1:10" ht="25.5" x14ac:dyDescent="0.2">
      <c r="A69" s="630">
        <v>10</v>
      </c>
      <c r="B69" s="630">
        <v>22020712</v>
      </c>
      <c r="C69" s="631" t="s">
        <v>3381</v>
      </c>
      <c r="D69" s="205">
        <v>25000</v>
      </c>
      <c r="E69" s="637">
        <v>0</v>
      </c>
      <c r="F69" s="205">
        <v>150000</v>
      </c>
      <c r="G69" s="205">
        <v>150000</v>
      </c>
      <c r="H69" s="205">
        <v>150000</v>
      </c>
      <c r="I69" s="632"/>
      <c r="J69" s="633" t="s">
        <v>4279</v>
      </c>
    </row>
    <row r="70" spans="1:10" ht="25.5" x14ac:dyDescent="0.2">
      <c r="A70" s="630">
        <v>11</v>
      </c>
      <c r="B70" s="630">
        <v>22021001</v>
      </c>
      <c r="C70" s="631" t="s">
        <v>3360</v>
      </c>
      <c r="D70" s="205">
        <v>25000</v>
      </c>
      <c r="E70" s="637">
        <v>0</v>
      </c>
      <c r="F70" s="205">
        <v>150000</v>
      </c>
      <c r="G70" s="205">
        <v>150000</v>
      </c>
      <c r="H70" s="205">
        <v>150000</v>
      </c>
      <c r="I70" s="632"/>
      <c r="J70" s="633" t="s">
        <v>4279</v>
      </c>
    </row>
    <row r="71" spans="1:10" ht="25.5" x14ac:dyDescent="0.2">
      <c r="A71" s="630">
        <v>12</v>
      </c>
      <c r="B71" s="630">
        <v>22021007</v>
      </c>
      <c r="C71" s="631" t="s">
        <v>3362</v>
      </c>
      <c r="D71" s="205">
        <v>50000</v>
      </c>
      <c r="E71" s="637">
        <v>0</v>
      </c>
      <c r="F71" s="205">
        <v>575000</v>
      </c>
      <c r="G71" s="205">
        <v>575000</v>
      </c>
      <c r="H71" s="205">
        <v>272000</v>
      </c>
      <c r="I71" s="632"/>
      <c r="J71" s="633" t="s">
        <v>4279</v>
      </c>
    </row>
    <row r="72" spans="1:10" ht="25.5" x14ac:dyDescent="0.2">
      <c r="A72" s="630">
        <v>13</v>
      </c>
      <c r="B72" s="630">
        <v>41040105</v>
      </c>
      <c r="C72" s="631" t="s">
        <v>3382</v>
      </c>
      <c r="D72" s="205">
        <v>50000</v>
      </c>
      <c r="E72" s="637">
        <v>0</v>
      </c>
      <c r="F72" s="637">
        <v>0</v>
      </c>
      <c r="G72" s="637">
        <v>0</v>
      </c>
      <c r="H72" s="205">
        <v>0</v>
      </c>
      <c r="I72" s="632"/>
      <c r="J72" s="633" t="s">
        <v>4282</v>
      </c>
    </row>
    <row r="73" spans="1:10" x14ac:dyDescent="0.2">
      <c r="A73" s="1317" t="s">
        <v>365</v>
      </c>
      <c r="B73" s="1317"/>
      <c r="C73" s="1317"/>
      <c r="D73" s="634">
        <v>1370000</v>
      </c>
      <c r="E73" s="640">
        <v>0</v>
      </c>
      <c r="F73" s="634">
        <v>6600000</v>
      </c>
      <c r="G73" s="634">
        <v>6600000</v>
      </c>
      <c r="H73" s="634">
        <f>SUM(H60:H72)</f>
        <v>3575000</v>
      </c>
      <c r="I73" s="632"/>
      <c r="J73" s="636"/>
    </row>
    <row r="74" spans="1:10" x14ac:dyDescent="0.2">
      <c r="A74" s="628">
        <v>6</v>
      </c>
      <c r="B74" s="628">
        <v>21511600100</v>
      </c>
      <c r="C74" s="1316" t="s">
        <v>314</v>
      </c>
      <c r="D74" s="1316"/>
      <c r="E74" s="1316"/>
      <c r="F74" s="1316"/>
      <c r="G74" s="1316"/>
      <c r="H74" s="1316"/>
      <c r="I74" s="632"/>
      <c r="J74" s="636"/>
    </row>
    <row r="75" spans="1:10" ht="25.5" x14ac:dyDescent="0.2">
      <c r="A75" s="630">
        <v>1</v>
      </c>
      <c r="B75" s="630">
        <v>22020102</v>
      </c>
      <c r="C75" s="631" t="s">
        <v>3349</v>
      </c>
      <c r="D75" s="205">
        <v>1132000</v>
      </c>
      <c r="E75" s="205">
        <v>541000</v>
      </c>
      <c r="F75" s="205">
        <v>2410000</v>
      </c>
      <c r="G75" s="205">
        <v>1500000</v>
      </c>
      <c r="H75" s="205">
        <v>1200000</v>
      </c>
      <c r="I75" s="632"/>
      <c r="J75" s="633" t="s">
        <v>4279</v>
      </c>
    </row>
    <row r="76" spans="1:10" ht="25.5" x14ac:dyDescent="0.2">
      <c r="A76" s="630">
        <v>2</v>
      </c>
      <c r="B76" s="630">
        <v>22020201</v>
      </c>
      <c r="C76" s="631" t="s">
        <v>3363</v>
      </c>
      <c r="D76" s="205">
        <v>68200</v>
      </c>
      <c r="E76" s="205">
        <v>264500</v>
      </c>
      <c r="F76" s="205">
        <v>400000</v>
      </c>
      <c r="G76" s="205">
        <v>500000</v>
      </c>
      <c r="H76" s="205">
        <v>500000</v>
      </c>
      <c r="I76" s="632"/>
      <c r="J76" s="633" t="s">
        <v>4279</v>
      </c>
    </row>
    <row r="77" spans="1:10" ht="25.5" x14ac:dyDescent="0.2">
      <c r="A77" s="630">
        <v>3</v>
      </c>
      <c r="B77" s="630">
        <v>22020202</v>
      </c>
      <c r="C77" s="631" t="s">
        <v>3350</v>
      </c>
      <c r="D77" s="205">
        <v>50000</v>
      </c>
      <c r="E77" s="205">
        <v>192000</v>
      </c>
      <c r="F77" s="205">
        <v>200000</v>
      </c>
      <c r="G77" s="205">
        <v>43750</v>
      </c>
      <c r="H77" s="205">
        <v>43750</v>
      </c>
      <c r="I77" s="632"/>
      <c r="J77" s="633" t="s">
        <v>4279</v>
      </c>
    </row>
    <row r="78" spans="1:10" ht="25.5" x14ac:dyDescent="0.2">
      <c r="A78" s="630">
        <v>4</v>
      </c>
      <c r="B78" s="630">
        <v>22020301</v>
      </c>
      <c r="C78" s="631" t="s">
        <v>3352</v>
      </c>
      <c r="D78" s="205">
        <v>270300</v>
      </c>
      <c r="E78" s="205">
        <v>269000</v>
      </c>
      <c r="F78" s="205">
        <v>500000</v>
      </c>
      <c r="G78" s="205">
        <v>600000</v>
      </c>
      <c r="H78" s="205">
        <v>600000</v>
      </c>
      <c r="I78" s="638"/>
      <c r="J78" s="633" t="s">
        <v>4279</v>
      </c>
    </row>
    <row r="79" spans="1:10" ht="25.5" x14ac:dyDescent="0.2">
      <c r="A79" s="630">
        <v>5</v>
      </c>
      <c r="B79" s="630">
        <v>22020306</v>
      </c>
      <c r="C79" s="631" t="s">
        <v>3383</v>
      </c>
      <c r="D79" s="637">
        <v>0</v>
      </c>
      <c r="E79" s="205">
        <v>140000</v>
      </c>
      <c r="F79" s="205">
        <v>400000</v>
      </c>
      <c r="G79" s="205">
        <v>400000</v>
      </c>
      <c r="H79" s="205">
        <v>400000</v>
      </c>
      <c r="I79" s="639"/>
      <c r="J79" s="633" t="s">
        <v>4279</v>
      </c>
    </row>
    <row r="80" spans="1:10" ht="25.5" x14ac:dyDescent="0.2">
      <c r="A80" s="630">
        <v>6</v>
      </c>
      <c r="B80" s="630">
        <v>22020401</v>
      </c>
      <c r="C80" s="631" t="s">
        <v>3356</v>
      </c>
      <c r="D80" s="205">
        <v>44500</v>
      </c>
      <c r="E80" s="205">
        <v>278500</v>
      </c>
      <c r="F80" s="205">
        <v>1800000</v>
      </c>
      <c r="G80" s="205">
        <v>725000</v>
      </c>
      <c r="H80" s="205">
        <v>725000</v>
      </c>
      <c r="I80" s="632"/>
      <c r="J80" s="633" t="s">
        <v>4279</v>
      </c>
    </row>
    <row r="81" spans="1:10" ht="25.5" x14ac:dyDescent="0.2">
      <c r="A81" s="630">
        <v>7</v>
      </c>
      <c r="B81" s="630">
        <v>22020402</v>
      </c>
      <c r="C81" s="631" t="s">
        <v>3366</v>
      </c>
      <c r="D81" s="637">
        <v>0</v>
      </c>
      <c r="E81" s="205">
        <v>168000</v>
      </c>
      <c r="F81" s="205">
        <v>490000</v>
      </c>
      <c r="G81" s="205">
        <v>606250</v>
      </c>
      <c r="H81" s="205">
        <v>406250</v>
      </c>
      <c r="I81" s="632"/>
      <c r="J81" s="633" t="s">
        <v>4279</v>
      </c>
    </row>
    <row r="82" spans="1:10" ht="25.5" x14ac:dyDescent="0.2">
      <c r="A82" s="630">
        <v>8</v>
      </c>
      <c r="B82" s="630">
        <v>22020501</v>
      </c>
      <c r="C82" s="631" t="s">
        <v>3370</v>
      </c>
      <c r="D82" s="205">
        <v>173000</v>
      </c>
      <c r="E82" s="205">
        <v>17000</v>
      </c>
      <c r="F82" s="205">
        <v>600000</v>
      </c>
      <c r="G82" s="205">
        <v>1375000</v>
      </c>
      <c r="H82" s="205">
        <v>1075000</v>
      </c>
      <c r="I82" s="632"/>
      <c r="J82" s="633" t="s">
        <v>4279</v>
      </c>
    </row>
    <row r="83" spans="1:10" ht="25.5" x14ac:dyDescent="0.2">
      <c r="A83" s="630">
        <v>9</v>
      </c>
      <c r="B83" s="630">
        <v>22021007</v>
      </c>
      <c r="C83" s="631" t="s">
        <v>3362</v>
      </c>
      <c r="D83" s="205">
        <v>262000</v>
      </c>
      <c r="E83" s="637">
        <v>0</v>
      </c>
      <c r="F83" s="205">
        <v>1200000</v>
      </c>
      <c r="G83" s="205">
        <v>250000</v>
      </c>
      <c r="H83" s="205">
        <v>250000</v>
      </c>
      <c r="I83" s="632"/>
      <c r="J83" s="633" t="s">
        <v>4279</v>
      </c>
    </row>
    <row r="84" spans="1:10" x14ac:dyDescent="0.2">
      <c r="A84" s="1317" t="s">
        <v>365</v>
      </c>
      <c r="B84" s="1317"/>
      <c r="C84" s="1317"/>
      <c r="D84" s="634">
        <v>2000000</v>
      </c>
      <c r="E84" s="634">
        <v>1870000</v>
      </c>
      <c r="F84" s="634">
        <v>8000000</v>
      </c>
      <c r="G84" s="634">
        <v>6000000</v>
      </c>
      <c r="H84" s="634">
        <f>SUM(H75:H83)</f>
        <v>5200000</v>
      </c>
      <c r="I84" s="632"/>
      <c r="J84" s="636"/>
    </row>
    <row r="85" spans="1:10" x14ac:dyDescent="0.2">
      <c r="A85" s="628">
        <v>7</v>
      </c>
      <c r="B85" s="628">
        <v>23305100200</v>
      </c>
      <c r="C85" s="1322" t="s">
        <v>2306</v>
      </c>
      <c r="D85" s="1322"/>
      <c r="E85" s="1322"/>
      <c r="F85" s="1322"/>
      <c r="G85" s="1322"/>
      <c r="H85" s="1322"/>
      <c r="I85" s="1322"/>
      <c r="J85" s="1322"/>
    </row>
    <row r="86" spans="1:10" ht="25.5" x14ac:dyDescent="0.2">
      <c r="A86" s="630">
        <v>1</v>
      </c>
      <c r="B86" s="630">
        <v>22020102</v>
      </c>
      <c r="C86" s="631" t="s">
        <v>3349</v>
      </c>
      <c r="D86" s="637">
        <v>0</v>
      </c>
      <c r="E86" s="205">
        <v>2199000</v>
      </c>
      <c r="F86" s="205">
        <v>2250000</v>
      </c>
      <c r="G86" s="205">
        <v>2250000</v>
      </c>
      <c r="H86" s="205">
        <v>1000000</v>
      </c>
      <c r="I86" s="632"/>
      <c r="J86" s="633" t="s">
        <v>4279</v>
      </c>
    </row>
    <row r="87" spans="1:10" ht="25.5" x14ac:dyDescent="0.2">
      <c r="A87" s="630">
        <v>2</v>
      </c>
      <c r="B87" s="630">
        <v>22020201</v>
      </c>
      <c r="C87" s="631" t="s">
        <v>3363</v>
      </c>
      <c r="D87" s="637">
        <v>0</v>
      </c>
      <c r="E87" s="205">
        <v>310000</v>
      </c>
      <c r="F87" s="205">
        <v>750000</v>
      </c>
      <c r="G87" s="205">
        <v>500000</v>
      </c>
      <c r="H87" s="205">
        <v>500000</v>
      </c>
      <c r="I87" s="638"/>
      <c r="J87" s="633" t="s">
        <v>4279</v>
      </c>
    </row>
    <row r="88" spans="1:10" ht="25.5" x14ac:dyDescent="0.2">
      <c r="A88" s="630">
        <v>3</v>
      </c>
      <c r="B88" s="630">
        <v>22020202</v>
      </c>
      <c r="C88" s="631" t="s">
        <v>3350</v>
      </c>
      <c r="D88" s="637">
        <v>0</v>
      </c>
      <c r="E88" s="205">
        <v>290000</v>
      </c>
      <c r="F88" s="205">
        <v>750000</v>
      </c>
      <c r="G88" s="205">
        <v>500000</v>
      </c>
      <c r="H88" s="205">
        <v>400000</v>
      </c>
      <c r="I88" s="639"/>
      <c r="J88" s="633" t="s">
        <v>4279</v>
      </c>
    </row>
    <row r="89" spans="1:10" ht="25.5" x14ac:dyDescent="0.2">
      <c r="A89" s="630">
        <v>4</v>
      </c>
      <c r="B89" s="630">
        <v>22020301</v>
      </c>
      <c r="C89" s="631" t="s">
        <v>3352</v>
      </c>
      <c r="D89" s="637">
        <v>0</v>
      </c>
      <c r="E89" s="205">
        <v>320000</v>
      </c>
      <c r="F89" s="205">
        <v>750000</v>
      </c>
      <c r="G89" s="205">
        <v>500000</v>
      </c>
      <c r="H89" s="205">
        <v>500000</v>
      </c>
      <c r="I89" s="632"/>
      <c r="J89" s="633" t="s">
        <v>4279</v>
      </c>
    </row>
    <row r="90" spans="1:10" ht="25.5" x14ac:dyDescent="0.2">
      <c r="A90" s="630">
        <v>5</v>
      </c>
      <c r="B90" s="630">
        <v>22020305</v>
      </c>
      <c r="C90" s="631" t="s">
        <v>3355</v>
      </c>
      <c r="D90" s="637">
        <v>0</v>
      </c>
      <c r="E90" s="205">
        <v>260000</v>
      </c>
      <c r="F90" s="205">
        <v>675000</v>
      </c>
      <c r="G90" s="205">
        <v>675000</v>
      </c>
      <c r="H90" s="205">
        <v>375000</v>
      </c>
      <c r="I90" s="632"/>
      <c r="J90" s="633" t="s">
        <v>4279</v>
      </c>
    </row>
    <row r="91" spans="1:10" ht="25.5" x14ac:dyDescent="0.2">
      <c r="A91" s="630">
        <v>6</v>
      </c>
      <c r="B91" s="630">
        <v>22020401</v>
      </c>
      <c r="C91" s="631" t="s">
        <v>3356</v>
      </c>
      <c r="D91" s="637">
        <v>0</v>
      </c>
      <c r="E91" s="205">
        <v>360000</v>
      </c>
      <c r="F91" s="205">
        <v>1500000</v>
      </c>
      <c r="G91" s="205">
        <v>1000000</v>
      </c>
      <c r="H91" s="205">
        <v>800000</v>
      </c>
      <c r="I91" s="632"/>
      <c r="J91" s="633" t="s">
        <v>4279</v>
      </c>
    </row>
    <row r="92" spans="1:10" ht="25.5" x14ac:dyDescent="0.2">
      <c r="A92" s="630">
        <v>7</v>
      </c>
      <c r="B92" s="630">
        <v>22020402</v>
      </c>
      <c r="C92" s="631" t="s">
        <v>3366</v>
      </c>
      <c r="D92" s="637">
        <v>0</v>
      </c>
      <c r="E92" s="205">
        <v>400000</v>
      </c>
      <c r="F92" s="205">
        <v>600000</v>
      </c>
      <c r="G92" s="205">
        <v>600000</v>
      </c>
      <c r="H92" s="205">
        <v>600000</v>
      </c>
      <c r="I92" s="632"/>
      <c r="J92" s="633" t="s">
        <v>4279</v>
      </c>
    </row>
    <row r="93" spans="1:10" ht="25.5" x14ac:dyDescent="0.2">
      <c r="A93" s="630">
        <v>8</v>
      </c>
      <c r="B93" s="630">
        <v>22020501</v>
      </c>
      <c r="C93" s="631" t="s">
        <v>3370</v>
      </c>
      <c r="D93" s="637">
        <v>0</v>
      </c>
      <c r="E93" s="205">
        <v>1590500</v>
      </c>
      <c r="F93" s="205">
        <v>1500000</v>
      </c>
      <c r="G93" s="205">
        <v>3250000</v>
      </c>
      <c r="H93" s="205">
        <v>1300000</v>
      </c>
      <c r="I93" s="632"/>
      <c r="J93" s="633" t="s">
        <v>4279</v>
      </c>
    </row>
    <row r="94" spans="1:10" ht="25.5" x14ac:dyDescent="0.2">
      <c r="A94" s="630">
        <v>9</v>
      </c>
      <c r="B94" s="630">
        <v>22021001</v>
      </c>
      <c r="C94" s="631" t="s">
        <v>3360</v>
      </c>
      <c r="D94" s="637">
        <v>0</v>
      </c>
      <c r="E94" s="205">
        <v>250000</v>
      </c>
      <c r="F94" s="205">
        <v>450000</v>
      </c>
      <c r="G94" s="205">
        <v>450000</v>
      </c>
      <c r="H94" s="205">
        <v>450000</v>
      </c>
      <c r="I94" s="632"/>
      <c r="J94" s="633" t="s">
        <v>4279</v>
      </c>
    </row>
    <row r="95" spans="1:10" ht="25.5" x14ac:dyDescent="0.2">
      <c r="A95" s="630">
        <v>10</v>
      </c>
      <c r="B95" s="630">
        <v>22021007</v>
      </c>
      <c r="C95" s="631" t="s">
        <v>3362</v>
      </c>
      <c r="D95" s="637">
        <v>0</v>
      </c>
      <c r="E95" s="205">
        <v>250000</v>
      </c>
      <c r="F95" s="205">
        <v>1275000</v>
      </c>
      <c r="G95" s="205">
        <v>775000</v>
      </c>
      <c r="H95" s="205">
        <v>575000</v>
      </c>
      <c r="I95" s="632"/>
      <c r="J95" s="633" t="s">
        <v>4279</v>
      </c>
    </row>
    <row r="96" spans="1:10" ht="25.5" x14ac:dyDescent="0.2">
      <c r="A96" s="1317" t="s">
        <v>365</v>
      </c>
      <c r="B96" s="1317"/>
      <c r="C96" s="1317"/>
      <c r="D96" s="640">
        <v>0</v>
      </c>
      <c r="E96" s="634">
        <v>6229500</v>
      </c>
      <c r="F96" s="634">
        <v>10500000</v>
      </c>
      <c r="G96" s="634">
        <v>10500000</v>
      </c>
      <c r="H96" s="634">
        <f>SUM(H86:H95)</f>
        <v>6500000</v>
      </c>
      <c r="I96" s="632"/>
      <c r="J96" s="633" t="s">
        <v>4279</v>
      </c>
    </row>
    <row r="97" spans="1:10" x14ac:dyDescent="0.2">
      <c r="A97" s="628">
        <v>8</v>
      </c>
      <c r="B97" s="628">
        <v>23405600100</v>
      </c>
      <c r="C97" s="1316" t="s">
        <v>2192</v>
      </c>
      <c r="D97" s="1316"/>
      <c r="E97" s="1316"/>
      <c r="F97" s="1316"/>
      <c r="G97" s="1316"/>
      <c r="H97" s="1316"/>
      <c r="I97" s="1316"/>
      <c r="J97" s="1316"/>
    </row>
    <row r="98" spans="1:10" ht="25.5" x14ac:dyDescent="0.2">
      <c r="A98" s="630">
        <v>1</v>
      </c>
      <c r="B98" s="630">
        <v>22020102</v>
      </c>
      <c r="C98" s="631" t="s">
        <v>3349</v>
      </c>
      <c r="D98" s="205">
        <v>1788000</v>
      </c>
      <c r="E98" s="205">
        <v>1176000</v>
      </c>
      <c r="F98" s="205">
        <v>4400000</v>
      </c>
      <c r="G98" s="205">
        <v>2772000</v>
      </c>
      <c r="H98" s="205">
        <v>2072000</v>
      </c>
      <c r="I98" s="632"/>
      <c r="J98" s="633" t="s">
        <v>4279</v>
      </c>
    </row>
    <row r="99" spans="1:10" ht="25.5" x14ac:dyDescent="0.2">
      <c r="A99" s="630">
        <v>2</v>
      </c>
      <c r="B99" s="630">
        <v>22020202</v>
      </c>
      <c r="C99" s="631" t="s">
        <v>3350</v>
      </c>
      <c r="D99" s="205">
        <v>304800</v>
      </c>
      <c r="E99" s="205">
        <v>225500</v>
      </c>
      <c r="F99" s="205">
        <v>400000</v>
      </c>
      <c r="G99" s="205">
        <v>244000</v>
      </c>
      <c r="H99" s="205">
        <v>244000</v>
      </c>
      <c r="I99" s="638"/>
      <c r="J99" s="633" t="s">
        <v>4279</v>
      </c>
    </row>
    <row r="100" spans="1:10" ht="25.5" x14ac:dyDescent="0.2">
      <c r="A100" s="630">
        <v>3</v>
      </c>
      <c r="B100" s="630">
        <v>22020301</v>
      </c>
      <c r="C100" s="631" t="s">
        <v>3352</v>
      </c>
      <c r="D100" s="205">
        <v>414000</v>
      </c>
      <c r="E100" s="205">
        <v>280000</v>
      </c>
      <c r="F100" s="205">
        <v>400000</v>
      </c>
      <c r="G100" s="205">
        <v>248000</v>
      </c>
      <c r="H100" s="205">
        <v>248000</v>
      </c>
      <c r="I100" s="639"/>
      <c r="J100" s="633" t="s">
        <v>4279</v>
      </c>
    </row>
    <row r="101" spans="1:10" ht="25.5" x14ac:dyDescent="0.2">
      <c r="A101" s="630">
        <v>4</v>
      </c>
      <c r="B101" s="630">
        <v>22020305</v>
      </c>
      <c r="C101" s="631" t="s">
        <v>3355</v>
      </c>
      <c r="D101" s="205">
        <v>20000</v>
      </c>
      <c r="E101" s="637">
        <v>0</v>
      </c>
      <c r="F101" s="205">
        <v>150000</v>
      </c>
      <c r="G101" s="205">
        <v>93000</v>
      </c>
      <c r="H101" s="205">
        <v>93000</v>
      </c>
      <c r="I101" s="632"/>
      <c r="J101" s="633" t="s">
        <v>4279</v>
      </c>
    </row>
    <row r="102" spans="1:10" ht="25.5" x14ac:dyDescent="0.2">
      <c r="A102" s="630">
        <v>5</v>
      </c>
      <c r="B102" s="630">
        <v>22020401</v>
      </c>
      <c r="C102" s="631" t="s">
        <v>3356</v>
      </c>
      <c r="D102" s="205">
        <v>134600</v>
      </c>
      <c r="E102" s="637">
        <v>0</v>
      </c>
      <c r="F102" s="205">
        <v>500000</v>
      </c>
      <c r="G102" s="205">
        <v>310000</v>
      </c>
      <c r="H102" s="205">
        <v>310000</v>
      </c>
      <c r="I102" s="632"/>
      <c r="J102" s="633" t="s">
        <v>4279</v>
      </c>
    </row>
    <row r="103" spans="1:10" ht="25.5" x14ac:dyDescent="0.2">
      <c r="A103" s="630">
        <v>6</v>
      </c>
      <c r="B103" s="630">
        <v>22020402</v>
      </c>
      <c r="C103" s="631" t="s">
        <v>3366</v>
      </c>
      <c r="D103" s="637">
        <v>0</v>
      </c>
      <c r="E103" s="637">
        <v>0</v>
      </c>
      <c r="F103" s="205">
        <v>150000</v>
      </c>
      <c r="G103" s="205">
        <v>93000</v>
      </c>
      <c r="H103" s="205">
        <v>93000</v>
      </c>
      <c r="I103" s="632"/>
      <c r="J103" s="633" t="s">
        <v>4279</v>
      </c>
    </row>
    <row r="104" spans="1:10" ht="25.5" x14ac:dyDescent="0.2">
      <c r="A104" s="630">
        <v>7</v>
      </c>
      <c r="B104" s="630">
        <v>22020801</v>
      </c>
      <c r="C104" s="631" t="s">
        <v>3372</v>
      </c>
      <c r="D104" s="205">
        <v>494600</v>
      </c>
      <c r="E104" s="205">
        <v>342500</v>
      </c>
      <c r="F104" s="205">
        <v>1500000</v>
      </c>
      <c r="G104" s="205">
        <v>930000</v>
      </c>
      <c r="H104" s="205">
        <v>530000</v>
      </c>
      <c r="I104" s="632"/>
      <c r="J104" s="633" t="s">
        <v>4279</v>
      </c>
    </row>
    <row r="105" spans="1:10" ht="25.5" x14ac:dyDescent="0.2">
      <c r="A105" s="630">
        <v>8</v>
      </c>
      <c r="B105" s="630">
        <v>22020803</v>
      </c>
      <c r="C105" s="631" t="s">
        <v>3373</v>
      </c>
      <c r="D105" s="205">
        <v>444000</v>
      </c>
      <c r="E105" s="205">
        <v>376000</v>
      </c>
      <c r="F105" s="205">
        <v>500000</v>
      </c>
      <c r="G105" s="205">
        <v>310000</v>
      </c>
      <c r="H105" s="205">
        <v>310000</v>
      </c>
      <c r="I105" s="632"/>
      <c r="J105" s="633" t="s">
        <v>4279</v>
      </c>
    </row>
    <row r="106" spans="1:10" x14ac:dyDescent="0.2">
      <c r="A106" s="1317" t="s">
        <v>365</v>
      </c>
      <c r="B106" s="1317"/>
      <c r="C106" s="1317"/>
      <c r="D106" s="634">
        <v>3600000</v>
      </c>
      <c r="E106" s="634">
        <v>2400000</v>
      </c>
      <c r="F106" s="634">
        <v>8000000</v>
      </c>
      <c r="G106" s="634">
        <v>5000000</v>
      </c>
      <c r="H106" s="634">
        <f>SUM(H98:H105)</f>
        <v>3900000</v>
      </c>
      <c r="I106" s="632"/>
      <c r="J106" s="636"/>
    </row>
    <row r="107" spans="1:10" x14ac:dyDescent="0.2">
      <c r="A107" s="628">
        <v>9</v>
      </c>
      <c r="B107" s="628">
        <v>21500100300</v>
      </c>
      <c r="C107" s="1316" t="s">
        <v>3235</v>
      </c>
      <c r="D107" s="1316"/>
      <c r="E107" s="1316"/>
      <c r="F107" s="1316"/>
      <c r="G107" s="1316"/>
      <c r="H107" s="1316"/>
      <c r="I107" s="632"/>
      <c r="J107" s="636"/>
    </row>
    <row r="108" spans="1:10" ht="25.5" x14ac:dyDescent="0.2">
      <c r="A108" s="630">
        <v>1</v>
      </c>
      <c r="B108" s="630">
        <v>22020102</v>
      </c>
      <c r="C108" s="631" t="s">
        <v>3349</v>
      </c>
      <c r="D108" s="637">
        <v>0</v>
      </c>
      <c r="E108" s="637">
        <v>0</v>
      </c>
      <c r="F108" s="637">
        <v>0</v>
      </c>
      <c r="G108" s="205">
        <v>1200000</v>
      </c>
      <c r="H108" s="205">
        <v>500000</v>
      </c>
      <c r="I108" s="632"/>
      <c r="J108" s="633" t="s">
        <v>4279</v>
      </c>
    </row>
    <row r="109" spans="1:10" ht="25.5" x14ac:dyDescent="0.2">
      <c r="A109" s="630">
        <v>2</v>
      </c>
      <c r="B109" s="630">
        <v>22020201</v>
      </c>
      <c r="C109" s="631" t="s">
        <v>3363</v>
      </c>
      <c r="D109" s="637">
        <v>0</v>
      </c>
      <c r="E109" s="637">
        <v>0</v>
      </c>
      <c r="F109" s="637">
        <v>0</v>
      </c>
      <c r="G109" s="205">
        <v>450000</v>
      </c>
      <c r="H109" s="205">
        <v>150000</v>
      </c>
      <c r="I109" s="632"/>
      <c r="J109" s="633" t="s">
        <v>4279</v>
      </c>
    </row>
    <row r="110" spans="1:10" ht="25.5" x14ac:dyDescent="0.2">
      <c r="A110" s="630">
        <v>3</v>
      </c>
      <c r="B110" s="630">
        <v>22020202</v>
      </c>
      <c r="C110" s="631" t="s">
        <v>3350</v>
      </c>
      <c r="D110" s="637">
        <v>0</v>
      </c>
      <c r="E110" s="637">
        <v>0</v>
      </c>
      <c r="F110" s="637">
        <v>0</v>
      </c>
      <c r="G110" s="205">
        <v>150000</v>
      </c>
      <c r="H110" s="205">
        <v>150000</v>
      </c>
      <c r="I110" s="632"/>
      <c r="J110" s="633" t="s">
        <v>4279</v>
      </c>
    </row>
    <row r="111" spans="1:10" ht="25.5" x14ac:dyDescent="0.2">
      <c r="A111" s="630">
        <v>4</v>
      </c>
      <c r="B111" s="630">
        <v>22020301</v>
      </c>
      <c r="C111" s="631" t="s">
        <v>3352</v>
      </c>
      <c r="D111" s="637">
        <v>0</v>
      </c>
      <c r="E111" s="637">
        <v>0</v>
      </c>
      <c r="F111" s="637">
        <v>0</v>
      </c>
      <c r="G111" s="205">
        <v>600000</v>
      </c>
      <c r="H111" s="205">
        <v>300000</v>
      </c>
      <c r="I111" s="632"/>
      <c r="J111" s="633" t="s">
        <v>4279</v>
      </c>
    </row>
    <row r="112" spans="1:10" ht="25.5" x14ac:dyDescent="0.2">
      <c r="A112" s="630">
        <v>5</v>
      </c>
      <c r="B112" s="630">
        <v>22020305</v>
      </c>
      <c r="C112" s="631" t="s">
        <v>3355</v>
      </c>
      <c r="D112" s="637">
        <v>0</v>
      </c>
      <c r="E112" s="637">
        <v>0</v>
      </c>
      <c r="F112" s="637">
        <v>0</v>
      </c>
      <c r="G112" s="205">
        <v>300000</v>
      </c>
      <c r="H112" s="205">
        <v>200000</v>
      </c>
      <c r="I112" s="632"/>
      <c r="J112" s="633" t="s">
        <v>4279</v>
      </c>
    </row>
    <row r="113" spans="1:10" ht="25.5" x14ac:dyDescent="0.2">
      <c r="A113" s="630">
        <v>6</v>
      </c>
      <c r="B113" s="630">
        <v>22020401</v>
      </c>
      <c r="C113" s="631" t="s">
        <v>3356</v>
      </c>
      <c r="D113" s="637">
        <v>0</v>
      </c>
      <c r="E113" s="637">
        <v>0</v>
      </c>
      <c r="F113" s="637">
        <v>0</v>
      </c>
      <c r="G113" s="205">
        <v>900000</v>
      </c>
      <c r="H113" s="205">
        <v>400000</v>
      </c>
      <c r="I113" s="632"/>
      <c r="J113" s="633" t="s">
        <v>4279</v>
      </c>
    </row>
    <row r="114" spans="1:10" ht="25.5" x14ac:dyDescent="0.2">
      <c r="A114" s="630">
        <v>7</v>
      </c>
      <c r="B114" s="630">
        <v>22020402</v>
      </c>
      <c r="C114" s="631" t="s">
        <v>3366</v>
      </c>
      <c r="D114" s="637">
        <v>0</v>
      </c>
      <c r="E114" s="637">
        <v>0</v>
      </c>
      <c r="F114" s="637">
        <v>0</v>
      </c>
      <c r="G114" s="205">
        <v>400000</v>
      </c>
      <c r="H114" s="205">
        <v>100000</v>
      </c>
      <c r="I114" s="632"/>
      <c r="J114" s="633" t="s">
        <v>4279</v>
      </c>
    </row>
    <row r="115" spans="1:10" ht="25.5" x14ac:dyDescent="0.2">
      <c r="A115" s="630">
        <v>8</v>
      </c>
      <c r="B115" s="630">
        <v>22020501</v>
      </c>
      <c r="C115" s="631" t="s">
        <v>3370</v>
      </c>
      <c r="D115" s="637">
        <v>0</v>
      </c>
      <c r="E115" s="637">
        <v>0</v>
      </c>
      <c r="F115" s="637">
        <v>0</v>
      </c>
      <c r="G115" s="205">
        <v>800000</v>
      </c>
      <c r="H115" s="205">
        <v>500000</v>
      </c>
      <c r="I115" s="632"/>
      <c r="J115" s="633" t="s">
        <v>4279</v>
      </c>
    </row>
    <row r="116" spans="1:10" ht="25.5" x14ac:dyDescent="0.2">
      <c r="A116" s="630">
        <v>9</v>
      </c>
      <c r="B116" s="630">
        <v>22021001</v>
      </c>
      <c r="C116" s="631" t="s">
        <v>3360</v>
      </c>
      <c r="D116" s="637">
        <v>0</v>
      </c>
      <c r="E116" s="637">
        <v>0</v>
      </c>
      <c r="F116" s="637">
        <v>0</v>
      </c>
      <c r="G116" s="205">
        <v>200000</v>
      </c>
      <c r="H116" s="205">
        <v>200000</v>
      </c>
      <c r="I116" s="632"/>
      <c r="J116" s="633" t="s">
        <v>4279</v>
      </c>
    </row>
    <row r="117" spans="1:10" x14ac:dyDescent="0.2">
      <c r="A117" s="1317" t="s">
        <v>365</v>
      </c>
      <c r="B117" s="1317"/>
      <c r="C117" s="1317"/>
      <c r="D117" s="640">
        <v>0</v>
      </c>
      <c r="E117" s="640">
        <v>0</v>
      </c>
      <c r="F117" s="640">
        <v>0</v>
      </c>
      <c r="G117" s="634">
        <v>5000000</v>
      </c>
      <c r="H117" s="634">
        <f>SUM(H108:H116)</f>
        <v>2500000</v>
      </c>
      <c r="I117" s="632"/>
      <c r="J117" s="636"/>
    </row>
    <row r="118" spans="1:10" x14ac:dyDescent="0.2">
      <c r="A118" s="628">
        <v>10</v>
      </c>
      <c r="B118" s="628">
        <v>11102000100</v>
      </c>
      <c r="C118" s="1316" t="s">
        <v>1924</v>
      </c>
      <c r="D118" s="1316"/>
      <c r="E118" s="1316"/>
      <c r="F118" s="1316"/>
      <c r="G118" s="1316"/>
      <c r="H118" s="1316"/>
      <c r="I118" s="632"/>
      <c r="J118" s="636"/>
    </row>
    <row r="119" spans="1:10" ht="25.5" x14ac:dyDescent="0.2">
      <c r="A119" s="630">
        <v>1</v>
      </c>
      <c r="B119" s="630">
        <v>22020102</v>
      </c>
      <c r="C119" s="631" t="s">
        <v>3349</v>
      </c>
      <c r="D119" s="205">
        <v>1600000</v>
      </c>
      <c r="E119" s="205">
        <v>470000</v>
      </c>
      <c r="F119" s="205">
        <v>1508000</v>
      </c>
      <c r="G119" s="205">
        <v>1000000</v>
      </c>
      <c r="H119" s="205">
        <v>700000</v>
      </c>
      <c r="I119" s="632"/>
      <c r="J119" s="633" t="s">
        <v>4279</v>
      </c>
    </row>
    <row r="120" spans="1:10" ht="25.5" x14ac:dyDescent="0.2">
      <c r="A120" s="630">
        <v>2</v>
      </c>
      <c r="B120" s="630">
        <v>22020201</v>
      </c>
      <c r="C120" s="631" t="s">
        <v>3363</v>
      </c>
      <c r="D120" s="637">
        <v>0</v>
      </c>
      <c r="E120" s="205">
        <v>80000</v>
      </c>
      <c r="F120" s="205">
        <v>1273000</v>
      </c>
      <c r="G120" s="205">
        <v>500000</v>
      </c>
      <c r="H120" s="205">
        <v>500000</v>
      </c>
      <c r="I120" s="632"/>
      <c r="J120" s="633" t="s">
        <v>4279</v>
      </c>
    </row>
    <row r="121" spans="1:10" ht="25.5" x14ac:dyDescent="0.2">
      <c r="A121" s="630">
        <v>3</v>
      </c>
      <c r="B121" s="630">
        <v>22020301</v>
      </c>
      <c r="C121" s="631" t="s">
        <v>3352</v>
      </c>
      <c r="D121" s="205">
        <v>888000</v>
      </c>
      <c r="E121" s="205">
        <v>360000</v>
      </c>
      <c r="F121" s="205">
        <v>754000</v>
      </c>
      <c r="G121" s="205">
        <v>600000</v>
      </c>
      <c r="H121" s="205">
        <v>600000</v>
      </c>
      <c r="I121" s="638"/>
      <c r="J121" s="633" t="s">
        <v>4279</v>
      </c>
    </row>
    <row r="122" spans="1:10" ht="25.5" x14ac:dyDescent="0.2">
      <c r="A122" s="630">
        <v>4</v>
      </c>
      <c r="B122" s="630">
        <v>22020305</v>
      </c>
      <c r="C122" s="631" t="s">
        <v>3355</v>
      </c>
      <c r="D122" s="637">
        <v>0</v>
      </c>
      <c r="E122" s="205">
        <v>60000</v>
      </c>
      <c r="F122" s="205">
        <v>700000</v>
      </c>
      <c r="G122" s="205">
        <v>400000</v>
      </c>
      <c r="H122" s="205">
        <v>400000</v>
      </c>
      <c r="I122" s="639"/>
      <c r="J122" s="633" t="s">
        <v>4279</v>
      </c>
    </row>
    <row r="123" spans="1:10" ht="25.5" x14ac:dyDescent="0.2">
      <c r="A123" s="630">
        <v>5</v>
      </c>
      <c r="B123" s="630">
        <v>22020401</v>
      </c>
      <c r="C123" s="631" t="s">
        <v>3356</v>
      </c>
      <c r="D123" s="205">
        <v>722000</v>
      </c>
      <c r="E123" s="205">
        <v>380000</v>
      </c>
      <c r="F123" s="205">
        <v>1507000</v>
      </c>
      <c r="G123" s="205">
        <v>1000000</v>
      </c>
      <c r="H123" s="205">
        <v>500000</v>
      </c>
      <c r="I123" s="632"/>
      <c r="J123" s="633" t="s">
        <v>4279</v>
      </c>
    </row>
    <row r="124" spans="1:10" ht="25.5" x14ac:dyDescent="0.2">
      <c r="A124" s="630">
        <v>6</v>
      </c>
      <c r="B124" s="630">
        <v>22020402</v>
      </c>
      <c r="C124" s="631" t="s">
        <v>3366</v>
      </c>
      <c r="D124" s="205">
        <v>390000</v>
      </c>
      <c r="E124" s="205">
        <v>310000</v>
      </c>
      <c r="F124" s="205">
        <v>251000</v>
      </c>
      <c r="G124" s="205">
        <v>200000</v>
      </c>
      <c r="H124" s="205">
        <v>200000</v>
      </c>
      <c r="I124" s="632"/>
      <c r="J124" s="633" t="s">
        <v>4279</v>
      </c>
    </row>
    <row r="125" spans="1:10" ht="25.5" x14ac:dyDescent="0.2">
      <c r="A125" s="630">
        <v>7</v>
      </c>
      <c r="B125" s="630">
        <v>22020501</v>
      </c>
      <c r="C125" s="631" t="s">
        <v>3370</v>
      </c>
      <c r="D125" s="637">
        <v>0</v>
      </c>
      <c r="E125" s="205">
        <v>400000</v>
      </c>
      <c r="F125" s="205">
        <v>1120000</v>
      </c>
      <c r="G125" s="205">
        <v>1000000</v>
      </c>
      <c r="H125" s="205">
        <v>700000</v>
      </c>
      <c r="I125" s="641"/>
      <c r="J125" s="633" t="s">
        <v>4279</v>
      </c>
    </row>
    <row r="126" spans="1:10" ht="25.5" x14ac:dyDescent="0.2">
      <c r="A126" s="630">
        <v>8</v>
      </c>
      <c r="B126" s="630">
        <v>22021001</v>
      </c>
      <c r="C126" s="631" t="s">
        <v>3360</v>
      </c>
      <c r="D126" s="637">
        <v>0</v>
      </c>
      <c r="E126" s="205">
        <v>25000</v>
      </c>
      <c r="F126" s="205">
        <v>301000</v>
      </c>
      <c r="G126" s="205">
        <v>200000</v>
      </c>
      <c r="H126" s="205">
        <v>200000</v>
      </c>
      <c r="I126" s="632"/>
      <c r="J126" s="633" t="s">
        <v>4279</v>
      </c>
    </row>
    <row r="127" spans="1:10" ht="25.5" x14ac:dyDescent="0.2">
      <c r="A127" s="630">
        <v>9</v>
      </c>
      <c r="B127" s="630">
        <v>22021007</v>
      </c>
      <c r="C127" s="631" t="s">
        <v>3362</v>
      </c>
      <c r="D127" s="637">
        <v>0</v>
      </c>
      <c r="E127" s="205">
        <v>15000</v>
      </c>
      <c r="F127" s="205">
        <v>186000</v>
      </c>
      <c r="G127" s="205">
        <v>100000</v>
      </c>
      <c r="H127" s="205">
        <v>100000</v>
      </c>
      <c r="I127" s="632"/>
      <c r="J127" s="633" t="s">
        <v>4279</v>
      </c>
    </row>
    <row r="128" spans="1:10" x14ac:dyDescent="0.2">
      <c r="A128" s="1317" t="s">
        <v>365</v>
      </c>
      <c r="B128" s="1317"/>
      <c r="C128" s="1317"/>
      <c r="D128" s="634">
        <v>3600000</v>
      </c>
      <c r="E128" s="634">
        <v>2100000</v>
      </c>
      <c r="F128" s="634">
        <v>7600000</v>
      </c>
      <c r="G128" s="634">
        <v>5000000</v>
      </c>
      <c r="H128" s="634">
        <f>SUM(H119:H127)</f>
        <v>3900000</v>
      </c>
      <c r="I128" s="632"/>
      <c r="J128" s="636"/>
    </row>
    <row r="129" spans="1:10" x14ac:dyDescent="0.2">
      <c r="A129" s="628">
        <v>11</v>
      </c>
      <c r="B129" s="628">
        <v>21502100100</v>
      </c>
      <c r="C129" s="1316" t="s">
        <v>3032</v>
      </c>
      <c r="D129" s="1316"/>
      <c r="E129" s="1316"/>
      <c r="F129" s="1316"/>
      <c r="G129" s="1316"/>
      <c r="H129" s="1316"/>
      <c r="I129" s="632"/>
      <c r="J129" s="636"/>
    </row>
    <row r="130" spans="1:10" ht="25.5" x14ac:dyDescent="0.2">
      <c r="A130" s="630">
        <v>1</v>
      </c>
      <c r="B130" s="630">
        <v>22020101</v>
      </c>
      <c r="C130" s="631" t="s">
        <v>3387</v>
      </c>
      <c r="D130" s="205">
        <v>108081</v>
      </c>
      <c r="E130" s="205">
        <v>44460</v>
      </c>
      <c r="F130" s="205">
        <v>250000</v>
      </c>
      <c r="G130" s="205">
        <v>140000</v>
      </c>
      <c r="H130" s="205">
        <v>140000</v>
      </c>
      <c r="I130" s="641"/>
      <c r="J130" s="633" t="s">
        <v>4279</v>
      </c>
    </row>
    <row r="131" spans="1:10" ht="25.5" x14ac:dyDescent="0.2">
      <c r="A131" s="630">
        <v>2</v>
      </c>
      <c r="B131" s="630">
        <v>22020102</v>
      </c>
      <c r="C131" s="631" t="s">
        <v>3349</v>
      </c>
      <c r="D131" s="205">
        <v>24028</v>
      </c>
      <c r="E131" s="205">
        <v>44460</v>
      </c>
      <c r="F131" s="205">
        <v>250000</v>
      </c>
      <c r="G131" s="205">
        <v>140000</v>
      </c>
      <c r="H131" s="205">
        <v>140000</v>
      </c>
      <c r="I131" s="638"/>
      <c r="J131" s="633" t="s">
        <v>4279</v>
      </c>
    </row>
    <row r="132" spans="1:10" ht="25.5" x14ac:dyDescent="0.2">
      <c r="A132" s="630">
        <v>3</v>
      </c>
      <c r="B132" s="630">
        <v>22020201</v>
      </c>
      <c r="C132" s="631" t="s">
        <v>3363</v>
      </c>
      <c r="D132" s="205">
        <v>18016</v>
      </c>
      <c r="E132" s="205">
        <v>16100</v>
      </c>
      <c r="F132" s="205">
        <v>90000</v>
      </c>
      <c r="G132" s="205">
        <v>50000</v>
      </c>
      <c r="H132" s="205">
        <v>50000</v>
      </c>
      <c r="I132" s="639"/>
      <c r="J132" s="633" t="s">
        <v>4279</v>
      </c>
    </row>
    <row r="133" spans="1:10" ht="25.5" x14ac:dyDescent="0.2">
      <c r="A133" s="630">
        <v>4</v>
      </c>
      <c r="B133" s="630">
        <v>22020202</v>
      </c>
      <c r="C133" s="631" t="s">
        <v>3350</v>
      </c>
      <c r="D133" s="205">
        <v>48038</v>
      </c>
      <c r="E133" s="205">
        <v>16100</v>
      </c>
      <c r="F133" s="205">
        <v>90000</v>
      </c>
      <c r="G133" s="205">
        <v>50000</v>
      </c>
      <c r="H133" s="205">
        <v>50000</v>
      </c>
      <c r="I133" s="632"/>
      <c r="J133" s="633" t="s">
        <v>4279</v>
      </c>
    </row>
    <row r="134" spans="1:10" ht="25.5" x14ac:dyDescent="0.2">
      <c r="A134" s="630">
        <v>5</v>
      </c>
      <c r="B134" s="630">
        <v>22020301</v>
      </c>
      <c r="C134" s="631" t="s">
        <v>3352</v>
      </c>
      <c r="D134" s="205">
        <v>3003</v>
      </c>
      <c r="E134" s="205">
        <v>16100</v>
      </c>
      <c r="F134" s="205">
        <v>90000</v>
      </c>
      <c r="G134" s="205">
        <v>50000</v>
      </c>
      <c r="H134" s="205">
        <v>50000</v>
      </c>
      <c r="I134" s="632"/>
      <c r="J134" s="633" t="s">
        <v>4279</v>
      </c>
    </row>
    <row r="135" spans="1:10" ht="25.5" x14ac:dyDescent="0.2">
      <c r="A135" s="630">
        <v>6</v>
      </c>
      <c r="B135" s="630">
        <v>22020305</v>
      </c>
      <c r="C135" s="631" t="s">
        <v>3355</v>
      </c>
      <c r="D135" s="205">
        <v>66050</v>
      </c>
      <c r="E135" s="205">
        <v>1930</v>
      </c>
      <c r="F135" s="205">
        <v>10000</v>
      </c>
      <c r="G135" s="205">
        <v>10000</v>
      </c>
      <c r="H135" s="205">
        <v>10000</v>
      </c>
      <c r="I135" s="632"/>
      <c r="J135" s="633" t="s">
        <v>4279</v>
      </c>
    </row>
    <row r="136" spans="1:10" ht="25.5" x14ac:dyDescent="0.2">
      <c r="A136" s="630">
        <v>7</v>
      </c>
      <c r="B136" s="630">
        <v>22020401</v>
      </c>
      <c r="C136" s="631" t="s">
        <v>3356</v>
      </c>
      <c r="D136" s="205">
        <v>30022</v>
      </c>
      <c r="E136" s="205">
        <v>9730</v>
      </c>
      <c r="F136" s="205">
        <v>180000</v>
      </c>
      <c r="G136" s="205">
        <v>30000</v>
      </c>
      <c r="H136" s="205">
        <v>30000</v>
      </c>
      <c r="I136" s="638"/>
      <c r="J136" s="633" t="s">
        <v>4279</v>
      </c>
    </row>
    <row r="137" spans="1:10" ht="25.5" x14ac:dyDescent="0.2">
      <c r="A137" s="630">
        <v>8</v>
      </c>
      <c r="B137" s="630">
        <v>22020402</v>
      </c>
      <c r="C137" s="631" t="s">
        <v>3366</v>
      </c>
      <c r="D137" s="205">
        <v>11998</v>
      </c>
      <c r="E137" s="205">
        <v>19302</v>
      </c>
      <c r="F137" s="205">
        <v>100000</v>
      </c>
      <c r="G137" s="205">
        <v>55000</v>
      </c>
      <c r="H137" s="205">
        <v>55000</v>
      </c>
      <c r="I137" s="639"/>
      <c r="J137" s="633" t="s">
        <v>4279</v>
      </c>
    </row>
    <row r="138" spans="1:10" ht="25.5" x14ac:dyDescent="0.2">
      <c r="A138" s="630">
        <v>9</v>
      </c>
      <c r="B138" s="630">
        <v>22020501</v>
      </c>
      <c r="C138" s="631" t="s">
        <v>3370</v>
      </c>
      <c r="D138" s="205">
        <v>48038</v>
      </c>
      <c r="E138" s="205">
        <v>70900</v>
      </c>
      <c r="F138" s="205">
        <v>400000</v>
      </c>
      <c r="G138" s="205">
        <v>225000</v>
      </c>
      <c r="H138" s="205">
        <v>225000</v>
      </c>
      <c r="I138" s="632"/>
      <c r="J138" s="633" t="s">
        <v>4279</v>
      </c>
    </row>
    <row r="139" spans="1:10" ht="25.5" x14ac:dyDescent="0.2">
      <c r="A139" s="630">
        <v>10</v>
      </c>
      <c r="B139" s="630">
        <v>22021001</v>
      </c>
      <c r="C139" s="631" t="s">
        <v>3360</v>
      </c>
      <c r="D139" s="205">
        <v>3003</v>
      </c>
      <c r="E139" s="205">
        <v>16100</v>
      </c>
      <c r="F139" s="205">
        <v>90000</v>
      </c>
      <c r="G139" s="205">
        <v>50000</v>
      </c>
      <c r="H139" s="205">
        <v>50000</v>
      </c>
      <c r="I139" s="632"/>
      <c r="J139" s="633" t="s">
        <v>4279</v>
      </c>
    </row>
    <row r="140" spans="1:10" ht="25.5" x14ac:dyDescent="0.2">
      <c r="A140" s="630">
        <v>11</v>
      </c>
      <c r="B140" s="630">
        <v>22021007</v>
      </c>
      <c r="C140" s="631" t="s">
        <v>3362</v>
      </c>
      <c r="D140" s="205">
        <v>11998</v>
      </c>
      <c r="E140" s="205">
        <v>44460</v>
      </c>
      <c r="F140" s="205">
        <v>250000</v>
      </c>
      <c r="G140" s="205">
        <v>140000</v>
      </c>
      <c r="H140" s="205">
        <v>140000</v>
      </c>
      <c r="I140" s="638"/>
      <c r="J140" s="633" t="s">
        <v>4279</v>
      </c>
    </row>
    <row r="141" spans="1:10" ht="25.5" x14ac:dyDescent="0.2">
      <c r="A141" s="630">
        <v>12</v>
      </c>
      <c r="B141" s="630">
        <v>41040105</v>
      </c>
      <c r="C141" s="631" t="s">
        <v>3382</v>
      </c>
      <c r="D141" s="205">
        <v>3003</v>
      </c>
      <c r="E141" s="205">
        <v>22500</v>
      </c>
      <c r="F141" s="637">
        <v>0</v>
      </c>
      <c r="G141" s="205">
        <v>60000</v>
      </c>
      <c r="H141" s="205">
        <v>60000</v>
      </c>
      <c r="I141" s="639"/>
      <c r="J141" s="633" t="s">
        <v>4279</v>
      </c>
    </row>
    <row r="142" spans="1:10" x14ac:dyDescent="0.2">
      <c r="A142" s="1317" t="s">
        <v>365</v>
      </c>
      <c r="B142" s="1317"/>
      <c r="C142" s="1317"/>
      <c r="D142" s="634">
        <v>375278</v>
      </c>
      <c r="E142" s="634">
        <v>322142</v>
      </c>
      <c r="F142" s="634">
        <v>1800000</v>
      </c>
      <c r="G142" s="634">
        <v>1000000</v>
      </c>
      <c r="H142" s="634">
        <f>SUM(H130:H141)</f>
        <v>1000000</v>
      </c>
      <c r="I142" s="632"/>
      <c r="J142" s="636"/>
    </row>
    <row r="143" spans="1:10" x14ac:dyDescent="0.2">
      <c r="A143" s="628">
        <v>12</v>
      </c>
      <c r="B143" s="628">
        <v>23305100100</v>
      </c>
      <c r="C143" s="1316" t="s">
        <v>1395</v>
      </c>
      <c r="D143" s="1316"/>
      <c r="E143" s="1316"/>
      <c r="F143" s="1316"/>
      <c r="G143" s="1316"/>
      <c r="H143" s="1316"/>
      <c r="I143" s="632"/>
      <c r="J143" s="636"/>
    </row>
    <row r="144" spans="1:10" ht="25.5" x14ac:dyDescent="0.2">
      <c r="A144" s="630">
        <v>1</v>
      </c>
      <c r="B144" s="630">
        <v>22020102</v>
      </c>
      <c r="C144" s="631" t="s">
        <v>3349</v>
      </c>
      <c r="D144" s="205">
        <v>3656250</v>
      </c>
      <c r="E144" s="205">
        <v>3900000</v>
      </c>
      <c r="F144" s="205">
        <v>9000000</v>
      </c>
      <c r="G144" s="205">
        <v>6000000</v>
      </c>
      <c r="H144" s="205">
        <v>6000000</v>
      </c>
      <c r="I144" s="632"/>
      <c r="J144" s="633" t="s">
        <v>4279</v>
      </c>
    </row>
    <row r="145" spans="1:10" ht="25.5" x14ac:dyDescent="0.2">
      <c r="A145" s="630">
        <v>2</v>
      </c>
      <c r="B145" s="630">
        <v>22020201</v>
      </c>
      <c r="C145" s="631" t="s">
        <v>3363</v>
      </c>
      <c r="D145" s="205">
        <v>1012500</v>
      </c>
      <c r="E145" s="205">
        <v>870000</v>
      </c>
      <c r="F145" s="205">
        <v>2000000</v>
      </c>
      <c r="G145" s="205">
        <v>1200000</v>
      </c>
      <c r="H145" s="205">
        <v>1000000</v>
      </c>
      <c r="I145" s="632"/>
      <c r="J145" s="633" t="s">
        <v>4279</v>
      </c>
    </row>
    <row r="146" spans="1:10" ht="25.5" x14ac:dyDescent="0.2">
      <c r="A146" s="630">
        <v>3</v>
      </c>
      <c r="B146" s="630">
        <v>22020202</v>
      </c>
      <c r="C146" s="631" t="s">
        <v>3350</v>
      </c>
      <c r="D146" s="205">
        <v>609380</v>
      </c>
      <c r="E146" s="205">
        <v>650000</v>
      </c>
      <c r="F146" s="205">
        <v>1500000</v>
      </c>
      <c r="G146" s="205">
        <v>1200000</v>
      </c>
      <c r="H146" s="205">
        <v>1000000</v>
      </c>
      <c r="I146" s="632"/>
      <c r="J146" s="633" t="s">
        <v>4279</v>
      </c>
    </row>
    <row r="147" spans="1:10" ht="25.5" x14ac:dyDescent="0.2">
      <c r="A147" s="630">
        <v>4</v>
      </c>
      <c r="B147" s="630">
        <v>22020301</v>
      </c>
      <c r="C147" s="631" t="s">
        <v>3352</v>
      </c>
      <c r="D147" s="205">
        <v>1625000</v>
      </c>
      <c r="E147" s="205">
        <v>1730000</v>
      </c>
      <c r="F147" s="205">
        <v>4000000</v>
      </c>
      <c r="G147" s="205">
        <v>3400000</v>
      </c>
      <c r="H147" s="205">
        <v>1500000</v>
      </c>
      <c r="I147" s="632"/>
      <c r="J147" s="633" t="s">
        <v>4279</v>
      </c>
    </row>
    <row r="148" spans="1:10" ht="25.5" x14ac:dyDescent="0.2">
      <c r="A148" s="630">
        <v>5</v>
      </c>
      <c r="B148" s="630">
        <v>22020303</v>
      </c>
      <c r="C148" s="631" t="s">
        <v>3353</v>
      </c>
      <c r="D148" s="205">
        <v>101560</v>
      </c>
      <c r="E148" s="205">
        <v>107000</v>
      </c>
      <c r="F148" s="205">
        <v>250000</v>
      </c>
      <c r="G148" s="205">
        <v>500000</v>
      </c>
      <c r="H148" s="205">
        <v>500000</v>
      </c>
      <c r="I148" s="632"/>
      <c r="J148" s="633" t="s">
        <v>4279</v>
      </c>
    </row>
    <row r="149" spans="1:10" ht="25.5" x14ac:dyDescent="0.2">
      <c r="A149" s="630">
        <v>6</v>
      </c>
      <c r="B149" s="630">
        <v>22020313</v>
      </c>
      <c r="C149" s="631" t="s">
        <v>3406</v>
      </c>
      <c r="D149" s="205">
        <v>101560</v>
      </c>
      <c r="E149" s="205">
        <v>108000</v>
      </c>
      <c r="F149" s="205">
        <v>250000</v>
      </c>
      <c r="G149" s="205">
        <v>1000000</v>
      </c>
      <c r="H149" s="205">
        <v>1500000</v>
      </c>
      <c r="I149" s="632"/>
      <c r="J149" s="633" t="s">
        <v>4279</v>
      </c>
    </row>
    <row r="150" spans="1:10" ht="25.5" x14ac:dyDescent="0.2">
      <c r="A150" s="630">
        <v>7</v>
      </c>
      <c r="B150" s="630">
        <v>22020401</v>
      </c>
      <c r="C150" s="631" t="s">
        <v>3356</v>
      </c>
      <c r="D150" s="205">
        <v>5128810</v>
      </c>
      <c r="E150" s="205">
        <v>2170000</v>
      </c>
      <c r="F150" s="205">
        <v>5000000</v>
      </c>
      <c r="G150" s="205">
        <v>4000000</v>
      </c>
      <c r="H150" s="205">
        <v>3000000</v>
      </c>
      <c r="I150" s="632"/>
      <c r="J150" s="633" t="s">
        <v>4279</v>
      </c>
    </row>
    <row r="151" spans="1:10" ht="25.5" x14ac:dyDescent="0.2">
      <c r="A151" s="630">
        <v>8</v>
      </c>
      <c r="B151" s="630">
        <v>22020402</v>
      </c>
      <c r="C151" s="631" t="s">
        <v>3366</v>
      </c>
      <c r="D151" s="205">
        <v>1015630</v>
      </c>
      <c r="E151" s="205">
        <v>870000</v>
      </c>
      <c r="F151" s="205">
        <v>2000000</v>
      </c>
      <c r="G151" s="205">
        <v>4000000</v>
      </c>
      <c r="H151" s="205">
        <v>3000000</v>
      </c>
      <c r="I151" s="632"/>
      <c r="J151" s="633" t="s">
        <v>4279</v>
      </c>
    </row>
    <row r="152" spans="1:10" ht="25.5" x14ac:dyDescent="0.2">
      <c r="A152" s="630">
        <v>9</v>
      </c>
      <c r="B152" s="630">
        <v>22020501</v>
      </c>
      <c r="C152" s="631" t="s">
        <v>3370</v>
      </c>
      <c r="D152" s="205">
        <v>406250</v>
      </c>
      <c r="E152" s="205">
        <v>430000</v>
      </c>
      <c r="F152" s="205">
        <v>1000000</v>
      </c>
      <c r="G152" s="205">
        <v>3000000</v>
      </c>
      <c r="H152" s="205">
        <v>1400000</v>
      </c>
      <c r="I152" s="632"/>
      <c r="J152" s="633" t="s">
        <v>4279</v>
      </c>
    </row>
    <row r="153" spans="1:10" ht="25.5" x14ac:dyDescent="0.2">
      <c r="A153" s="630">
        <v>10</v>
      </c>
      <c r="B153" s="630">
        <v>22020503</v>
      </c>
      <c r="C153" s="631" t="s">
        <v>3358</v>
      </c>
      <c r="D153" s="205">
        <v>1625000</v>
      </c>
      <c r="E153" s="205">
        <v>1848000</v>
      </c>
      <c r="F153" s="205">
        <v>3000000</v>
      </c>
      <c r="G153" s="205">
        <v>3000000</v>
      </c>
      <c r="H153" s="205">
        <v>3000000</v>
      </c>
      <c r="I153" s="632"/>
      <c r="J153" s="633" t="s">
        <v>4279</v>
      </c>
    </row>
    <row r="154" spans="1:10" ht="25.5" x14ac:dyDescent="0.2">
      <c r="A154" s="630">
        <v>11</v>
      </c>
      <c r="B154" s="630">
        <v>22020712</v>
      </c>
      <c r="C154" s="631" t="s">
        <v>3381</v>
      </c>
      <c r="D154" s="205">
        <v>101560</v>
      </c>
      <c r="E154" s="205">
        <v>86000</v>
      </c>
      <c r="F154" s="205">
        <v>200000</v>
      </c>
      <c r="G154" s="205">
        <v>700000</v>
      </c>
      <c r="H154" s="205">
        <v>500000</v>
      </c>
      <c r="I154" s="632"/>
      <c r="J154" s="633" t="s">
        <v>4279</v>
      </c>
    </row>
    <row r="155" spans="1:10" ht="25.5" x14ac:dyDescent="0.2">
      <c r="A155" s="630">
        <v>12</v>
      </c>
      <c r="B155" s="630">
        <v>22021001</v>
      </c>
      <c r="C155" s="631" t="s">
        <v>3360</v>
      </c>
      <c r="D155" s="205">
        <v>203120</v>
      </c>
      <c r="E155" s="205">
        <v>220000</v>
      </c>
      <c r="F155" s="205">
        <v>500000</v>
      </c>
      <c r="G155" s="205">
        <v>500000</v>
      </c>
      <c r="H155" s="205">
        <v>500000</v>
      </c>
      <c r="I155" s="632"/>
      <c r="J155" s="633" t="s">
        <v>4279</v>
      </c>
    </row>
    <row r="156" spans="1:10" ht="25.5" x14ac:dyDescent="0.2">
      <c r="A156" s="630">
        <v>13</v>
      </c>
      <c r="B156" s="630">
        <v>22021007</v>
      </c>
      <c r="C156" s="631" t="s">
        <v>3362</v>
      </c>
      <c r="D156" s="205">
        <v>405250</v>
      </c>
      <c r="E156" s="205">
        <v>430000</v>
      </c>
      <c r="F156" s="205">
        <v>1000000</v>
      </c>
      <c r="G156" s="205">
        <v>1000000</v>
      </c>
      <c r="H156" s="205">
        <v>500000</v>
      </c>
      <c r="I156" s="632"/>
      <c r="J156" s="633" t="s">
        <v>4279</v>
      </c>
    </row>
    <row r="157" spans="1:10" ht="25.5" x14ac:dyDescent="0.2">
      <c r="A157" s="630">
        <v>14</v>
      </c>
      <c r="B157" s="630">
        <v>22021013</v>
      </c>
      <c r="C157" s="631" t="s">
        <v>3407</v>
      </c>
      <c r="D157" s="205">
        <v>101560</v>
      </c>
      <c r="E157" s="205">
        <v>130000</v>
      </c>
      <c r="F157" s="205">
        <v>300000</v>
      </c>
      <c r="G157" s="205">
        <v>500000</v>
      </c>
      <c r="H157" s="205">
        <v>500000</v>
      </c>
      <c r="I157" s="632"/>
      <c r="J157" s="633" t="s">
        <v>4279</v>
      </c>
    </row>
    <row r="158" spans="1:10" ht="25.5" x14ac:dyDescent="0.2">
      <c r="A158" s="1317" t="s">
        <v>365</v>
      </c>
      <c r="B158" s="1317"/>
      <c r="C158" s="1317"/>
      <c r="D158" s="634">
        <v>16093430</v>
      </c>
      <c r="E158" s="634">
        <v>13549000</v>
      </c>
      <c r="F158" s="634">
        <v>30000000</v>
      </c>
      <c r="G158" s="634">
        <v>30000000</v>
      </c>
      <c r="H158" s="634">
        <f>SUM(H144:H157)</f>
        <v>23900000</v>
      </c>
      <c r="I158" s="632"/>
      <c r="J158" s="633" t="s">
        <v>4279</v>
      </c>
    </row>
    <row r="159" spans="1:10" ht="25.5" x14ac:dyDescent="0.2">
      <c r="A159" s="1319" t="s">
        <v>3444</v>
      </c>
      <c r="B159" s="1319"/>
      <c r="C159" s="1319"/>
      <c r="D159" s="634">
        <f>D158+D142+D128+D117+D106+D96+D84+D73+D58+D44+D32+D20</f>
        <v>45745213</v>
      </c>
      <c r="E159" s="634">
        <f>E158+E142+E128+E117+E106+E96+E84+E73+E58+E44+E32+E20</f>
        <v>43097102</v>
      </c>
      <c r="F159" s="634">
        <f>F158+F142+F128+F117+F106+F96+F84+F73+F58+F44+F32+F20</f>
        <v>108550000</v>
      </c>
      <c r="G159" s="634">
        <f>G158+G142+G128+G117+G106+G96+G84+G73+G58+G44+G32+G20</f>
        <v>104100000</v>
      </c>
      <c r="H159" s="634">
        <f>H158+H142+H128+H117+H106+H96+H84+H73+H58+H44+H32+H20</f>
        <v>85850000</v>
      </c>
      <c r="I159" s="632"/>
      <c r="J159" s="633" t="s">
        <v>4279</v>
      </c>
    </row>
    <row r="160" spans="1:10" x14ac:dyDescent="0.2">
      <c r="A160" s="1320" t="s">
        <v>3416</v>
      </c>
      <c r="B160" s="1320"/>
      <c r="C160" s="1320"/>
      <c r="D160" s="1320"/>
      <c r="E160" s="1320"/>
      <c r="F160" s="1320"/>
      <c r="G160" s="1320"/>
      <c r="H160" s="1320"/>
      <c r="I160" s="1320"/>
      <c r="J160" s="1320"/>
    </row>
    <row r="161" spans="1:10" x14ac:dyDescent="0.2">
      <c r="A161" s="628">
        <v>1</v>
      </c>
      <c r="B161" s="628">
        <v>22200100100</v>
      </c>
      <c r="C161" s="1316" t="s">
        <v>771</v>
      </c>
      <c r="D161" s="1316"/>
      <c r="E161" s="1316"/>
      <c r="F161" s="1316"/>
      <c r="G161" s="1316"/>
      <c r="H161" s="1316"/>
      <c r="I161" s="632"/>
      <c r="J161" s="636"/>
    </row>
    <row r="162" spans="1:10" ht="25.5" x14ac:dyDescent="0.2">
      <c r="A162" s="630">
        <v>1</v>
      </c>
      <c r="B162" s="630">
        <v>22020102</v>
      </c>
      <c r="C162" s="631" t="s">
        <v>3349</v>
      </c>
      <c r="D162" s="205">
        <v>2890700</v>
      </c>
      <c r="E162" s="205">
        <v>5041250</v>
      </c>
      <c r="F162" s="205">
        <v>12500000</v>
      </c>
      <c r="G162" s="205">
        <v>12000000</v>
      </c>
      <c r="H162" s="205">
        <v>5500000</v>
      </c>
      <c r="I162" s="632"/>
      <c r="J162" s="633" t="s">
        <v>4279</v>
      </c>
    </row>
    <row r="163" spans="1:10" ht="25.5" x14ac:dyDescent="0.2">
      <c r="A163" s="630">
        <v>2</v>
      </c>
      <c r="B163" s="630">
        <v>22020202</v>
      </c>
      <c r="C163" s="631" t="s">
        <v>3350</v>
      </c>
      <c r="D163" s="205">
        <v>584100</v>
      </c>
      <c r="E163" s="205">
        <v>296000</v>
      </c>
      <c r="F163" s="205">
        <v>2400000</v>
      </c>
      <c r="G163" s="205">
        <v>2500000</v>
      </c>
      <c r="H163" s="205">
        <v>1000000</v>
      </c>
      <c r="I163" s="632"/>
      <c r="J163" s="633" t="s">
        <v>4279</v>
      </c>
    </row>
    <row r="164" spans="1:10" ht="25.5" x14ac:dyDescent="0.2">
      <c r="A164" s="630">
        <v>3</v>
      </c>
      <c r="B164" s="630">
        <v>22020301</v>
      </c>
      <c r="C164" s="631" t="s">
        <v>3352</v>
      </c>
      <c r="D164" s="205">
        <v>1641500</v>
      </c>
      <c r="E164" s="205">
        <v>544500</v>
      </c>
      <c r="F164" s="205">
        <v>4500000</v>
      </c>
      <c r="G164" s="205">
        <v>4500000</v>
      </c>
      <c r="H164" s="205">
        <v>2000000</v>
      </c>
      <c r="I164" s="632"/>
      <c r="J164" s="633" t="s">
        <v>4279</v>
      </c>
    </row>
    <row r="165" spans="1:10" ht="25.5" x14ac:dyDescent="0.2">
      <c r="A165" s="630">
        <v>4</v>
      </c>
      <c r="B165" s="630">
        <v>22020305</v>
      </c>
      <c r="C165" s="631" t="s">
        <v>3355</v>
      </c>
      <c r="D165" s="205">
        <v>819950</v>
      </c>
      <c r="E165" s="205">
        <v>445500</v>
      </c>
      <c r="F165" s="205">
        <v>3600000</v>
      </c>
      <c r="G165" s="205">
        <v>4000000</v>
      </c>
      <c r="H165" s="205">
        <v>1500000</v>
      </c>
      <c r="I165" s="632"/>
      <c r="J165" s="633" t="s">
        <v>4279</v>
      </c>
    </row>
    <row r="166" spans="1:10" ht="25.5" x14ac:dyDescent="0.2">
      <c r="A166" s="630">
        <v>5</v>
      </c>
      <c r="B166" s="630">
        <v>22020401</v>
      </c>
      <c r="C166" s="631" t="s">
        <v>3356</v>
      </c>
      <c r="D166" s="205">
        <v>1037620</v>
      </c>
      <c r="E166" s="205">
        <v>495000</v>
      </c>
      <c r="F166" s="205">
        <v>3900000</v>
      </c>
      <c r="G166" s="205">
        <v>3000000</v>
      </c>
      <c r="H166" s="205">
        <v>1000000</v>
      </c>
      <c r="I166" s="632"/>
      <c r="J166" s="633" t="s">
        <v>4279</v>
      </c>
    </row>
    <row r="167" spans="1:10" ht="25.5" x14ac:dyDescent="0.2">
      <c r="A167" s="630">
        <v>6</v>
      </c>
      <c r="B167" s="630">
        <v>22020402</v>
      </c>
      <c r="C167" s="631" t="s">
        <v>3366</v>
      </c>
      <c r="D167" s="205">
        <v>330000</v>
      </c>
      <c r="E167" s="205">
        <v>247500</v>
      </c>
      <c r="F167" s="205">
        <v>2000000</v>
      </c>
      <c r="G167" s="205">
        <v>2000000</v>
      </c>
      <c r="H167" s="205">
        <v>2000000</v>
      </c>
      <c r="I167" s="632"/>
      <c r="J167" s="633" t="s">
        <v>4279</v>
      </c>
    </row>
    <row r="168" spans="1:10" ht="25.5" x14ac:dyDescent="0.2">
      <c r="A168" s="630">
        <v>7</v>
      </c>
      <c r="B168" s="630">
        <v>22020501</v>
      </c>
      <c r="C168" s="631" t="s">
        <v>3370</v>
      </c>
      <c r="D168" s="205">
        <v>1103300</v>
      </c>
      <c r="E168" s="205">
        <v>943000</v>
      </c>
      <c r="F168" s="205">
        <v>5600000</v>
      </c>
      <c r="G168" s="205">
        <v>6000000</v>
      </c>
      <c r="H168" s="205">
        <v>3000000</v>
      </c>
      <c r="I168" s="632"/>
      <c r="J168" s="633" t="s">
        <v>4279</v>
      </c>
    </row>
    <row r="169" spans="1:10" ht="25.5" x14ac:dyDescent="0.2">
      <c r="A169" s="630">
        <v>8</v>
      </c>
      <c r="B169" s="630">
        <v>22021001</v>
      </c>
      <c r="C169" s="631" t="s">
        <v>3360</v>
      </c>
      <c r="D169" s="205">
        <v>742500</v>
      </c>
      <c r="E169" s="205">
        <v>445500</v>
      </c>
      <c r="F169" s="205">
        <v>3500000</v>
      </c>
      <c r="G169" s="205">
        <v>4000000</v>
      </c>
      <c r="H169" s="205">
        <v>2000000</v>
      </c>
      <c r="I169" s="632"/>
      <c r="J169" s="633" t="s">
        <v>4279</v>
      </c>
    </row>
    <row r="170" spans="1:10" ht="25.5" x14ac:dyDescent="0.2">
      <c r="A170" s="630">
        <v>9</v>
      </c>
      <c r="B170" s="630">
        <v>22021007</v>
      </c>
      <c r="C170" s="631" t="s">
        <v>3362</v>
      </c>
      <c r="D170" s="205">
        <v>488400</v>
      </c>
      <c r="E170" s="205">
        <v>247500</v>
      </c>
      <c r="F170" s="205">
        <v>2000000</v>
      </c>
      <c r="G170" s="205">
        <v>2000000</v>
      </c>
      <c r="H170" s="205">
        <v>1500000</v>
      </c>
      <c r="I170" s="632"/>
      <c r="J170" s="633" t="s">
        <v>4279</v>
      </c>
    </row>
    <row r="171" spans="1:10" x14ac:dyDescent="0.2">
      <c r="A171" s="1317" t="s">
        <v>365</v>
      </c>
      <c r="B171" s="1317"/>
      <c r="C171" s="1317"/>
      <c r="D171" s="634">
        <v>9638070</v>
      </c>
      <c r="E171" s="634">
        <v>8705750</v>
      </c>
      <c r="F171" s="634">
        <v>40000000</v>
      </c>
      <c r="G171" s="634">
        <v>40000000</v>
      </c>
      <c r="H171" s="634">
        <f>SUM(H162:H170)</f>
        <v>19500000</v>
      </c>
      <c r="I171" s="632"/>
      <c r="J171" s="636"/>
    </row>
    <row r="172" spans="1:10" x14ac:dyDescent="0.2">
      <c r="A172" s="628">
        <v>2</v>
      </c>
      <c r="B172" s="628">
        <v>22200900100</v>
      </c>
      <c r="C172" s="1316" t="s">
        <v>356</v>
      </c>
      <c r="D172" s="1316"/>
      <c r="E172" s="1316"/>
      <c r="F172" s="1316"/>
      <c r="G172" s="1316"/>
      <c r="H172" s="1316"/>
      <c r="I172" s="632"/>
      <c r="J172" s="636"/>
    </row>
    <row r="173" spans="1:10" ht="25.5" x14ac:dyDescent="0.2">
      <c r="A173" s="630">
        <v>1</v>
      </c>
      <c r="B173" s="630">
        <v>22020102</v>
      </c>
      <c r="C173" s="631" t="s">
        <v>3349</v>
      </c>
      <c r="D173" s="205">
        <v>303040</v>
      </c>
      <c r="E173" s="205">
        <v>812500</v>
      </c>
      <c r="F173" s="205">
        <v>1000000</v>
      </c>
      <c r="G173" s="205">
        <v>1000000</v>
      </c>
      <c r="H173" s="205">
        <v>1000000</v>
      </c>
      <c r="I173" s="632"/>
      <c r="J173" s="633" t="s">
        <v>4279</v>
      </c>
    </row>
    <row r="174" spans="1:10" ht="25.5" x14ac:dyDescent="0.2">
      <c r="A174" s="630">
        <v>2</v>
      </c>
      <c r="B174" s="630">
        <v>22020201</v>
      </c>
      <c r="C174" s="631" t="s">
        <v>3363</v>
      </c>
      <c r="D174" s="205">
        <v>101008</v>
      </c>
      <c r="E174" s="205">
        <v>105000</v>
      </c>
      <c r="F174" s="205">
        <v>200000</v>
      </c>
      <c r="G174" s="205">
        <v>200000</v>
      </c>
      <c r="H174" s="205">
        <v>200000</v>
      </c>
      <c r="I174" s="632"/>
      <c r="J174" s="633" t="s">
        <v>4279</v>
      </c>
    </row>
    <row r="175" spans="1:10" ht="25.5" x14ac:dyDescent="0.2">
      <c r="A175" s="630">
        <v>3</v>
      </c>
      <c r="B175" s="630">
        <v>22020301</v>
      </c>
      <c r="C175" s="631" t="s">
        <v>3352</v>
      </c>
      <c r="D175" s="205">
        <v>126264</v>
      </c>
      <c r="E175" s="205">
        <v>134500</v>
      </c>
      <c r="F175" s="205">
        <v>300000</v>
      </c>
      <c r="G175" s="205">
        <v>300000</v>
      </c>
      <c r="H175" s="205">
        <v>300000</v>
      </c>
      <c r="I175" s="632"/>
      <c r="J175" s="633" t="s">
        <v>4279</v>
      </c>
    </row>
    <row r="176" spans="1:10" ht="25.5" x14ac:dyDescent="0.2">
      <c r="A176" s="630">
        <v>4</v>
      </c>
      <c r="B176" s="630">
        <v>22020305</v>
      </c>
      <c r="C176" s="631" t="s">
        <v>3355</v>
      </c>
      <c r="D176" s="205">
        <v>252528</v>
      </c>
      <c r="E176" s="205">
        <v>60000</v>
      </c>
      <c r="F176" s="205">
        <v>500000</v>
      </c>
      <c r="G176" s="205">
        <v>500000</v>
      </c>
      <c r="H176" s="205">
        <v>500000</v>
      </c>
      <c r="I176" s="632"/>
      <c r="J176" s="633" t="s">
        <v>4279</v>
      </c>
    </row>
    <row r="177" spans="1:10" ht="25.5" x14ac:dyDescent="0.2">
      <c r="A177" s="630">
        <v>5</v>
      </c>
      <c r="B177" s="630">
        <v>22020401</v>
      </c>
      <c r="C177" s="631" t="s">
        <v>3356</v>
      </c>
      <c r="D177" s="205">
        <v>328288</v>
      </c>
      <c r="E177" s="205">
        <v>137500</v>
      </c>
      <c r="F177" s="205">
        <v>650000</v>
      </c>
      <c r="G177" s="205">
        <v>650000</v>
      </c>
      <c r="H177" s="205">
        <v>650000</v>
      </c>
      <c r="I177" s="632"/>
      <c r="J177" s="633" t="s">
        <v>4279</v>
      </c>
    </row>
    <row r="178" spans="1:10" ht="25.5" x14ac:dyDescent="0.2">
      <c r="A178" s="630">
        <v>6</v>
      </c>
      <c r="B178" s="630">
        <v>22020402</v>
      </c>
      <c r="C178" s="631" t="s">
        <v>3366</v>
      </c>
      <c r="D178" s="205">
        <v>151520</v>
      </c>
      <c r="E178" s="205">
        <v>50000</v>
      </c>
      <c r="F178" s="205">
        <v>300000</v>
      </c>
      <c r="G178" s="205">
        <v>300000</v>
      </c>
      <c r="H178" s="205">
        <v>300000</v>
      </c>
      <c r="I178" s="632"/>
      <c r="J178" s="633" t="s">
        <v>4279</v>
      </c>
    </row>
    <row r="179" spans="1:10" ht="25.5" x14ac:dyDescent="0.2">
      <c r="A179" s="630">
        <v>7</v>
      </c>
      <c r="B179" s="630">
        <v>22020501</v>
      </c>
      <c r="C179" s="631" t="s">
        <v>3370</v>
      </c>
      <c r="D179" s="205">
        <v>111112</v>
      </c>
      <c r="E179" s="205">
        <v>210000</v>
      </c>
      <c r="F179" s="205">
        <v>750000</v>
      </c>
      <c r="G179" s="205">
        <v>750000</v>
      </c>
      <c r="H179" s="205">
        <v>750000</v>
      </c>
      <c r="I179" s="632"/>
      <c r="J179" s="633" t="s">
        <v>4279</v>
      </c>
    </row>
    <row r="180" spans="1:10" ht="25.5" x14ac:dyDescent="0.2">
      <c r="A180" s="630">
        <v>8</v>
      </c>
      <c r="B180" s="630">
        <v>22021001</v>
      </c>
      <c r="C180" s="631" t="s">
        <v>3360</v>
      </c>
      <c r="D180" s="205">
        <v>63120</v>
      </c>
      <c r="E180" s="205">
        <v>33000</v>
      </c>
      <c r="F180" s="205">
        <v>150000</v>
      </c>
      <c r="G180" s="205">
        <v>150000</v>
      </c>
      <c r="H180" s="205">
        <v>150000</v>
      </c>
      <c r="I180" s="632"/>
      <c r="J180" s="633" t="s">
        <v>4279</v>
      </c>
    </row>
    <row r="181" spans="1:10" ht="25.5" x14ac:dyDescent="0.2">
      <c r="A181" s="630">
        <v>9</v>
      </c>
      <c r="B181" s="630">
        <v>22021007</v>
      </c>
      <c r="C181" s="631" t="s">
        <v>3362</v>
      </c>
      <c r="D181" s="205">
        <v>63120</v>
      </c>
      <c r="E181" s="205">
        <v>20000</v>
      </c>
      <c r="F181" s="205">
        <v>150000</v>
      </c>
      <c r="G181" s="205">
        <v>150000</v>
      </c>
      <c r="H181" s="205">
        <v>150000</v>
      </c>
      <c r="I181" s="632"/>
      <c r="J181" s="633" t="s">
        <v>4279</v>
      </c>
    </row>
    <row r="182" spans="1:10" x14ac:dyDescent="0.2">
      <c r="A182" s="1317" t="s">
        <v>365</v>
      </c>
      <c r="B182" s="1317"/>
      <c r="C182" s="1317"/>
      <c r="D182" s="634">
        <v>1500000</v>
      </c>
      <c r="E182" s="634">
        <v>1562500</v>
      </c>
      <c r="F182" s="634">
        <v>4000000</v>
      </c>
      <c r="G182" s="634">
        <v>4000000</v>
      </c>
      <c r="H182" s="634">
        <f>SUM(H173:H181)</f>
        <v>4000000</v>
      </c>
      <c r="I182" s="632"/>
      <c r="J182" s="636"/>
    </row>
    <row r="183" spans="1:10" x14ac:dyDescent="0.2">
      <c r="A183" s="628">
        <v>3</v>
      </c>
      <c r="B183" s="628">
        <v>22205100100</v>
      </c>
      <c r="C183" s="1316" t="s">
        <v>676</v>
      </c>
      <c r="D183" s="1316"/>
      <c r="E183" s="1316"/>
      <c r="F183" s="1316"/>
      <c r="G183" s="1316"/>
      <c r="H183" s="1316"/>
      <c r="I183" s="1316"/>
      <c r="J183" s="1316"/>
    </row>
    <row r="184" spans="1:10" ht="25.5" x14ac:dyDescent="0.2">
      <c r="A184" s="630">
        <v>1</v>
      </c>
      <c r="B184" s="630">
        <v>22020102</v>
      </c>
      <c r="C184" s="631" t="s">
        <v>3349</v>
      </c>
      <c r="D184" s="205">
        <v>2950000</v>
      </c>
      <c r="E184" s="205">
        <v>3180000</v>
      </c>
      <c r="F184" s="205">
        <v>4000000</v>
      </c>
      <c r="G184" s="205">
        <v>4800000</v>
      </c>
      <c r="H184" s="205">
        <v>4800000</v>
      </c>
      <c r="I184" s="642"/>
      <c r="J184" s="633" t="s">
        <v>4279</v>
      </c>
    </row>
    <row r="185" spans="1:10" ht="25.5" x14ac:dyDescent="0.2">
      <c r="A185" s="630">
        <v>2</v>
      </c>
      <c r="B185" s="630">
        <v>22020201</v>
      </c>
      <c r="C185" s="631" t="s">
        <v>3363</v>
      </c>
      <c r="D185" s="205">
        <v>1000000</v>
      </c>
      <c r="E185" s="205">
        <v>800000</v>
      </c>
      <c r="F185" s="205">
        <v>2000000</v>
      </c>
      <c r="G185" s="205">
        <v>2000000</v>
      </c>
      <c r="H185" s="205">
        <v>2000000</v>
      </c>
      <c r="I185" s="643"/>
      <c r="J185" s="633" t="s">
        <v>4279</v>
      </c>
    </row>
    <row r="186" spans="1:10" ht="25.5" x14ac:dyDescent="0.2">
      <c r="A186" s="630">
        <v>3</v>
      </c>
      <c r="B186" s="630">
        <v>22020202</v>
      </c>
      <c r="C186" s="631" t="s">
        <v>3350</v>
      </c>
      <c r="D186" s="205">
        <v>100000</v>
      </c>
      <c r="E186" s="205">
        <v>100000</v>
      </c>
      <c r="F186" s="205">
        <v>100000</v>
      </c>
      <c r="G186" s="205">
        <v>100000</v>
      </c>
      <c r="H186" s="205">
        <v>100000</v>
      </c>
      <c r="I186" s="644"/>
      <c r="J186" s="633" t="s">
        <v>4279</v>
      </c>
    </row>
    <row r="187" spans="1:10" ht="25.5" x14ac:dyDescent="0.2">
      <c r="A187" s="630">
        <v>4</v>
      </c>
      <c r="B187" s="630">
        <v>22020301</v>
      </c>
      <c r="C187" s="631" t="s">
        <v>3352</v>
      </c>
      <c r="D187" s="205">
        <v>1399900</v>
      </c>
      <c r="E187" s="205">
        <v>1109000</v>
      </c>
      <c r="F187" s="205">
        <v>2000000</v>
      </c>
      <c r="G187" s="205">
        <v>2000000</v>
      </c>
      <c r="H187" s="205">
        <v>2000000</v>
      </c>
      <c r="I187" s="632"/>
      <c r="J187" s="633" t="s">
        <v>4279</v>
      </c>
    </row>
    <row r="188" spans="1:10" ht="25.5" x14ac:dyDescent="0.2">
      <c r="A188" s="630">
        <v>5</v>
      </c>
      <c r="B188" s="630">
        <v>22020305</v>
      </c>
      <c r="C188" s="631" t="s">
        <v>3355</v>
      </c>
      <c r="D188" s="205">
        <v>231500</v>
      </c>
      <c r="E188" s="205">
        <v>230000</v>
      </c>
      <c r="F188" s="205">
        <v>300000</v>
      </c>
      <c r="G188" s="205">
        <v>500000</v>
      </c>
      <c r="H188" s="205">
        <v>500000</v>
      </c>
      <c r="I188" s="632"/>
      <c r="J188" s="633" t="s">
        <v>4279</v>
      </c>
    </row>
    <row r="189" spans="1:10" ht="25.5" x14ac:dyDescent="0.2">
      <c r="A189" s="630">
        <v>6</v>
      </c>
      <c r="B189" s="630">
        <v>22020401</v>
      </c>
      <c r="C189" s="631" t="s">
        <v>3356</v>
      </c>
      <c r="D189" s="205">
        <v>790000</v>
      </c>
      <c r="E189" s="205">
        <v>940000</v>
      </c>
      <c r="F189" s="205">
        <v>4000000</v>
      </c>
      <c r="G189" s="205">
        <v>5000000</v>
      </c>
      <c r="H189" s="205">
        <v>2000000</v>
      </c>
      <c r="I189" s="632"/>
      <c r="J189" s="633" t="s">
        <v>4279</v>
      </c>
    </row>
    <row r="190" spans="1:10" ht="25.5" x14ac:dyDescent="0.2">
      <c r="A190" s="630">
        <v>7</v>
      </c>
      <c r="B190" s="630">
        <v>22020402</v>
      </c>
      <c r="C190" s="631" t="s">
        <v>3366</v>
      </c>
      <c r="D190" s="205">
        <v>1130000</v>
      </c>
      <c r="E190" s="205">
        <v>1000000</v>
      </c>
      <c r="F190" s="205">
        <v>3000000</v>
      </c>
      <c r="G190" s="205">
        <v>2000000</v>
      </c>
      <c r="H190" s="205">
        <v>2000000</v>
      </c>
      <c r="I190" s="632"/>
      <c r="J190" s="633" t="s">
        <v>4279</v>
      </c>
    </row>
    <row r="191" spans="1:10" ht="25.5" x14ac:dyDescent="0.2">
      <c r="A191" s="630">
        <v>8</v>
      </c>
      <c r="B191" s="630">
        <v>22020501</v>
      </c>
      <c r="C191" s="631" t="s">
        <v>3370</v>
      </c>
      <c r="D191" s="205">
        <v>840000</v>
      </c>
      <c r="E191" s="205">
        <v>920000</v>
      </c>
      <c r="F191" s="205">
        <v>2000000</v>
      </c>
      <c r="G191" s="205">
        <v>3000000</v>
      </c>
      <c r="H191" s="205">
        <v>2250000</v>
      </c>
      <c r="I191" s="632"/>
      <c r="J191" s="633" t="s">
        <v>4279</v>
      </c>
    </row>
    <row r="192" spans="1:10" ht="25.5" x14ac:dyDescent="0.2">
      <c r="A192" s="630">
        <v>9</v>
      </c>
      <c r="B192" s="630">
        <v>22021001</v>
      </c>
      <c r="C192" s="631" t="s">
        <v>3360</v>
      </c>
      <c r="D192" s="205">
        <v>153300</v>
      </c>
      <c r="E192" s="205">
        <v>181000</v>
      </c>
      <c r="F192" s="205">
        <v>250000</v>
      </c>
      <c r="G192" s="205">
        <v>250000</v>
      </c>
      <c r="H192" s="205">
        <v>250000</v>
      </c>
      <c r="I192" s="632"/>
      <c r="J192" s="633" t="s">
        <v>4279</v>
      </c>
    </row>
    <row r="193" spans="1:10" ht="25.5" x14ac:dyDescent="0.2">
      <c r="A193" s="630">
        <v>10</v>
      </c>
      <c r="B193" s="630">
        <v>22021007</v>
      </c>
      <c r="C193" s="631" t="s">
        <v>3362</v>
      </c>
      <c r="D193" s="205">
        <v>155300</v>
      </c>
      <c r="E193" s="205">
        <v>290000</v>
      </c>
      <c r="F193" s="205">
        <v>350000</v>
      </c>
      <c r="G193" s="205">
        <v>350000</v>
      </c>
      <c r="H193" s="205">
        <v>350000</v>
      </c>
      <c r="I193" s="632"/>
      <c r="J193" s="633" t="s">
        <v>4279</v>
      </c>
    </row>
    <row r="194" spans="1:10" x14ac:dyDescent="0.2">
      <c r="A194" s="1317" t="s">
        <v>365</v>
      </c>
      <c r="B194" s="1317"/>
      <c r="C194" s="1317"/>
      <c r="D194" s="634">
        <v>8750000</v>
      </c>
      <c r="E194" s="634">
        <v>8750000</v>
      </c>
      <c r="F194" s="634">
        <v>18000000</v>
      </c>
      <c r="G194" s="634">
        <v>20000000</v>
      </c>
      <c r="H194" s="634">
        <f>SUM(H184:H193)</f>
        <v>16250000</v>
      </c>
      <c r="I194" s="632"/>
      <c r="J194" s="636"/>
    </row>
    <row r="195" spans="1:10" x14ac:dyDescent="0.2">
      <c r="A195" s="628">
        <v>4</v>
      </c>
      <c r="B195" s="628">
        <v>23600100100</v>
      </c>
      <c r="C195" s="1316" t="s">
        <v>808</v>
      </c>
      <c r="D195" s="1316"/>
      <c r="E195" s="1316"/>
      <c r="F195" s="1316"/>
      <c r="G195" s="1316"/>
      <c r="H195" s="1316"/>
      <c r="I195" s="1316"/>
      <c r="J195" s="1316"/>
    </row>
    <row r="196" spans="1:10" ht="25.5" x14ac:dyDescent="0.2">
      <c r="A196" s="630">
        <v>1</v>
      </c>
      <c r="B196" s="630">
        <v>22020102</v>
      </c>
      <c r="C196" s="631" t="s">
        <v>3349</v>
      </c>
      <c r="D196" s="205">
        <v>4410938.83</v>
      </c>
      <c r="E196" s="205">
        <v>1330000</v>
      </c>
      <c r="F196" s="205">
        <v>5000000</v>
      </c>
      <c r="G196" s="205">
        <v>4000000</v>
      </c>
      <c r="H196" s="205">
        <v>2400000</v>
      </c>
      <c r="I196" s="632"/>
      <c r="J196" s="633" t="s">
        <v>4279</v>
      </c>
    </row>
    <row r="197" spans="1:10" ht="25.5" x14ac:dyDescent="0.2">
      <c r="A197" s="630">
        <v>2</v>
      </c>
      <c r="B197" s="630">
        <v>22020201</v>
      </c>
      <c r="C197" s="631" t="s">
        <v>3363</v>
      </c>
      <c r="D197" s="205">
        <v>770000</v>
      </c>
      <c r="E197" s="205">
        <v>480000</v>
      </c>
      <c r="F197" s="205">
        <v>800000</v>
      </c>
      <c r="G197" s="205">
        <v>800000</v>
      </c>
      <c r="H197" s="205">
        <v>800000</v>
      </c>
      <c r="I197" s="632"/>
      <c r="J197" s="633" t="s">
        <v>4279</v>
      </c>
    </row>
    <row r="198" spans="1:10" ht="25.5" x14ac:dyDescent="0.2">
      <c r="A198" s="630">
        <v>3</v>
      </c>
      <c r="B198" s="630">
        <v>22020301</v>
      </c>
      <c r="C198" s="631" t="s">
        <v>3352</v>
      </c>
      <c r="D198" s="205">
        <v>880000</v>
      </c>
      <c r="E198" s="205">
        <v>1200000</v>
      </c>
      <c r="F198" s="205">
        <v>2000000</v>
      </c>
      <c r="G198" s="205">
        <v>2000000</v>
      </c>
      <c r="H198" s="205">
        <v>1200000</v>
      </c>
      <c r="I198" s="632"/>
      <c r="J198" s="633" t="s">
        <v>4279</v>
      </c>
    </row>
    <row r="199" spans="1:10" ht="25.5" x14ac:dyDescent="0.2">
      <c r="A199" s="630">
        <v>4</v>
      </c>
      <c r="B199" s="630">
        <v>22020305</v>
      </c>
      <c r="C199" s="631" t="s">
        <v>3355</v>
      </c>
      <c r="D199" s="205">
        <v>770000</v>
      </c>
      <c r="E199" s="205">
        <v>850000</v>
      </c>
      <c r="F199" s="205">
        <v>1700000</v>
      </c>
      <c r="G199" s="205">
        <v>1700000</v>
      </c>
      <c r="H199" s="205">
        <v>800000</v>
      </c>
      <c r="I199" s="632"/>
      <c r="J199" s="633" t="s">
        <v>4279</v>
      </c>
    </row>
    <row r="200" spans="1:10" ht="25.5" x14ac:dyDescent="0.2">
      <c r="A200" s="630">
        <v>5</v>
      </c>
      <c r="B200" s="630">
        <v>22020401</v>
      </c>
      <c r="C200" s="631" t="s">
        <v>3356</v>
      </c>
      <c r="D200" s="205">
        <v>3485505</v>
      </c>
      <c r="E200" s="205">
        <v>1100000</v>
      </c>
      <c r="F200" s="205">
        <v>5000000</v>
      </c>
      <c r="G200" s="205">
        <v>5000000</v>
      </c>
      <c r="H200" s="205">
        <v>3000000</v>
      </c>
      <c r="I200" s="632"/>
      <c r="J200" s="633" t="s">
        <v>4279</v>
      </c>
    </row>
    <row r="201" spans="1:10" ht="25.5" x14ac:dyDescent="0.2">
      <c r="A201" s="630">
        <v>6</v>
      </c>
      <c r="B201" s="630">
        <v>22020402</v>
      </c>
      <c r="C201" s="631" t="s">
        <v>3366</v>
      </c>
      <c r="D201" s="205">
        <v>770000</v>
      </c>
      <c r="E201" s="205">
        <v>560000</v>
      </c>
      <c r="F201" s="205">
        <v>1000000</v>
      </c>
      <c r="G201" s="205">
        <v>2000000</v>
      </c>
      <c r="H201" s="205">
        <v>1300000</v>
      </c>
      <c r="I201" s="632"/>
      <c r="J201" s="633" t="s">
        <v>4279</v>
      </c>
    </row>
    <row r="202" spans="1:10" ht="25.5" x14ac:dyDescent="0.2">
      <c r="A202" s="630">
        <v>7</v>
      </c>
      <c r="B202" s="630">
        <v>22020406</v>
      </c>
      <c r="C202" s="631" t="s">
        <v>3357</v>
      </c>
      <c r="D202" s="637">
        <v>0</v>
      </c>
      <c r="E202" s="205">
        <v>1700000</v>
      </c>
      <c r="F202" s="205">
        <v>5000000</v>
      </c>
      <c r="G202" s="205">
        <v>4000000</v>
      </c>
      <c r="H202" s="205">
        <v>1600000</v>
      </c>
      <c r="I202" s="632"/>
      <c r="J202" s="633" t="s">
        <v>4279</v>
      </c>
    </row>
    <row r="203" spans="1:10" ht="25.5" x14ac:dyDescent="0.2">
      <c r="A203" s="630">
        <v>8</v>
      </c>
      <c r="B203" s="630">
        <v>22020501</v>
      </c>
      <c r="C203" s="631" t="s">
        <v>3370</v>
      </c>
      <c r="D203" s="205">
        <v>1100000</v>
      </c>
      <c r="E203" s="205">
        <v>1100000</v>
      </c>
      <c r="F203" s="205">
        <v>2000000</v>
      </c>
      <c r="G203" s="205">
        <v>2000000</v>
      </c>
      <c r="H203" s="205">
        <v>1200000</v>
      </c>
      <c r="I203" s="638"/>
      <c r="J203" s="633" t="s">
        <v>4279</v>
      </c>
    </row>
    <row r="204" spans="1:10" ht="25.5" x14ac:dyDescent="0.2">
      <c r="A204" s="630">
        <v>9</v>
      </c>
      <c r="B204" s="630">
        <v>22020712</v>
      </c>
      <c r="C204" s="631" t="s">
        <v>3381</v>
      </c>
      <c r="D204" s="205">
        <v>305000</v>
      </c>
      <c r="E204" s="637">
        <v>0</v>
      </c>
      <c r="F204" s="637">
        <v>0</v>
      </c>
      <c r="G204" s="637">
        <v>0</v>
      </c>
      <c r="H204" s="637">
        <v>0</v>
      </c>
      <c r="I204" s="644"/>
      <c r="J204" s="633" t="s">
        <v>4282</v>
      </c>
    </row>
    <row r="205" spans="1:10" ht="25.5" x14ac:dyDescent="0.2">
      <c r="A205" s="630">
        <v>10</v>
      </c>
      <c r="B205" s="630">
        <v>22021001</v>
      </c>
      <c r="C205" s="631" t="s">
        <v>3360</v>
      </c>
      <c r="D205" s="205">
        <v>880000</v>
      </c>
      <c r="E205" s="205">
        <v>640000</v>
      </c>
      <c r="F205" s="205">
        <v>1500000</v>
      </c>
      <c r="G205" s="205">
        <v>1500000</v>
      </c>
      <c r="H205" s="205">
        <v>700000</v>
      </c>
      <c r="I205" s="632"/>
      <c r="J205" s="633" t="s">
        <v>4279</v>
      </c>
    </row>
    <row r="206" spans="1:10" ht="25.5" x14ac:dyDescent="0.2">
      <c r="A206" s="630">
        <v>11</v>
      </c>
      <c r="B206" s="630">
        <v>22021007</v>
      </c>
      <c r="C206" s="631" t="s">
        <v>3362</v>
      </c>
      <c r="D206" s="205">
        <v>660000</v>
      </c>
      <c r="E206" s="205">
        <v>480000</v>
      </c>
      <c r="F206" s="205">
        <v>1000000</v>
      </c>
      <c r="G206" s="205">
        <v>1000000</v>
      </c>
      <c r="H206" s="205">
        <v>1000000</v>
      </c>
      <c r="I206" s="632"/>
      <c r="J206" s="633" t="s">
        <v>4279</v>
      </c>
    </row>
    <row r="207" spans="1:10" ht="25.5" x14ac:dyDescent="0.2">
      <c r="A207" s="630">
        <v>12</v>
      </c>
      <c r="B207" s="630">
        <v>41040105</v>
      </c>
      <c r="C207" s="631" t="s">
        <v>3382</v>
      </c>
      <c r="D207" s="205">
        <v>720000</v>
      </c>
      <c r="E207" s="205">
        <v>50000</v>
      </c>
      <c r="F207" s="637">
        <v>0</v>
      </c>
      <c r="G207" s="637">
        <v>0</v>
      </c>
      <c r="H207" s="637">
        <v>0</v>
      </c>
      <c r="I207" s="632"/>
      <c r="J207" s="1193" t="s">
        <v>4282</v>
      </c>
    </row>
    <row r="208" spans="1:10" x14ac:dyDescent="0.2">
      <c r="A208" s="1317" t="s">
        <v>365</v>
      </c>
      <c r="B208" s="1317"/>
      <c r="C208" s="1317"/>
      <c r="D208" s="634">
        <v>14751443.83</v>
      </c>
      <c r="E208" s="634">
        <v>9490000</v>
      </c>
      <c r="F208" s="634">
        <v>25000000</v>
      </c>
      <c r="G208" s="634">
        <v>24000000</v>
      </c>
      <c r="H208" s="634">
        <f>SUM(H196:H207)</f>
        <v>14000000</v>
      </c>
      <c r="I208" s="632"/>
      <c r="J208" s="645"/>
    </row>
    <row r="209" spans="1:10" x14ac:dyDescent="0.2">
      <c r="A209" s="1319" t="s">
        <v>3417</v>
      </c>
      <c r="B209" s="1319"/>
      <c r="C209" s="1319"/>
      <c r="D209" s="634">
        <f>D208+D194+D182+D171</f>
        <v>34639513.829999998</v>
      </c>
      <c r="E209" s="634">
        <f>E208+E194+E182+E171</f>
        <v>28508250</v>
      </c>
      <c r="F209" s="634">
        <f>F208+F194+F182+F171</f>
        <v>87000000</v>
      </c>
      <c r="G209" s="634">
        <f>G208+G194+G182+G171</f>
        <v>88000000</v>
      </c>
      <c r="H209" s="634">
        <f>H208+H194+H182+H171</f>
        <v>53750000</v>
      </c>
      <c r="I209" s="632"/>
      <c r="J209" s="645"/>
    </row>
    <row r="210" spans="1:10" x14ac:dyDescent="0.2">
      <c r="A210" s="1320" t="s">
        <v>3418</v>
      </c>
      <c r="B210" s="1320"/>
      <c r="C210" s="1320"/>
      <c r="D210" s="1320"/>
      <c r="E210" s="1320"/>
      <c r="F210" s="1320"/>
      <c r="G210" s="1320"/>
      <c r="H210" s="1320"/>
      <c r="I210" s="1320"/>
      <c r="J210" s="1320"/>
    </row>
    <row r="211" spans="1:10" x14ac:dyDescent="0.2">
      <c r="A211" s="628">
        <v>1</v>
      </c>
      <c r="B211" s="628">
        <v>51700100100</v>
      </c>
      <c r="C211" s="1316" t="s">
        <v>941</v>
      </c>
      <c r="D211" s="1316"/>
      <c r="E211" s="1316"/>
      <c r="F211" s="1316"/>
      <c r="G211" s="1316"/>
      <c r="H211" s="1316"/>
      <c r="I211" s="1316"/>
      <c r="J211" s="1316"/>
    </row>
    <row r="212" spans="1:10" ht="25.5" x14ac:dyDescent="0.2">
      <c r="A212" s="630">
        <v>1</v>
      </c>
      <c r="B212" s="630">
        <v>22020102</v>
      </c>
      <c r="C212" s="631" t="s">
        <v>3349</v>
      </c>
      <c r="D212" s="205">
        <v>3202500</v>
      </c>
      <c r="E212" s="205">
        <v>4270000</v>
      </c>
      <c r="F212" s="205">
        <v>7000000</v>
      </c>
      <c r="G212" s="205">
        <v>6500000</v>
      </c>
      <c r="H212" s="205">
        <v>6500000</v>
      </c>
      <c r="I212" s="632"/>
      <c r="J212" s="633" t="s">
        <v>4279</v>
      </c>
    </row>
    <row r="213" spans="1:10" ht="25.5" x14ac:dyDescent="0.2">
      <c r="A213" s="630">
        <v>2</v>
      </c>
      <c r="B213" s="630">
        <v>22020202</v>
      </c>
      <c r="C213" s="631" t="s">
        <v>3350</v>
      </c>
      <c r="D213" s="205">
        <v>457500</v>
      </c>
      <c r="E213" s="205">
        <v>600000</v>
      </c>
      <c r="F213" s="205">
        <v>1000000</v>
      </c>
      <c r="G213" s="205">
        <v>1000000</v>
      </c>
      <c r="H213" s="205">
        <v>1000000</v>
      </c>
      <c r="I213" s="632"/>
      <c r="J213" s="633" t="s">
        <v>4279</v>
      </c>
    </row>
    <row r="214" spans="1:10" ht="25.5" x14ac:dyDescent="0.2">
      <c r="A214" s="630">
        <v>3</v>
      </c>
      <c r="B214" s="630">
        <v>22020301</v>
      </c>
      <c r="C214" s="631" t="s">
        <v>3352</v>
      </c>
      <c r="D214" s="205">
        <v>2745000</v>
      </c>
      <c r="E214" s="205">
        <v>3350000</v>
      </c>
      <c r="F214" s="205">
        <v>5500000</v>
      </c>
      <c r="G214" s="205">
        <v>5000000</v>
      </c>
      <c r="H214" s="205">
        <v>5000000</v>
      </c>
      <c r="I214" s="632"/>
      <c r="J214" s="633" t="s">
        <v>4279</v>
      </c>
    </row>
    <row r="215" spans="1:10" ht="25.5" x14ac:dyDescent="0.2">
      <c r="A215" s="630">
        <v>4</v>
      </c>
      <c r="B215" s="630">
        <v>22020306</v>
      </c>
      <c r="C215" s="631" t="s">
        <v>3383</v>
      </c>
      <c r="D215" s="205">
        <v>443775</v>
      </c>
      <c r="E215" s="205">
        <v>400000</v>
      </c>
      <c r="F215" s="205">
        <v>600000</v>
      </c>
      <c r="G215" s="205">
        <v>500000</v>
      </c>
      <c r="H215" s="205">
        <v>1000000</v>
      </c>
      <c r="I215" s="632"/>
      <c r="J215" s="633" t="s">
        <v>4279</v>
      </c>
    </row>
    <row r="216" spans="1:10" ht="25.5" x14ac:dyDescent="0.2">
      <c r="A216" s="630">
        <v>5</v>
      </c>
      <c r="B216" s="630">
        <v>22020401</v>
      </c>
      <c r="C216" s="631" t="s">
        <v>3356</v>
      </c>
      <c r="D216" s="205">
        <v>1830000</v>
      </c>
      <c r="E216" s="205">
        <v>2130000</v>
      </c>
      <c r="F216" s="205">
        <v>3500000</v>
      </c>
      <c r="G216" s="205">
        <v>3500000</v>
      </c>
      <c r="H216" s="205">
        <v>1825000</v>
      </c>
      <c r="I216" s="632"/>
      <c r="J216" s="633" t="s">
        <v>4279</v>
      </c>
    </row>
    <row r="217" spans="1:10" ht="25.5" x14ac:dyDescent="0.2">
      <c r="A217" s="630">
        <v>6</v>
      </c>
      <c r="B217" s="630">
        <v>22020402</v>
      </c>
      <c r="C217" s="631" t="s">
        <v>3366</v>
      </c>
      <c r="D217" s="205">
        <v>915000</v>
      </c>
      <c r="E217" s="205">
        <v>850000</v>
      </c>
      <c r="F217" s="205">
        <v>1400000</v>
      </c>
      <c r="G217" s="205">
        <v>1500000</v>
      </c>
      <c r="H217" s="205">
        <v>1700000</v>
      </c>
      <c r="I217" s="632"/>
      <c r="J217" s="633" t="s">
        <v>4279</v>
      </c>
    </row>
    <row r="218" spans="1:10" ht="25.5" x14ac:dyDescent="0.2">
      <c r="A218" s="630">
        <v>7</v>
      </c>
      <c r="B218" s="630">
        <v>22020501</v>
      </c>
      <c r="C218" s="631" t="s">
        <v>3370</v>
      </c>
      <c r="D218" s="205">
        <v>2287500</v>
      </c>
      <c r="E218" s="205">
        <v>3569285</v>
      </c>
      <c r="F218" s="205">
        <v>3000000</v>
      </c>
      <c r="G218" s="205">
        <v>2500000</v>
      </c>
      <c r="H218" s="205">
        <v>2000000</v>
      </c>
      <c r="I218" s="632"/>
      <c r="J218" s="633" t="s">
        <v>4279</v>
      </c>
    </row>
    <row r="219" spans="1:10" ht="25.5" x14ac:dyDescent="0.2">
      <c r="A219" s="630">
        <v>8</v>
      </c>
      <c r="B219" s="630">
        <v>22021001</v>
      </c>
      <c r="C219" s="631" t="s">
        <v>3360</v>
      </c>
      <c r="D219" s="205">
        <v>1157475</v>
      </c>
      <c r="E219" s="205">
        <v>1220000</v>
      </c>
      <c r="F219" s="205">
        <v>2000000</v>
      </c>
      <c r="G219" s="205">
        <v>1500000</v>
      </c>
      <c r="H219" s="205">
        <v>500000</v>
      </c>
      <c r="I219" s="632"/>
      <c r="J219" s="633" t="s">
        <v>4279</v>
      </c>
    </row>
    <row r="220" spans="1:10" ht="25.5" x14ac:dyDescent="0.2">
      <c r="A220" s="630">
        <v>9</v>
      </c>
      <c r="B220" s="630">
        <v>22021007</v>
      </c>
      <c r="C220" s="631" t="s">
        <v>3362</v>
      </c>
      <c r="D220" s="205">
        <v>686250</v>
      </c>
      <c r="E220" s="205">
        <v>600000</v>
      </c>
      <c r="F220" s="205">
        <v>1000000</v>
      </c>
      <c r="G220" s="205">
        <v>1000000</v>
      </c>
      <c r="H220" s="205">
        <v>300000</v>
      </c>
      <c r="I220" s="632"/>
      <c r="J220" s="633" t="s">
        <v>4279</v>
      </c>
    </row>
    <row r="221" spans="1:10" x14ac:dyDescent="0.2">
      <c r="A221" s="1317" t="s">
        <v>365</v>
      </c>
      <c r="B221" s="1317"/>
      <c r="C221" s="1317"/>
      <c r="D221" s="634">
        <v>13725000</v>
      </c>
      <c r="E221" s="634">
        <v>16989285</v>
      </c>
      <c r="F221" s="634">
        <v>25000000</v>
      </c>
      <c r="G221" s="634">
        <v>23000000</v>
      </c>
      <c r="H221" s="634">
        <f>SUM(H212:H220)</f>
        <v>19825000</v>
      </c>
      <c r="I221" s="632"/>
      <c r="J221" s="636"/>
    </row>
    <row r="222" spans="1:10" x14ac:dyDescent="0.2">
      <c r="A222" s="628">
        <v>2</v>
      </c>
      <c r="B222" s="628">
        <v>51700300100</v>
      </c>
      <c r="C222" s="1316" t="s">
        <v>2669</v>
      </c>
      <c r="D222" s="1316"/>
      <c r="E222" s="1316"/>
      <c r="F222" s="1316"/>
      <c r="G222" s="1316"/>
      <c r="H222" s="1316"/>
      <c r="I222" s="1316"/>
      <c r="J222" s="1316"/>
    </row>
    <row r="223" spans="1:10" ht="25.5" x14ac:dyDescent="0.2">
      <c r="A223" s="630">
        <v>1</v>
      </c>
      <c r="B223" s="630">
        <v>22020102</v>
      </c>
      <c r="C223" s="631" t="s">
        <v>3349</v>
      </c>
      <c r="D223" s="205">
        <v>4238832</v>
      </c>
      <c r="E223" s="205">
        <v>5600000</v>
      </c>
      <c r="F223" s="205">
        <v>11000000</v>
      </c>
      <c r="G223" s="205">
        <v>6000000</v>
      </c>
      <c r="H223" s="205">
        <v>6000000</v>
      </c>
      <c r="I223" s="632"/>
      <c r="J223" s="633" t="s">
        <v>4279</v>
      </c>
    </row>
    <row r="224" spans="1:10" ht="25.5" x14ac:dyDescent="0.2">
      <c r="A224" s="630">
        <v>2</v>
      </c>
      <c r="B224" s="630">
        <v>22020201</v>
      </c>
      <c r="C224" s="631" t="s">
        <v>3363</v>
      </c>
      <c r="D224" s="205">
        <v>637000</v>
      </c>
      <c r="E224" s="205">
        <v>800000</v>
      </c>
      <c r="F224" s="205">
        <v>1000000</v>
      </c>
      <c r="G224" s="205">
        <v>2500000</v>
      </c>
      <c r="H224" s="205">
        <v>2500000</v>
      </c>
      <c r="I224" s="632"/>
      <c r="J224" s="633" t="s">
        <v>4279</v>
      </c>
    </row>
    <row r="225" spans="1:10" ht="25.5" x14ac:dyDescent="0.2">
      <c r="A225" s="630">
        <v>3</v>
      </c>
      <c r="B225" s="630">
        <v>22020202</v>
      </c>
      <c r="C225" s="631" t="s">
        <v>3350</v>
      </c>
      <c r="D225" s="205">
        <v>1362000</v>
      </c>
      <c r="E225" s="205">
        <v>800000</v>
      </c>
      <c r="F225" s="205">
        <v>1000000</v>
      </c>
      <c r="G225" s="205">
        <v>2000000</v>
      </c>
      <c r="H225" s="205">
        <v>2000000</v>
      </c>
      <c r="I225" s="632"/>
      <c r="J225" s="633" t="s">
        <v>4279</v>
      </c>
    </row>
    <row r="226" spans="1:10" ht="25.5" x14ac:dyDescent="0.2">
      <c r="A226" s="630">
        <v>4</v>
      </c>
      <c r="B226" s="630">
        <v>22020301</v>
      </c>
      <c r="C226" s="631" t="s">
        <v>3352</v>
      </c>
      <c r="D226" s="205">
        <v>1912000</v>
      </c>
      <c r="E226" s="205">
        <v>1973328</v>
      </c>
      <c r="F226" s="205">
        <v>2500000</v>
      </c>
      <c r="G226" s="205">
        <v>2500000</v>
      </c>
      <c r="H226" s="205">
        <v>2500000</v>
      </c>
      <c r="I226" s="632"/>
      <c r="J226" s="633" t="s">
        <v>4279</v>
      </c>
    </row>
    <row r="227" spans="1:10" ht="25.5" x14ac:dyDescent="0.2">
      <c r="A227" s="630">
        <v>5</v>
      </c>
      <c r="B227" s="630">
        <v>22020305</v>
      </c>
      <c r="C227" s="631" t="s">
        <v>3355</v>
      </c>
      <c r="D227" s="205">
        <v>1442000</v>
      </c>
      <c r="E227" s="205">
        <v>800000</v>
      </c>
      <c r="F227" s="205">
        <v>1500000</v>
      </c>
      <c r="G227" s="205">
        <v>1500000</v>
      </c>
      <c r="H227" s="205">
        <v>1500000</v>
      </c>
      <c r="I227" s="632"/>
      <c r="J227" s="633" t="s">
        <v>4279</v>
      </c>
    </row>
    <row r="228" spans="1:10" ht="25.5" x14ac:dyDescent="0.2">
      <c r="A228" s="630">
        <v>6</v>
      </c>
      <c r="B228" s="630">
        <v>22020401</v>
      </c>
      <c r="C228" s="631" t="s">
        <v>3356</v>
      </c>
      <c r="D228" s="205">
        <v>4537000</v>
      </c>
      <c r="E228" s="205">
        <v>4000000</v>
      </c>
      <c r="F228" s="205">
        <v>4500000</v>
      </c>
      <c r="G228" s="205">
        <v>3500000</v>
      </c>
      <c r="H228" s="205">
        <v>3500000</v>
      </c>
      <c r="I228" s="632"/>
      <c r="J228" s="633" t="s">
        <v>4279</v>
      </c>
    </row>
    <row r="229" spans="1:10" ht="25.5" x14ac:dyDescent="0.2">
      <c r="A229" s="630">
        <v>7</v>
      </c>
      <c r="B229" s="630">
        <v>22020402</v>
      </c>
      <c r="C229" s="631" t="s">
        <v>3366</v>
      </c>
      <c r="D229" s="205">
        <v>1180330</v>
      </c>
      <c r="E229" s="205">
        <v>2560000</v>
      </c>
      <c r="F229" s="205">
        <v>2000000</v>
      </c>
      <c r="G229" s="205">
        <v>3000000</v>
      </c>
      <c r="H229" s="205">
        <v>3000000</v>
      </c>
      <c r="I229" s="638"/>
      <c r="J229" s="633" t="s">
        <v>4279</v>
      </c>
    </row>
    <row r="230" spans="1:10" ht="25.5" x14ac:dyDescent="0.2">
      <c r="A230" s="630">
        <v>8</v>
      </c>
      <c r="B230" s="630">
        <v>22020501</v>
      </c>
      <c r="C230" s="631" t="s">
        <v>3370</v>
      </c>
      <c r="D230" s="205">
        <v>3437000</v>
      </c>
      <c r="E230" s="205">
        <v>2400000</v>
      </c>
      <c r="F230" s="205">
        <v>8200000</v>
      </c>
      <c r="G230" s="205">
        <v>6500000</v>
      </c>
      <c r="H230" s="205">
        <v>3500000</v>
      </c>
      <c r="I230" s="639"/>
      <c r="J230" s="633" t="s">
        <v>4279</v>
      </c>
    </row>
    <row r="231" spans="1:10" ht="25.5" x14ac:dyDescent="0.2">
      <c r="A231" s="630">
        <v>9</v>
      </c>
      <c r="B231" s="630">
        <v>22020712</v>
      </c>
      <c r="C231" s="631" t="s">
        <v>3381</v>
      </c>
      <c r="D231" s="205">
        <v>1260000</v>
      </c>
      <c r="E231" s="205">
        <v>800000</v>
      </c>
      <c r="F231" s="205">
        <v>1500000</v>
      </c>
      <c r="G231" s="205">
        <v>1000000</v>
      </c>
      <c r="H231" s="205">
        <v>1000000</v>
      </c>
      <c r="I231" s="632"/>
      <c r="J231" s="633" t="s">
        <v>4279</v>
      </c>
    </row>
    <row r="232" spans="1:10" ht="25.5" x14ac:dyDescent="0.2">
      <c r="A232" s="630">
        <v>10</v>
      </c>
      <c r="B232" s="630">
        <v>22021001</v>
      </c>
      <c r="C232" s="631" t="s">
        <v>3360</v>
      </c>
      <c r="D232" s="205">
        <v>3097000</v>
      </c>
      <c r="E232" s="205">
        <v>800000</v>
      </c>
      <c r="F232" s="205">
        <v>3000000</v>
      </c>
      <c r="G232" s="205">
        <v>1000000</v>
      </c>
      <c r="H232" s="205">
        <v>1000000</v>
      </c>
      <c r="I232" s="632"/>
      <c r="J232" s="633" t="s">
        <v>4279</v>
      </c>
    </row>
    <row r="233" spans="1:10" ht="25.5" x14ac:dyDescent="0.2">
      <c r="A233" s="630">
        <v>11</v>
      </c>
      <c r="B233" s="630">
        <v>22021007</v>
      </c>
      <c r="C233" s="631" t="s">
        <v>3362</v>
      </c>
      <c r="D233" s="205">
        <v>4307000</v>
      </c>
      <c r="E233" s="205">
        <v>800000</v>
      </c>
      <c r="F233" s="205">
        <v>3800000</v>
      </c>
      <c r="G233" s="205">
        <v>5500000</v>
      </c>
      <c r="H233" s="205">
        <v>5500000</v>
      </c>
      <c r="I233" s="632"/>
      <c r="J233" s="633" t="s">
        <v>4279</v>
      </c>
    </row>
    <row r="234" spans="1:10" x14ac:dyDescent="0.2">
      <c r="A234" s="1317" t="s">
        <v>365</v>
      </c>
      <c r="B234" s="1317"/>
      <c r="C234" s="1317"/>
      <c r="D234" s="634">
        <v>27410162</v>
      </c>
      <c r="E234" s="634">
        <v>21333328</v>
      </c>
      <c r="F234" s="634">
        <v>40000000</v>
      </c>
      <c r="G234" s="634">
        <v>35000000</v>
      </c>
      <c r="H234" s="635">
        <f>SUM(H223:H233)</f>
        <v>32000000</v>
      </c>
      <c r="I234" s="632"/>
      <c r="J234" s="636"/>
    </row>
    <row r="235" spans="1:10" x14ac:dyDescent="0.2">
      <c r="A235" s="628">
        <v>3</v>
      </c>
      <c r="B235" s="628">
        <v>51700300200</v>
      </c>
      <c r="C235" s="1316" t="s">
        <v>3189</v>
      </c>
      <c r="D235" s="1316"/>
      <c r="E235" s="1316"/>
      <c r="F235" s="1316"/>
      <c r="G235" s="1316"/>
      <c r="H235" s="1316"/>
      <c r="I235" s="1316"/>
      <c r="J235" s="1316"/>
    </row>
    <row r="236" spans="1:10" ht="25.5" x14ac:dyDescent="0.2">
      <c r="A236" s="630">
        <v>1</v>
      </c>
      <c r="B236" s="630">
        <v>22020102</v>
      </c>
      <c r="C236" s="631" t="s">
        <v>3349</v>
      </c>
      <c r="D236" s="205">
        <v>2136531</v>
      </c>
      <c r="E236" s="205">
        <v>3880000</v>
      </c>
      <c r="F236" s="205">
        <v>7000000</v>
      </c>
      <c r="G236" s="205">
        <v>4500000</v>
      </c>
      <c r="H236" s="205">
        <v>4500000</v>
      </c>
      <c r="I236" s="632"/>
      <c r="J236" s="633" t="s">
        <v>4279</v>
      </c>
    </row>
    <row r="237" spans="1:10" ht="25.5" x14ac:dyDescent="0.2">
      <c r="A237" s="630">
        <v>2</v>
      </c>
      <c r="B237" s="630">
        <v>22020201</v>
      </c>
      <c r="C237" s="631" t="s">
        <v>3363</v>
      </c>
      <c r="D237" s="205">
        <v>1650000</v>
      </c>
      <c r="E237" s="205">
        <v>1200000</v>
      </c>
      <c r="F237" s="205">
        <v>1500000</v>
      </c>
      <c r="G237" s="205">
        <v>1500000</v>
      </c>
      <c r="H237" s="205">
        <v>1500000</v>
      </c>
      <c r="I237" s="632"/>
      <c r="J237" s="633" t="s">
        <v>4279</v>
      </c>
    </row>
    <row r="238" spans="1:10" ht="25.5" x14ac:dyDescent="0.2">
      <c r="A238" s="630">
        <v>3</v>
      </c>
      <c r="B238" s="630">
        <v>22020202</v>
      </c>
      <c r="C238" s="631" t="s">
        <v>3350</v>
      </c>
      <c r="D238" s="205">
        <v>1175000</v>
      </c>
      <c r="E238" s="205">
        <v>800000</v>
      </c>
      <c r="F238" s="205">
        <v>1000000</v>
      </c>
      <c r="G238" s="205">
        <v>1500000</v>
      </c>
      <c r="H238" s="205">
        <v>1500000</v>
      </c>
      <c r="I238" s="632"/>
      <c r="J238" s="633" t="s">
        <v>4279</v>
      </c>
    </row>
    <row r="239" spans="1:10" ht="25.5" x14ac:dyDescent="0.2">
      <c r="A239" s="630">
        <v>4</v>
      </c>
      <c r="B239" s="630">
        <v>22020301</v>
      </c>
      <c r="C239" s="631" t="s">
        <v>3352</v>
      </c>
      <c r="D239" s="205">
        <v>1900000</v>
      </c>
      <c r="E239" s="205">
        <v>1447464</v>
      </c>
      <c r="F239" s="205">
        <v>3000000</v>
      </c>
      <c r="G239" s="205">
        <v>2000000</v>
      </c>
      <c r="H239" s="205">
        <v>2000000</v>
      </c>
      <c r="I239" s="632"/>
      <c r="J239" s="633" t="s">
        <v>4279</v>
      </c>
    </row>
    <row r="240" spans="1:10" ht="25.5" x14ac:dyDescent="0.2">
      <c r="A240" s="630">
        <v>5</v>
      </c>
      <c r="B240" s="630">
        <v>22020305</v>
      </c>
      <c r="C240" s="631" t="s">
        <v>3355</v>
      </c>
      <c r="D240" s="205">
        <v>1750000</v>
      </c>
      <c r="E240" s="205">
        <v>800000</v>
      </c>
      <c r="F240" s="205">
        <v>1000000</v>
      </c>
      <c r="G240" s="205">
        <v>1000000</v>
      </c>
      <c r="H240" s="205">
        <v>1000000</v>
      </c>
      <c r="I240" s="632"/>
      <c r="J240" s="633" t="s">
        <v>4279</v>
      </c>
    </row>
    <row r="241" spans="1:10" ht="25.5" x14ac:dyDescent="0.2">
      <c r="A241" s="630">
        <v>6</v>
      </c>
      <c r="B241" s="630">
        <v>22020401</v>
      </c>
      <c r="C241" s="631" t="s">
        <v>3356</v>
      </c>
      <c r="D241" s="205">
        <v>2100000</v>
      </c>
      <c r="E241" s="205">
        <v>2600000</v>
      </c>
      <c r="F241" s="205">
        <v>5000000</v>
      </c>
      <c r="G241" s="205">
        <v>3000000</v>
      </c>
      <c r="H241" s="205">
        <v>3000000</v>
      </c>
      <c r="I241" s="632"/>
      <c r="J241" s="633" t="s">
        <v>4279</v>
      </c>
    </row>
    <row r="242" spans="1:10" ht="25.5" x14ac:dyDescent="0.2">
      <c r="A242" s="630">
        <v>7</v>
      </c>
      <c r="B242" s="630">
        <v>22020402</v>
      </c>
      <c r="C242" s="631" t="s">
        <v>3366</v>
      </c>
      <c r="D242" s="205">
        <v>1675000</v>
      </c>
      <c r="E242" s="205">
        <v>1800000</v>
      </c>
      <c r="F242" s="205">
        <v>3000000</v>
      </c>
      <c r="G242" s="205">
        <v>2000000</v>
      </c>
      <c r="H242" s="205">
        <v>2000000</v>
      </c>
      <c r="I242" s="632"/>
      <c r="J242" s="633" t="s">
        <v>4279</v>
      </c>
    </row>
    <row r="243" spans="1:10" ht="25.5" x14ac:dyDescent="0.2">
      <c r="A243" s="630">
        <v>8</v>
      </c>
      <c r="B243" s="630">
        <v>22020501</v>
      </c>
      <c r="C243" s="631" t="s">
        <v>3370</v>
      </c>
      <c r="D243" s="205">
        <v>1550000</v>
      </c>
      <c r="E243" s="205">
        <v>1600000</v>
      </c>
      <c r="F243" s="205">
        <v>3900000</v>
      </c>
      <c r="G243" s="205">
        <v>4000000</v>
      </c>
      <c r="H243" s="205">
        <v>4000000</v>
      </c>
      <c r="I243" s="632"/>
      <c r="J243" s="633" t="s">
        <v>4279</v>
      </c>
    </row>
    <row r="244" spans="1:10" ht="25.5" x14ac:dyDescent="0.2">
      <c r="A244" s="630">
        <v>9</v>
      </c>
      <c r="B244" s="630">
        <v>22021001</v>
      </c>
      <c r="C244" s="631" t="s">
        <v>3360</v>
      </c>
      <c r="D244" s="205">
        <v>1150000</v>
      </c>
      <c r="E244" s="205">
        <v>800000</v>
      </c>
      <c r="F244" s="205">
        <v>1000000</v>
      </c>
      <c r="G244" s="205">
        <v>1000000</v>
      </c>
      <c r="H244" s="205">
        <v>1000000</v>
      </c>
      <c r="I244" s="632"/>
      <c r="J244" s="633" t="s">
        <v>4279</v>
      </c>
    </row>
    <row r="245" spans="1:10" ht="25.5" x14ac:dyDescent="0.2">
      <c r="A245" s="630">
        <v>10</v>
      </c>
      <c r="B245" s="630">
        <v>22021007</v>
      </c>
      <c r="C245" s="631" t="s">
        <v>3362</v>
      </c>
      <c r="D245" s="205">
        <v>1525000</v>
      </c>
      <c r="E245" s="205">
        <v>1200000</v>
      </c>
      <c r="F245" s="205">
        <v>1600000</v>
      </c>
      <c r="G245" s="205">
        <v>4500000</v>
      </c>
      <c r="H245" s="205">
        <v>4500000</v>
      </c>
      <c r="I245" s="638">
        <f>SUM(I231:I244)</f>
        <v>0</v>
      </c>
      <c r="J245" s="633" t="s">
        <v>4279</v>
      </c>
    </row>
    <row r="246" spans="1:10" x14ac:dyDescent="0.2">
      <c r="A246" s="1317" t="s">
        <v>365</v>
      </c>
      <c r="B246" s="1317"/>
      <c r="C246" s="1317"/>
      <c r="D246" s="634">
        <v>16611531</v>
      </c>
      <c r="E246" s="634">
        <v>16127464</v>
      </c>
      <c r="F246" s="634">
        <v>28000000</v>
      </c>
      <c r="G246" s="634">
        <v>25000000</v>
      </c>
      <c r="H246" s="646">
        <v>25000000</v>
      </c>
      <c r="I246" s="639"/>
      <c r="J246" s="636"/>
    </row>
    <row r="247" spans="1:10" x14ac:dyDescent="0.2">
      <c r="A247" s="628">
        <v>4</v>
      </c>
      <c r="B247" s="628">
        <v>51700300300</v>
      </c>
      <c r="C247" s="1316" t="s">
        <v>3083</v>
      </c>
      <c r="D247" s="1316"/>
      <c r="E247" s="1316"/>
      <c r="F247" s="1316"/>
      <c r="G247" s="1316"/>
      <c r="H247" s="1316"/>
      <c r="I247" s="1316"/>
      <c r="J247" s="1316"/>
    </row>
    <row r="248" spans="1:10" ht="25.5" x14ac:dyDescent="0.2">
      <c r="A248" s="630">
        <v>1</v>
      </c>
      <c r="B248" s="630">
        <v>22020102</v>
      </c>
      <c r="C248" s="631" t="s">
        <v>3349</v>
      </c>
      <c r="D248" s="205">
        <v>8230000</v>
      </c>
      <c r="E248" s="205">
        <v>8430662</v>
      </c>
      <c r="F248" s="205">
        <v>9000000</v>
      </c>
      <c r="G248" s="205">
        <v>6000000</v>
      </c>
      <c r="H248" s="205">
        <v>6000000</v>
      </c>
      <c r="I248" s="632"/>
      <c r="J248" s="633" t="s">
        <v>4279</v>
      </c>
    </row>
    <row r="249" spans="1:10" ht="25.5" x14ac:dyDescent="0.2">
      <c r="A249" s="630">
        <v>2</v>
      </c>
      <c r="B249" s="630">
        <v>22020201</v>
      </c>
      <c r="C249" s="631" t="s">
        <v>3363</v>
      </c>
      <c r="D249" s="205">
        <v>1500000</v>
      </c>
      <c r="E249" s="205">
        <v>1365000</v>
      </c>
      <c r="F249" s="205">
        <v>1500000</v>
      </c>
      <c r="G249" s="205">
        <v>2000000</v>
      </c>
      <c r="H249" s="205">
        <v>2000000</v>
      </c>
      <c r="I249" s="632"/>
      <c r="J249" s="633" t="s">
        <v>4279</v>
      </c>
    </row>
    <row r="250" spans="1:10" ht="25.5" x14ac:dyDescent="0.2">
      <c r="A250" s="630">
        <v>3</v>
      </c>
      <c r="B250" s="630">
        <v>22020202</v>
      </c>
      <c r="C250" s="631" t="s">
        <v>3350</v>
      </c>
      <c r="D250" s="205">
        <v>1500000</v>
      </c>
      <c r="E250" s="205">
        <v>1180000</v>
      </c>
      <c r="F250" s="205">
        <v>1000000</v>
      </c>
      <c r="G250" s="205">
        <v>2000000</v>
      </c>
      <c r="H250" s="205">
        <v>2000000</v>
      </c>
      <c r="I250" s="632"/>
      <c r="J250" s="633" t="s">
        <v>4279</v>
      </c>
    </row>
    <row r="251" spans="1:10" ht="25.5" x14ac:dyDescent="0.2">
      <c r="A251" s="630">
        <v>4</v>
      </c>
      <c r="B251" s="630">
        <v>22020301</v>
      </c>
      <c r="C251" s="631" t="s">
        <v>3352</v>
      </c>
      <c r="D251" s="205">
        <v>4360000</v>
      </c>
      <c r="E251" s="205">
        <v>2765000</v>
      </c>
      <c r="F251" s="205">
        <v>3000000</v>
      </c>
      <c r="G251" s="205">
        <v>2000000</v>
      </c>
      <c r="H251" s="205">
        <v>2000000</v>
      </c>
      <c r="I251" s="632"/>
      <c r="J251" s="633" t="s">
        <v>4279</v>
      </c>
    </row>
    <row r="252" spans="1:10" ht="25.5" x14ac:dyDescent="0.2">
      <c r="A252" s="630">
        <v>5</v>
      </c>
      <c r="B252" s="630">
        <v>22020305</v>
      </c>
      <c r="C252" s="631" t="s">
        <v>3355</v>
      </c>
      <c r="D252" s="205">
        <v>550000</v>
      </c>
      <c r="E252" s="205">
        <v>550000</v>
      </c>
      <c r="F252" s="205">
        <v>500000</v>
      </c>
      <c r="G252" s="205">
        <v>500000</v>
      </c>
      <c r="H252" s="205">
        <v>500000</v>
      </c>
      <c r="I252" s="632"/>
      <c r="J252" s="633" t="s">
        <v>4279</v>
      </c>
    </row>
    <row r="253" spans="1:10" ht="25.5" x14ac:dyDescent="0.2">
      <c r="A253" s="630">
        <v>6</v>
      </c>
      <c r="B253" s="630">
        <v>22020401</v>
      </c>
      <c r="C253" s="631" t="s">
        <v>3356</v>
      </c>
      <c r="D253" s="205">
        <v>2960000</v>
      </c>
      <c r="E253" s="205">
        <v>1754000</v>
      </c>
      <c r="F253" s="205">
        <v>2000000</v>
      </c>
      <c r="G253" s="205">
        <v>2500000</v>
      </c>
      <c r="H253" s="205">
        <v>2500000</v>
      </c>
      <c r="I253" s="632"/>
      <c r="J253" s="633" t="s">
        <v>4279</v>
      </c>
    </row>
    <row r="254" spans="1:10" ht="25.5" x14ac:dyDescent="0.2">
      <c r="A254" s="630">
        <v>7</v>
      </c>
      <c r="B254" s="630">
        <v>22020402</v>
      </c>
      <c r="C254" s="631" t="s">
        <v>3366</v>
      </c>
      <c r="D254" s="205">
        <v>950000</v>
      </c>
      <c r="E254" s="205">
        <v>804500</v>
      </c>
      <c r="F254" s="205">
        <v>1000000</v>
      </c>
      <c r="G254" s="205">
        <v>2000000</v>
      </c>
      <c r="H254" s="205">
        <v>2000000</v>
      </c>
      <c r="I254" s="632"/>
      <c r="J254" s="633" t="s">
        <v>4279</v>
      </c>
    </row>
    <row r="255" spans="1:10" ht="25.5" x14ac:dyDescent="0.2">
      <c r="A255" s="630">
        <v>8</v>
      </c>
      <c r="B255" s="630">
        <v>22020501</v>
      </c>
      <c r="C255" s="631" t="s">
        <v>3370</v>
      </c>
      <c r="D255" s="205">
        <v>2300000</v>
      </c>
      <c r="E255" s="205">
        <v>3600840</v>
      </c>
      <c r="F255" s="205">
        <v>4000000</v>
      </c>
      <c r="G255" s="205">
        <v>3000000</v>
      </c>
      <c r="H255" s="205">
        <v>3000000</v>
      </c>
      <c r="I255" s="632"/>
      <c r="J255" s="633" t="s">
        <v>4279</v>
      </c>
    </row>
    <row r="256" spans="1:10" ht="25.5" x14ac:dyDescent="0.2">
      <c r="A256" s="630">
        <v>9</v>
      </c>
      <c r="B256" s="630">
        <v>22021001</v>
      </c>
      <c r="C256" s="631" t="s">
        <v>3360</v>
      </c>
      <c r="D256" s="205">
        <v>1080000</v>
      </c>
      <c r="E256" s="205">
        <v>749998</v>
      </c>
      <c r="F256" s="205">
        <v>1000000</v>
      </c>
      <c r="G256" s="205">
        <v>1000000</v>
      </c>
      <c r="H256" s="205">
        <v>1000000</v>
      </c>
      <c r="I256" s="632"/>
      <c r="J256" s="633" t="s">
        <v>4279</v>
      </c>
    </row>
    <row r="257" spans="1:10" ht="25.5" x14ac:dyDescent="0.2">
      <c r="A257" s="630">
        <v>10</v>
      </c>
      <c r="B257" s="630">
        <v>22021007</v>
      </c>
      <c r="C257" s="631" t="s">
        <v>3362</v>
      </c>
      <c r="D257" s="205">
        <v>1050000</v>
      </c>
      <c r="E257" s="205">
        <v>1940000</v>
      </c>
      <c r="F257" s="205">
        <v>2000000</v>
      </c>
      <c r="G257" s="205">
        <v>3000000</v>
      </c>
      <c r="H257" s="205">
        <v>3000000</v>
      </c>
      <c r="I257" s="632"/>
      <c r="J257" s="633" t="s">
        <v>4279</v>
      </c>
    </row>
    <row r="258" spans="1:10" x14ac:dyDescent="0.2">
      <c r="A258" s="1317" t="s">
        <v>365</v>
      </c>
      <c r="B258" s="1317"/>
      <c r="C258" s="1317"/>
      <c r="D258" s="634">
        <v>24480000</v>
      </c>
      <c r="E258" s="634">
        <v>23140000</v>
      </c>
      <c r="F258" s="634">
        <v>25000000</v>
      </c>
      <c r="G258" s="634">
        <v>24000000</v>
      </c>
      <c r="H258" s="646">
        <f>SUM(H248:H257)</f>
        <v>24000000</v>
      </c>
      <c r="I258" s="632"/>
      <c r="J258" s="636"/>
    </row>
    <row r="259" spans="1:10" x14ac:dyDescent="0.2">
      <c r="A259" s="628">
        <v>5</v>
      </c>
      <c r="B259" s="628">
        <v>51700800100</v>
      </c>
      <c r="C259" s="1316" t="s">
        <v>2100</v>
      </c>
      <c r="D259" s="1316"/>
      <c r="E259" s="1316"/>
      <c r="F259" s="1316"/>
      <c r="G259" s="1316"/>
      <c r="H259" s="1316"/>
      <c r="I259" s="1316"/>
      <c r="J259" s="1316"/>
    </row>
    <row r="260" spans="1:10" ht="25.5" x14ac:dyDescent="0.2">
      <c r="A260" s="630">
        <v>1</v>
      </c>
      <c r="B260" s="630">
        <v>22020102</v>
      </c>
      <c r="C260" s="631" t="s">
        <v>3349</v>
      </c>
      <c r="D260" s="205">
        <v>1506500</v>
      </c>
      <c r="E260" s="205">
        <v>1371000</v>
      </c>
      <c r="F260" s="205">
        <v>2400000</v>
      </c>
      <c r="G260" s="205">
        <v>1200000</v>
      </c>
      <c r="H260" s="205">
        <v>1200000</v>
      </c>
      <c r="I260" s="632"/>
      <c r="J260" s="633" t="s">
        <v>4279</v>
      </c>
    </row>
    <row r="261" spans="1:10" ht="25.5" x14ac:dyDescent="0.2">
      <c r="A261" s="630">
        <v>2</v>
      </c>
      <c r="B261" s="630">
        <v>22020201</v>
      </c>
      <c r="C261" s="631" t="s">
        <v>3363</v>
      </c>
      <c r="D261" s="205">
        <v>25000</v>
      </c>
      <c r="E261" s="205">
        <v>25000</v>
      </c>
      <c r="F261" s="205">
        <v>500000</v>
      </c>
      <c r="G261" s="205">
        <v>250000</v>
      </c>
      <c r="H261" s="205">
        <v>250000</v>
      </c>
      <c r="I261" s="632"/>
      <c r="J261" s="633" t="s">
        <v>4279</v>
      </c>
    </row>
    <row r="262" spans="1:10" ht="25.5" x14ac:dyDescent="0.2">
      <c r="A262" s="630">
        <v>3</v>
      </c>
      <c r="B262" s="630">
        <v>22020202</v>
      </c>
      <c r="C262" s="631" t="s">
        <v>3350</v>
      </c>
      <c r="D262" s="205">
        <v>25000</v>
      </c>
      <c r="E262" s="205">
        <v>25000</v>
      </c>
      <c r="F262" s="205">
        <v>300000</v>
      </c>
      <c r="G262" s="637">
        <v>0</v>
      </c>
      <c r="H262" s="637">
        <v>0</v>
      </c>
      <c r="I262" s="632"/>
      <c r="J262" s="633" t="s">
        <v>4282</v>
      </c>
    </row>
    <row r="263" spans="1:10" ht="25.5" x14ac:dyDescent="0.2">
      <c r="A263" s="630">
        <v>4</v>
      </c>
      <c r="B263" s="630">
        <v>22020301</v>
      </c>
      <c r="C263" s="631" t="s">
        <v>3352</v>
      </c>
      <c r="D263" s="205">
        <v>84000</v>
      </c>
      <c r="E263" s="205">
        <v>84000</v>
      </c>
      <c r="F263" s="205">
        <v>1000000</v>
      </c>
      <c r="G263" s="205">
        <v>1000000</v>
      </c>
      <c r="H263" s="205">
        <v>900000</v>
      </c>
      <c r="I263" s="638"/>
      <c r="J263" s="633" t="s">
        <v>4279</v>
      </c>
    </row>
    <row r="264" spans="1:10" ht="25.5" x14ac:dyDescent="0.2">
      <c r="A264" s="630">
        <v>5</v>
      </c>
      <c r="B264" s="630">
        <v>22020305</v>
      </c>
      <c r="C264" s="631" t="s">
        <v>3355</v>
      </c>
      <c r="D264" s="205">
        <v>84000</v>
      </c>
      <c r="E264" s="205">
        <v>95000</v>
      </c>
      <c r="F264" s="205">
        <v>500000</v>
      </c>
      <c r="G264" s="205">
        <v>250000</v>
      </c>
      <c r="H264" s="205">
        <v>250000</v>
      </c>
      <c r="I264" s="639"/>
      <c r="J264" s="633" t="s">
        <v>4279</v>
      </c>
    </row>
    <row r="265" spans="1:10" ht="25.5" x14ac:dyDescent="0.2">
      <c r="A265" s="630">
        <v>6</v>
      </c>
      <c r="B265" s="630">
        <v>22020401</v>
      </c>
      <c r="C265" s="631" t="s">
        <v>3356</v>
      </c>
      <c r="D265" s="205">
        <v>61500</v>
      </c>
      <c r="E265" s="205">
        <v>240000</v>
      </c>
      <c r="F265" s="205">
        <v>1000000</v>
      </c>
      <c r="G265" s="205">
        <v>900000</v>
      </c>
      <c r="H265" s="205">
        <v>900000</v>
      </c>
      <c r="I265" s="632"/>
      <c r="J265" s="633" t="s">
        <v>4279</v>
      </c>
    </row>
    <row r="266" spans="1:10" ht="25.5" x14ac:dyDescent="0.2">
      <c r="A266" s="630">
        <v>7</v>
      </c>
      <c r="B266" s="630">
        <v>22020402</v>
      </c>
      <c r="C266" s="631" t="s">
        <v>3366</v>
      </c>
      <c r="D266" s="205">
        <v>149000</v>
      </c>
      <c r="E266" s="205">
        <v>340000</v>
      </c>
      <c r="F266" s="205">
        <v>800000</v>
      </c>
      <c r="G266" s="205">
        <v>400000</v>
      </c>
      <c r="H266" s="205">
        <v>400000</v>
      </c>
      <c r="I266" s="632"/>
      <c r="J266" s="633" t="s">
        <v>4279</v>
      </c>
    </row>
    <row r="267" spans="1:10" ht="25.5" x14ac:dyDescent="0.2">
      <c r="A267" s="630">
        <v>8</v>
      </c>
      <c r="B267" s="630">
        <v>22020501</v>
      </c>
      <c r="C267" s="631" t="s">
        <v>3370</v>
      </c>
      <c r="D267" s="205">
        <v>5000</v>
      </c>
      <c r="E267" s="205">
        <v>310000</v>
      </c>
      <c r="F267" s="205">
        <v>1500000</v>
      </c>
      <c r="G267" s="637">
        <v>0</v>
      </c>
      <c r="H267" s="637">
        <v>0</v>
      </c>
      <c r="I267" s="632"/>
      <c r="J267" s="633" t="s">
        <v>4282</v>
      </c>
    </row>
    <row r="268" spans="1:10" ht="25.5" x14ac:dyDescent="0.2">
      <c r="A268" s="630">
        <v>9</v>
      </c>
      <c r="B268" s="630">
        <v>22021001</v>
      </c>
      <c r="C268" s="631" t="s">
        <v>3360</v>
      </c>
      <c r="D268" s="205">
        <v>55000</v>
      </c>
      <c r="E268" s="205">
        <v>55000</v>
      </c>
      <c r="F268" s="205">
        <v>400000</v>
      </c>
      <c r="G268" s="205">
        <v>300000</v>
      </c>
      <c r="H268" s="205">
        <v>300000</v>
      </c>
      <c r="I268" s="632"/>
      <c r="J268" s="633" t="s">
        <v>4279</v>
      </c>
    </row>
    <row r="269" spans="1:10" ht="25.5" x14ac:dyDescent="0.2">
      <c r="A269" s="630">
        <v>10</v>
      </c>
      <c r="B269" s="630">
        <v>22021007</v>
      </c>
      <c r="C269" s="631" t="s">
        <v>3362</v>
      </c>
      <c r="D269" s="205">
        <v>5000</v>
      </c>
      <c r="E269" s="205">
        <v>255000</v>
      </c>
      <c r="F269" s="205">
        <v>1000000</v>
      </c>
      <c r="G269" s="205">
        <v>700000</v>
      </c>
      <c r="H269" s="205">
        <v>700000</v>
      </c>
      <c r="I269" s="632"/>
      <c r="J269" s="633" t="s">
        <v>4279</v>
      </c>
    </row>
    <row r="270" spans="1:10" x14ac:dyDescent="0.2">
      <c r="A270" s="1317" t="s">
        <v>365</v>
      </c>
      <c r="B270" s="1317"/>
      <c r="C270" s="1317"/>
      <c r="D270" s="634">
        <v>2000000</v>
      </c>
      <c r="E270" s="634">
        <v>2800000</v>
      </c>
      <c r="F270" s="634">
        <v>9400000</v>
      </c>
      <c r="G270" s="634">
        <v>5000000</v>
      </c>
      <c r="H270" s="634">
        <f>SUM(H260:H269)</f>
        <v>4900000</v>
      </c>
      <c r="I270" s="638"/>
      <c r="J270" s="636"/>
    </row>
    <row r="271" spans="1:10" x14ac:dyDescent="0.2">
      <c r="A271" s="628">
        <v>6</v>
      </c>
      <c r="B271" s="628">
        <v>51705400100</v>
      </c>
      <c r="C271" s="1316" t="s">
        <v>2689</v>
      </c>
      <c r="D271" s="1316"/>
      <c r="E271" s="1316"/>
      <c r="F271" s="1316"/>
      <c r="G271" s="1316"/>
      <c r="H271" s="1316"/>
      <c r="I271" s="1316"/>
      <c r="J271" s="1316"/>
    </row>
    <row r="272" spans="1:10" ht="25.5" x14ac:dyDescent="0.2">
      <c r="A272" s="630">
        <v>1</v>
      </c>
      <c r="B272" s="630">
        <v>22020102</v>
      </c>
      <c r="C272" s="631" t="s">
        <v>3349</v>
      </c>
      <c r="D272" s="205">
        <v>949400</v>
      </c>
      <c r="E272" s="205">
        <v>2035000</v>
      </c>
      <c r="F272" s="205">
        <v>5000000</v>
      </c>
      <c r="G272" s="205">
        <v>5000000</v>
      </c>
      <c r="H272" s="205">
        <v>3750000</v>
      </c>
      <c r="I272" s="643"/>
      <c r="J272" s="633" t="s">
        <v>4279</v>
      </c>
    </row>
    <row r="273" spans="1:10" ht="25.5" x14ac:dyDescent="0.2">
      <c r="A273" s="630">
        <v>2</v>
      </c>
      <c r="B273" s="630">
        <v>22020201</v>
      </c>
      <c r="C273" s="631" t="s">
        <v>3363</v>
      </c>
      <c r="D273" s="205">
        <v>285000</v>
      </c>
      <c r="E273" s="205">
        <v>611000</v>
      </c>
      <c r="F273" s="205">
        <v>1000000</v>
      </c>
      <c r="G273" s="205">
        <v>1000000</v>
      </c>
      <c r="H273" s="205">
        <v>1000000</v>
      </c>
      <c r="I273" s="639"/>
      <c r="J273" s="633" t="s">
        <v>4279</v>
      </c>
    </row>
    <row r="274" spans="1:10" ht="25.5" x14ac:dyDescent="0.2">
      <c r="A274" s="630">
        <v>3</v>
      </c>
      <c r="B274" s="630">
        <v>22020202</v>
      </c>
      <c r="C274" s="631" t="s">
        <v>3350</v>
      </c>
      <c r="D274" s="205">
        <v>237900</v>
      </c>
      <c r="E274" s="205">
        <v>437000</v>
      </c>
      <c r="F274" s="205">
        <v>1000000</v>
      </c>
      <c r="G274" s="205">
        <v>1000000</v>
      </c>
      <c r="H274" s="205">
        <v>1000000</v>
      </c>
      <c r="I274" s="632"/>
      <c r="J274" s="633" t="s">
        <v>4279</v>
      </c>
    </row>
    <row r="275" spans="1:10" ht="25.5" x14ac:dyDescent="0.2">
      <c r="A275" s="630">
        <v>4</v>
      </c>
      <c r="B275" s="630">
        <v>22020301</v>
      </c>
      <c r="C275" s="631" t="s">
        <v>3352</v>
      </c>
      <c r="D275" s="205">
        <v>419300</v>
      </c>
      <c r="E275" s="205">
        <v>1169500</v>
      </c>
      <c r="F275" s="205">
        <v>3500000</v>
      </c>
      <c r="G275" s="205">
        <v>3500000</v>
      </c>
      <c r="H275" s="205">
        <v>1500000</v>
      </c>
      <c r="I275" s="632"/>
      <c r="J275" s="633" t="s">
        <v>4279</v>
      </c>
    </row>
    <row r="276" spans="1:10" ht="25.5" x14ac:dyDescent="0.2">
      <c r="A276" s="630">
        <v>5</v>
      </c>
      <c r="B276" s="630">
        <v>22020305</v>
      </c>
      <c r="C276" s="631" t="s">
        <v>3355</v>
      </c>
      <c r="D276" s="205">
        <v>206000</v>
      </c>
      <c r="E276" s="205">
        <v>1232500</v>
      </c>
      <c r="F276" s="205">
        <v>2500000</v>
      </c>
      <c r="G276" s="205">
        <v>2500000</v>
      </c>
      <c r="H276" s="205">
        <v>2000000</v>
      </c>
      <c r="I276" s="632"/>
      <c r="J276" s="633" t="s">
        <v>4279</v>
      </c>
    </row>
    <row r="277" spans="1:10" ht="25.5" x14ac:dyDescent="0.2">
      <c r="A277" s="630">
        <v>6</v>
      </c>
      <c r="B277" s="630">
        <v>22020401</v>
      </c>
      <c r="C277" s="631" t="s">
        <v>3356</v>
      </c>
      <c r="D277" s="205">
        <v>769300</v>
      </c>
      <c r="E277" s="205">
        <v>1605000</v>
      </c>
      <c r="F277" s="205">
        <v>2000000</v>
      </c>
      <c r="G277" s="205">
        <v>2000000</v>
      </c>
      <c r="H277" s="205">
        <v>2000000</v>
      </c>
      <c r="I277" s="632"/>
      <c r="J277" s="633" t="s">
        <v>4279</v>
      </c>
    </row>
    <row r="278" spans="1:10" ht="25.5" x14ac:dyDescent="0.2">
      <c r="A278" s="630">
        <v>7</v>
      </c>
      <c r="B278" s="630">
        <v>22020402</v>
      </c>
      <c r="C278" s="631" t="s">
        <v>3366</v>
      </c>
      <c r="D278" s="205">
        <v>81200</v>
      </c>
      <c r="E278" s="205">
        <v>846000</v>
      </c>
      <c r="F278" s="205">
        <v>1000000</v>
      </c>
      <c r="G278" s="205">
        <v>1000000</v>
      </c>
      <c r="H278" s="205">
        <v>1000000</v>
      </c>
      <c r="I278" s="632"/>
      <c r="J278" s="633" t="s">
        <v>4279</v>
      </c>
    </row>
    <row r="279" spans="1:10" ht="25.5" x14ac:dyDescent="0.2">
      <c r="A279" s="630">
        <v>8</v>
      </c>
      <c r="B279" s="630">
        <v>22020501</v>
      </c>
      <c r="C279" s="631" t="s">
        <v>3370</v>
      </c>
      <c r="D279" s="205">
        <v>238000</v>
      </c>
      <c r="E279" s="205">
        <v>1335000</v>
      </c>
      <c r="F279" s="205">
        <v>2000000</v>
      </c>
      <c r="G279" s="205">
        <v>2000000</v>
      </c>
      <c r="H279" s="205">
        <v>2000000</v>
      </c>
      <c r="I279" s="632"/>
      <c r="J279" s="633" t="s">
        <v>4279</v>
      </c>
    </row>
    <row r="280" spans="1:10" ht="25.5" x14ac:dyDescent="0.2">
      <c r="A280" s="630">
        <v>9</v>
      </c>
      <c r="B280" s="630">
        <v>22020712</v>
      </c>
      <c r="C280" s="631" t="s">
        <v>3381</v>
      </c>
      <c r="D280" s="205">
        <v>131900</v>
      </c>
      <c r="E280" s="205">
        <v>156500</v>
      </c>
      <c r="F280" s="205">
        <v>500000</v>
      </c>
      <c r="G280" s="205">
        <v>500000</v>
      </c>
      <c r="H280" s="205">
        <v>500000</v>
      </c>
      <c r="I280" s="632"/>
      <c r="J280" s="633" t="s">
        <v>4279</v>
      </c>
    </row>
    <row r="281" spans="1:10" ht="25.5" x14ac:dyDescent="0.2">
      <c r="A281" s="630">
        <v>10</v>
      </c>
      <c r="B281" s="630">
        <v>22021001</v>
      </c>
      <c r="C281" s="631" t="s">
        <v>3360</v>
      </c>
      <c r="D281" s="205">
        <v>169000</v>
      </c>
      <c r="E281" s="205">
        <v>402500</v>
      </c>
      <c r="F281" s="205">
        <v>500000</v>
      </c>
      <c r="G281" s="205">
        <v>500000</v>
      </c>
      <c r="H281" s="205">
        <v>500000</v>
      </c>
      <c r="I281" s="632"/>
      <c r="J281" s="633" t="s">
        <v>4279</v>
      </c>
    </row>
    <row r="282" spans="1:10" ht="25.5" x14ac:dyDescent="0.2">
      <c r="A282" s="630">
        <v>11</v>
      </c>
      <c r="B282" s="630">
        <v>22021007</v>
      </c>
      <c r="C282" s="631" t="s">
        <v>3362</v>
      </c>
      <c r="D282" s="205">
        <v>513000</v>
      </c>
      <c r="E282" s="205">
        <v>670000</v>
      </c>
      <c r="F282" s="205">
        <v>1000000</v>
      </c>
      <c r="G282" s="205">
        <v>1000000</v>
      </c>
      <c r="H282" s="205">
        <v>1000000</v>
      </c>
      <c r="I282" s="632"/>
      <c r="J282" s="633" t="s">
        <v>4279</v>
      </c>
    </row>
    <row r="283" spans="1:10" x14ac:dyDescent="0.2">
      <c r="A283" s="1317" t="s">
        <v>365</v>
      </c>
      <c r="B283" s="1317"/>
      <c r="C283" s="1317"/>
      <c r="D283" s="634">
        <v>4000000</v>
      </c>
      <c r="E283" s="634">
        <v>10500000</v>
      </c>
      <c r="F283" s="634">
        <v>20000000</v>
      </c>
      <c r="G283" s="634">
        <v>20000000</v>
      </c>
      <c r="H283" s="634">
        <f>SUM(H272:H282)</f>
        <v>16250000</v>
      </c>
      <c r="I283" s="632"/>
      <c r="J283" s="636"/>
    </row>
    <row r="284" spans="1:10" x14ac:dyDescent="0.2">
      <c r="A284" s="628">
        <v>7</v>
      </c>
      <c r="B284" s="628">
        <v>51705400200</v>
      </c>
      <c r="C284" s="1316" t="s">
        <v>2705</v>
      </c>
      <c r="D284" s="1316"/>
      <c r="E284" s="1316"/>
      <c r="F284" s="1316"/>
      <c r="G284" s="1316"/>
      <c r="H284" s="1316"/>
      <c r="I284" s="1316"/>
      <c r="J284" s="1316"/>
    </row>
    <row r="285" spans="1:10" ht="25.5" x14ac:dyDescent="0.2">
      <c r="A285" s="630">
        <v>1</v>
      </c>
      <c r="B285" s="630">
        <v>22020102</v>
      </c>
      <c r="C285" s="631" t="s">
        <v>3349</v>
      </c>
      <c r="D285" s="205">
        <v>608000</v>
      </c>
      <c r="E285" s="205">
        <v>911000</v>
      </c>
      <c r="F285" s="205">
        <v>2050000</v>
      </c>
      <c r="G285" s="205">
        <v>2150000</v>
      </c>
      <c r="H285" s="205">
        <v>2150000</v>
      </c>
      <c r="I285" s="632"/>
      <c r="J285" s="633" t="s">
        <v>4279</v>
      </c>
    </row>
    <row r="286" spans="1:10" ht="25.5" x14ac:dyDescent="0.2">
      <c r="A286" s="630">
        <v>2</v>
      </c>
      <c r="B286" s="630">
        <v>22020201</v>
      </c>
      <c r="C286" s="631" t="s">
        <v>3363</v>
      </c>
      <c r="D286" s="205">
        <v>8000</v>
      </c>
      <c r="E286" s="205">
        <v>17000</v>
      </c>
      <c r="F286" s="205">
        <v>60000</v>
      </c>
      <c r="G286" s="205">
        <v>40000</v>
      </c>
      <c r="H286" s="205">
        <v>40000</v>
      </c>
      <c r="I286" s="632"/>
      <c r="J286" s="633" t="s">
        <v>4279</v>
      </c>
    </row>
    <row r="287" spans="1:10" ht="25.5" x14ac:dyDescent="0.2">
      <c r="A287" s="630">
        <v>3</v>
      </c>
      <c r="B287" s="630">
        <v>22020301</v>
      </c>
      <c r="C287" s="631" t="s">
        <v>3352</v>
      </c>
      <c r="D287" s="205">
        <v>144400</v>
      </c>
      <c r="E287" s="205">
        <v>159000</v>
      </c>
      <c r="F287" s="205">
        <v>290000</v>
      </c>
      <c r="G287" s="205">
        <v>290000</v>
      </c>
      <c r="H287" s="205">
        <v>290000</v>
      </c>
      <c r="I287" s="632"/>
      <c r="J287" s="633" t="s">
        <v>4279</v>
      </c>
    </row>
    <row r="288" spans="1:10" ht="25.5" x14ac:dyDescent="0.2">
      <c r="A288" s="630">
        <v>4</v>
      </c>
      <c r="B288" s="630">
        <v>22020305</v>
      </c>
      <c r="C288" s="631" t="s">
        <v>3355</v>
      </c>
      <c r="D288" s="205">
        <v>90000</v>
      </c>
      <c r="E288" s="205">
        <v>40000</v>
      </c>
      <c r="F288" s="205">
        <v>110000</v>
      </c>
      <c r="G288" s="205">
        <v>110000</v>
      </c>
      <c r="H288" s="205">
        <v>110000</v>
      </c>
      <c r="I288" s="632"/>
      <c r="J288" s="633" t="s">
        <v>4279</v>
      </c>
    </row>
    <row r="289" spans="1:10" ht="25.5" x14ac:dyDescent="0.2">
      <c r="A289" s="630">
        <v>5</v>
      </c>
      <c r="B289" s="630">
        <v>22020401</v>
      </c>
      <c r="C289" s="631" t="s">
        <v>3356</v>
      </c>
      <c r="D289" s="205">
        <v>173000</v>
      </c>
      <c r="E289" s="205">
        <v>200000</v>
      </c>
      <c r="F289" s="205">
        <v>300000</v>
      </c>
      <c r="G289" s="205">
        <v>200000</v>
      </c>
      <c r="H289" s="205">
        <v>200000</v>
      </c>
      <c r="I289" s="632"/>
      <c r="J289" s="633" t="s">
        <v>4279</v>
      </c>
    </row>
    <row r="290" spans="1:10" ht="25.5" x14ac:dyDescent="0.2">
      <c r="A290" s="630">
        <v>6</v>
      </c>
      <c r="B290" s="630">
        <v>22020402</v>
      </c>
      <c r="C290" s="631" t="s">
        <v>3366</v>
      </c>
      <c r="D290" s="205">
        <v>115000</v>
      </c>
      <c r="E290" s="205">
        <v>132000</v>
      </c>
      <c r="F290" s="205">
        <v>180000</v>
      </c>
      <c r="G290" s="205">
        <v>130000</v>
      </c>
      <c r="H290" s="205">
        <v>130000</v>
      </c>
      <c r="I290" s="632"/>
      <c r="J290" s="633" t="s">
        <v>4279</v>
      </c>
    </row>
    <row r="291" spans="1:10" ht="25.5" x14ac:dyDescent="0.2">
      <c r="A291" s="630">
        <v>7</v>
      </c>
      <c r="B291" s="630">
        <v>22020501</v>
      </c>
      <c r="C291" s="631" t="s">
        <v>3370</v>
      </c>
      <c r="D291" s="205">
        <v>261400</v>
      </c>
      <c r="E291" s="205">
        <v>190000</v>
      </c>
      <c r="F291" s="205">
        <v>150000</v>
      </c>
      <c r="G291" s="637">
        <v>0</v>
      </c>
      <c r="H291" s="637">
        <v>0</v>
      </c>
      <c r="I291" s="632"/>
      <c r="J291" s="633" t="s">
        <v>4282</v>
      </c>
    </row>
    <row r="292" spans="1:10" ht="25.5" x14ac:dyDescent="0.2">
      <c r="A292" s="630">
        <v>8</v>
      </c>
      <c r="B292" s="630">
        <v>22021001</v>
      </c>
      <c r="C292" s="631" t="s">
        <v>3360</v>
      </c>
      <c r="D292" s="205">
        <v>30200</v>
      </c>
      <c r="E292" s="205">
        <v>39000</v>
      </c>
      <c r="F292" s="205">
        <v>30000</v>
      </c>
      <c r="G292" s="205">
        <v>30000</v>
      </c>
      <c r="H292" s="205">
        <v>30000</v>
      </c>
      <c r="I292" s="632"/>
      <c r="J292" s="633" t="s">
        <v>4279</v>
      </c>
    </row>
    <row r="293" spans="1:10" ht="25.5" x14ac:dyDescent="0.2">
      <c r="A293" s="630">
        <v>9</v>
      </c>
      <c r="B293" s="630">
        <v>22021007</v>
      </c>
      <c r="C293" s="631" t="s">
        <v>3362</v>
      </c>
      <c r="D293" s="205">
        <v>70000</v>
      </c>
      <c r="E293" s="205">
        <v>62000</v>
      </c>
      <c r="F293" s="205">
        <v>30000</v>
      </c>
      <c r="G293" s="205">
        <v>50000</v>
      </c>
      <c r="H293" s="205">
        <v>50000</v>
      </c>
      <c r="I293" s="632"/>
      <c r="J293" s="633" t="s">
        <v>4279</v>
      </c>
    </row>
    <row r="294" spans="1:10" x14ac:dyDescent="0.2">
      <c r="A294" s="1317" t="s">
        <v>365</v>
      </c>
      <c r="B294" s="1317"/>
      <c r="C294" s="1317"/>
      <c r="D294" s="634">
        <v>1500000</v>
      </c>
      <c r="E294" s="634">
        <v>1750000</v>
      </c>
      <c r="F294" s="634">
        <v>3200000</v>
      </c>
      <c r="G294" s="634">
        <v>3000000</v>
      </c>
      <c r="H294" s="634">
        <v>3000000</v>
      </c>
      <c r="I294" s="632"/>
      <c r="J294" s="636"/>
    </row>
    <row r="295" spans="1:10" x14ac:dyDescent="0.2">
      <c r="A295" s="628">
        <v>8</v>
      </c>
      <c r="B295" s="628">
        <v>51705400300</v>
      </c>
      <c r="C295" s="1316" t="s">
        <v>2709</v>
      </c>
      <c r="D295" s="1316"/>
      <c r="E295" s="1316"/>
      <c r="F295" s="1316"/>
      <c r="G295" s="1316"/>
      <c r="H295" s="1316"/>
      <c r="I295" s="1316"/>
      <c r="J295" s="1316"/>
    </row>
    <row r="296" spans="1:10" ht="25.5" x14ac:dyDescent="0.2">
      <c r="A296" s="630">
        <v>1</v>
      </c>
      <c r="B296" s="630">
        <v>22020102</v>
      </c>
      <c r="C296" s="631" t="s">
        <v>3349</v>
      </c>
      <c r="D296" s="205">
        <v>956000</v>
      </c>
      <c r="E296" s="205">
        <v>1036000</v>
      </c>
      <c r="F296" s="205">
        <v>2050000</v>
      </c>
      <c r="G296" s="205">
        <v>2150000</v>
      </c>
      <c r="H296" s="205">
        <v>2150000</v>
      </c>
      <c r="I296" s="632"/>
      <c r="J296" s="633" t="s">
        <v>4279</v>
      </c>
    </row>
    <row r="297" spans="1:10" ht="25.5" x14ac:dyDescent="0.2">
      <c r="A297" s="630">
        <v>2</v>
      </c>
      <c r="B297" s="630">
        <v>22020201</v>
      </c>
      <c r="C297" s="631" t="s">
        <v>3363</v>
      </c>
      <c r="D297" s="205">
        <v>40000</v>
      </c>
      <c r="E297" s="205">
        <v>10000</v>
      </c>
      <c r="F297" s="205">
        <v>60000</v>
      </c>
      <c r="G297" s="205">
        <v>60000</v>
      </c>
      <c r="H297" s="205">
        <v>60000</v>
      </c>
      <c r="I297" s="632"/>
      <c r="J297" s="633" t="s">
        <v>4279</v>
      </c>
    </row>
    <row r="298" spans="1:10" ht="25.5" x14ac:dyDescent="0.2">
      <c r="A298" s="630">
        <v>3</v>
      </c>
      <c r="B298" s="630">
        <v>22020301</v>
      </c>
      <c r="C298" s="631" t="s">
        <v>3352</v>
      </c>
      <c r="D298" s="205">
        <v>140000</v>
      </c>
      <c r="E298" s="205">
        <v>130000</v>
      </c>
      <c r="F298" s="205">
        <v>290000</v>
      </c>
      <c r="G298" s="205">
        <v>240000</v>
      </c>
      <c r="H298" s="205">
        <v>240000</v>
      </c>
      <c r="I298" s="632"/>
      <c r="J298" s="633" t="s">
        <v>4279</v>
      </c>
    </row>
    <row r="299" spans="1:10" ht="25.5" x14ac:dyDescent="0.2">
      <c r="A299" s="630">
        <v>4</v>
      </c>
      <c r="B299" s="630">
        <v>22020305</v>
      </c>
      <c r="C299" s="631" t="s">
        <v>3355</v>
      </c>
      <c r="D299" s="205">
        <v>120000</v>
      </c>
      <c r="E299" s="205">
        <v>80000</v>
      </c>
      <c r="F299" s="205">
        <v>110000</v>
      </c>
      <c r="G299" s="205">
        <v>110000</v>
      </c>
      <c r="H299" s="205">
        <v>110000</v>
      </c>
      <c r="I299" s="638"/>
      <c r="J299" s="633" t="s">
        <v>4279</v>
      </c>
    </row>
    <row r="300" spans="1:10" ht="25.5" x14ac:dyDescent="0.2">
      <c r="A300" s="630">
        <v>5</v>
      </c>
      <c r="B300" s="630">
        <v>22020401</v>
      </c>
      <c r="C300" s="631" t="s">
        <v>3356</v>
      </c>
      <c r="D300" s="205">
        <v>115000</v>
      </c>
      <c r="E300" s="205">
        <v>135000</v>
      </c>
      <c r="F300" s="205">
        <v>300000</v>
      </c>
      <c r="G300" s="205">
        <v>200000</v>
      </c>
      <c r="H300" s="205">
        <v>200000</v>
      </c>
      <c r="I300" s="636"/>
      <c r="J300" s="633" t="s">
        <v>4279</v>
      </c>
    </row>
    <row r="301" spans="1:10" ht="25.5" x14ac:dyDescent="0.2">
      <c r="A301" s="630">
        <v>6</v>
      </c>
      <c r="B301" s="630">
        <v>22020402</v>
      </c>
      <c r="C301" s="631" t="s">
        <v>3366</v>
      </c>
      <c r="D301" s="205">
        <v>98500</v>
      </c>
      <c r="E301" s="205">
        <v>130000</v>
      </c>
      <c r="F301" s="205">
        <v>180000</v>
      </c>
      <c r="G301" s="205">
        <v>180000</v>
      </c>
      <c r="H301" s="205">
        <v>180000</v>
      </c>
      <c r="I301" s="647"/>
      <c r="J301" s="633" t="s">
        <v>4279</v>
      </c>
    </row>
    <row r="302" spans="1:10" ht="25.5" x14ac:dyDescent="0.2">
      <c r="A302" s="630">
        <v>7</v>
      </c>
      <c r="B302" s="630">
        <v>22020501</v>
      </c>
      <c r="C302" s="631" t="s">
        <v>3370</v>
      </c>
      <c r="D302" s="637">
        <v>0</v>
      </c>
      <c r="E302" s="205">
        <v>204000</v>
      </c>
      <c r="F302" s="205">
        <v>150000</v>
      </c>
      <c r="G302" s="637">
        <v>0</v>
      </c>
      <c r="H302" s="637">
        <v>0</v>
      </c>
      <c r="I302" s="647"/>
      <c r="J302" s="633" t="s">
        <v>4282</v>
      </c>
    </row>
    <row r="303" spans="1:10" ht="25.5" x14ac:dyDescent="0.2">
      <c r="A303" s="630">
        <v>8</v>
      </c>
      <c r="B303" s="630">
        <v>22021001</v>
      </c>
      <c r="C303" s="631" t="s">
        <v>3360</v>
      </c>
      <c r="D303" s="205">
        <v>15000</v>
      </c>
      <c r="E303" s="205">
        <v>5000</v>
      </c>
      <c r="F303" s="205">
        <v>30000</v>
      </c>
      <c r="G303" s="205">
        <v>30000</v>
      </c>
      <c r="H303" s="205">
        <v>30000</v>
      </c>
      <c r="I303" s="647"/>
      <c r="J303" s="633" t="s">
        <v>4279</v>
      </c>
    </row>
    <row r="304" spans="1:10" ht="25.5" x14ac:dyDescent="0.2">
      <c r="A304" s="630">
        <v>9</v>
      </c>
      <c r="B304" s="630">
        <v>22021007</v>
      </c>
      <c r="C304" s="631" t="s">
        <v>3362</v>
      </c>
      <c r="D304" s="205">
        <v>15500</v>
      </c>
      <c r="E304" s="205">
        <v>20000</v>
      </c>
      <c r="F304" s="205">
        <v>30000</v>
      </c>
      <c r="G304" s="205">
        <v>30000</v>
      </c>
      <c r="H304" s="205">
        <v>30000</v>
      </c>
      <c r="I304" s="647"/>
      <c r="J304" s="633" t="s">
        <v>4279</v>
      </c>
    </row>
    <row r="305" spans="1:10" x14ac:dyDescent="0.2">
      <c r="A305" s="1317" t="s">
        <v>365</v>
      </c>
      <c r="B305" s="1317"/>
      <c r="C305" s="1317"/>
      <c r="D305" s="634">
        <v>1500000</v>
      </c>
      <c r="E305" s="634">
        <v>1750000</v>
      </c>
      <c r="F305" s="634">
        <v>3200000</v>
      </c>
      <c r="G305" s="634">
        <v>3000000</v>
      </c>
      <c r="H305" s="634">
        <v>3000000</v>
      </c>
      <c r="I305" s="647"/>
      <c r="J305" s="636"/>
    </row>
    <row r="306" spans="1:10" x14ac:dyDescent="0.2">
      <c r="A306" s="628">
        <v>9</v>
      </c>
      <c r="B306" s="628">
        <v>51705400400</v>
      </c>
      <c r="C306" s="1316" t="s">
        <v>2713</v>
      </c>
      <c r="D306" s="1316"/>
      <c r="E306" s="1316"/>
      <c r="F306" s="1316"/>
      <c r="G306" s="1316"/>
      <c r="H306" s="1316"/>
      <c r="I306" s="1316"/>
      <c r="J306" s="1316"/>
    </row>
    <row r="307" spans="1:10" ht="25.5" x14ac:dyDescent="0.2">
      <c r="A307" s="630">
        <v>1</v>
      </c>
      <c r="B307" s="630">
        <v>22020102</v>
      </c>
      <c r="C307" s="631" t="s">
        <v>3349</v>
      </c>
      <c r="D307" s="205">
        <v>1197000</v>
      </c>
      <c r="E307" s="205">
        <v>1137000</v>
      </c>
      <c r="F307" s="205">
        <v>2050000</v>
      </c>
      <c r="G307" s="205">
        <v>2150000</v>
      </c>
      <c r="H307" s="205">
        <v>2150000</v>
      </c>
      <c r="I307" s="647"/>
      <c r="J307" s="633" t="s">
        <v>4279</v>
      </c>
    </row>
    <row r="308" spans="1:10" ht="25.5" x14ac:dyDescent="0.2">
      <c r="A308" s="630">
        <v>2</v>
      </c>
      <c r="B308" s="630">
        <v>22020201</v>
      </c>
      <c r="C308" s="631" t="s">
        <v>3363</v>
      </c>
      <c r="D308" s="205">
        <v>15000</v>
      </c>
      <c r="E308" s="205">
        <v>35000</v>
      </c>
      <c r="F308" s="205">
        <v>60000</v>
      </c>
      <c r="G308" s="205">
        <v>60000</v>
      </c>
      <c r="H308" s="205">
        <v>60000</v>
      </c>
      <c r="I308" s="647"/>
      <c r="J308" s="633" t="s">
        <v>4279</v>
      </c>
    </row>
    <row r="309" spans="1:10" ht="25.5" x14ac:dyDescent="0.2">
      <c r="A309" s="630">
        <v>3</v>
      </c>
      <c r="B309" s="630">
        <v>22020301</v>
      </c>
      <c r="C309" s="631" t="s">
        <v>3352</v>
      </c>
      <c r="D309" s="205">
        <v>89000</v>
      </c>
      <c r="E309" s="205">
        <v>135000</v>
      </c>
      <c r="F309" s="205">
        <v>290000</v>
      </c>
      <c r="G309" s="205">
        <v>240000</v>
      </c>
      <c r="H309" s="205">
        <v>240000</v>
      </c>
      <c r="I309" s="647"/>
      <c r="J309" s="633" t="s">
        <v>4279</v>
      </c>
    </row>
    <row r="310" spans="1:10" ht="25.5" x14ac:dyDescent="0.2">
      <c r="A310" s="630">
        <v>4</v>
      </c>
      <c r="B310" s="630">
        <v>22020305</v>
      </c>
      <c r="C310" s="631" t="s">
        <v>3355</v>
      </c>
      <c r="D310" s="205">
        <v>15000</v>
      </c>
      <c r="E310" s="205">
        <v>68000</v>
      </c>
      <c r="F310" s="205">
        <v>110000</v>
      </c>
      <c r="G310" s="205">
        <v>110000</v>
      </c>
      <c r="H310" s="205">
        <v>110000</v>
      </c>
      <c r="I310" s="648"/>
      <c r="J310" s="633" t="s">
        <v>4279</v>
      </c>
    </row>
    <row r="311" spans="1:10" ht="25.5" x14ac:dyDescent="0.2">
      <c r="A311" s="630">
        <v>5</v>
      </c>
      <c r="B311" s="630">
        <v>22020401</v>
      </c>
      <c r="C311" s="631" t="s">
        <v>3356</v>
      </c>
      <c r="D311" s="205">
        <v>62000</v>
      </c>
      <c r="E311" s="205">
        <v>113000</v>
      </c>
      <c r="F311" s="205">
        <v>300000</v>
      </c>
      <c r="G311" s="205">
        <v>200000</v>
      </c>
      <c r="H311" s="205">
        <v>200000</v>
      </c>
      <c r="I311" s="636"/>
      <c r="J311" s="633" t="s">
        <v>4279</v>
      </c>
    </row>
    <row r="312" spans="1:10" ht="25.5" x14ac:dyDescent="0.2">
      <c r="A312" s="630">
        <v>6</v>
      </c>
      <c r="B312" s="630">
        <v>22020402</v>
      </c>
      <c r="C312" s="631" t="s">
        <v>3366</v>
      </c>
      <c r="D312" s="205">
        <v>85000</v>
      </c>
      <c r="E312" s="205">
        <v>107000</v>
      </c>
      <c r="F312" s="205">
        <v>180000</v>
      </c>
      <c r="G312" s="205">
        <v>180000</v>
      </c>
      <c r="H312" s="205">
        <v>180000</v>
      </c>
      <c r="I312" s="647"/>
      <c r="J312" s="633" t="s">
        <v>4279</v>
      </c>
    </row>
    <row r="313" spans="1:10" ht="25.5" x14ac:dyDescent="0.2">
      <c r="A313" s="630">
        <v>7</v>
      </c>
      <c r="B313" s="630">
        <v>22020501</v>
      </c>
      <c r="C313" s="631" t="s">
        <v>3370</v>
      </c>
      <c r="D313" s="637">
        <v>0</v>
      </c>
      <c r="E313" s="205">
        <v>126000</v>
      </c>
      <c r="F313" s="205">
        <v>150000</v>
      </c>
      <c r="G313" s="637">
        <v>0</v>
      </c>
      <c r="H313" s="637">
        <v>0</v>
      </c>
      <c r="I313" s="647"/>
      <c r="J313" s="633" t="s">
        <v>4282</v>
      </c>
    </row>
    <row r="314" spans="1:10" ht="25.5" x14ac:dyDescent="0.2">
      <c r="A314" s="630">
        <v>8</v>
      </c>
      <c r="B314" s="630">
        <v>22021001</v>
      </c>
      <c r="C314" s="631" t="s">
        <v>3360</v>
      </c>
      <c r="D314" s="205">
        <v>19000</v>
      </c>
      <c r="E314" s="205">
        <v>14000</v>
      </c>
      <c r="F314" s="205">
        <v>30000</v>
      </c>
      <c r="G314" s="205">
        <v>30000</v>
      </c>
      <c r="H314" s="205">
        <v>30000</v>
      </c>
      <c r="I314" s="647"/>
      <c r="J314" s="633" t="s">
        <v>4279</v>
      </c>
    </row>
    <row r="315" spans="1:10" ht="25.5" x14ac:dyDescent="0.2">
      <c r="A315" s="630">
        <v>9</v>
      </c>
      <c r="B315" s="630">
        <v>22021007</v>
      </c>
      <c r="C315" s="631" t="s">
        <v>3362</v>
      </c>
      <c r="D315" s="205">
        <v>18000</v>
      </c>
      <c r="E315" s="205">
        <v>15000</v>
      </c>
      <c r="F315" s="205">
        <v>30000</v>
      </c>
      <c r="G315" s="205">
        <v>30000</v>
      </c>
      <c r="H315" s="205">
        <v>30000</v>
      </c>
      <c r="I315" s="647"/>
      <c r="J315" s="633" t="s">
        <v>4279</v>
      </c>
    </row>
    <row r="316" spans="1:10" x14ac:dyDescent="0.2">
      <c r="A316" s="1317" t="s">
        <v>365</v>
      </c>
      <c r="B316" s="1317"/>
      <c r="C316" s="1317"/>
      <c r="D316" s="634">
        <v>1500000</v>
      </c>
      <c r="E316" s="634">
        <v>1750000</v>
      </c>
      <c r="F316" s="634">
        <v>3200000</v>
      </c>
      <c r="G316" s="634">
        <v>3000000</v>
      </c>
      <c r="H316" s="634">
        <v>3000000</v>
      </c>
      <c r="I316" s="638">
        <f>SUM(I312:I315)</f>
        <v>0</v>
      </c>
      <c r="J316" s="636"/>
    </row>
    <row r="317" spans="1:10" x14ac:dyDescent="0.2">
      <c r="A317" s="628">
        <v>10</v>
      </c>
      <c r="B317" s="628">
        <v>51705400500</v>
      </c>
      <c r="C317" s="1316" t="s">
        <v>2716</v>
      </c>
      <c r="D317" s="1316"/>
      <c r="E317" s="1316"/>
      <c r="F317" s="1316"/>
      <c r="G317" s="1316"/>
      <c r="H317" s="1316"/>
      <c r="I317" s="1316"/>
      <c r="J317" s="1316"/>
    </row>
    <row r="318" spans="1:10" ht="25.5" x14ac:dyDescent="0.2">
      <c r="A318" s="630">
        <v>1</v>
      </c>
      <c r="B318" s="630">
        <v>22020102</v>
      </c>
      <c r="C318" s="631" t="s">
        <v>3349</v>
      </c>
      <c r="D318" s="205">
        <v>1173500</v>
      </c>
      <c r="E318" s="205">
        <v>1264000</v>
      </c>
      <c r="F318" s="205">
        <v>2160000</v>
      </c>
      <c r="G318" s="205">
        <v>2220000</v>
      </c>
      <c r="H318" s="205">
        <v>2220000</v>
      </c>
      <c r="I318" s="632"/>
      <c r="J318" s="633" t="s">
        <v>4279</v>
      </c>
    </row>
    <row r="319" spans="1:10" ht="25.5" x14ac:dyDescent="0.2">
      <c r="A319" s="630">
        <v>2</v>
      </c>
      <c r="B319" s="630">
        <v>22020201</v>
      </c>
      <c r="C319" s="631" t="s">
        <v>3363</v>
      </c>
      <c r="D319" s="205">
        <v>23000</v>
      </c>
      <c r="E319" s="205">
        <v>12500</v>
      </c>
      <c r="F319" s="205">
        <v>30000</v>
      </c>
      <c r="G319" s="205">
        <v>30000</v>
      </c>
      <c r="H319" s="205">
        <v>30000</v>
      </c>
      <c r="I319" s="638"/>
      <c r="J319" s="633" t="s">
        <v>4279</v>
      </c>
    </row>
    <row r="320" spans="1:10" ht="25.5" x14ac:dyDescent="0.2">
      <c r="A320" s="630">
        <v>3</v>
      </c>
      <c r="B320" s="630">
        <v>22020202</v>
      </c>
      <c r="C320" s="631" t="s">
        <v>3350</v>
      </c>
      <c r="D320" s="637">
        <v>0</v>
      </c>
      <c r="E320" s="637">
        <v>0</v>
      </c>
      <c r="F320" s="637">
        <v>0</v>
      </c>
      <c r="G320" s="205">
        <v>10000</v>
      </c>
      <c r="H320" s="205">
        <v>10000</v>
      </c>
      <c r="I320" s="636"/>
      <c r="J320" s="633" t="s">
        <v>4279</v>
      </c>
    </row>
    <row r="321" spans="1:10" ht="25.5" x14ac:dyDescent="0.2">
      <c r="A321" s="630">
        <v>4</v>
      </c>
      <c r="B321" s="630">
        <v>22020301</v>
      </c>
      <c r="C321" s="631" t="s">
        <v>3352</v>
      </c>
      <c r="D321" s="205">
        <v>96000</v>
      </c>
      <c r="E321" s="205">
        <v>99600</v>
      </c>
      <c r="F321" s="205">
        <v>200000</v>
      </c>
      <c r="G321" s="205">
        <v>150000</v>
      </c>
      <c r="H321" s="205">
        <v>150000</v>
      </c>
      <c r="I321" s="647"/>
      <c r="J321" s="633" t="s">
        <v>4279</v>
      </c>
    </row>
    <row r="322" spans="1:10" ht="25.5" x14ac:dyDescent="0.2">
      <c r="A322" s="630">
        <v>5</v>
      </c>
      <c r="B322" s="630">
        <v>22020305</v>
      </c>
      <c r="C322" s="631" t="s">
        <v>3355</v>
      </c>
      <c r="D322" s="205">
        <v>70000</v>
      </c>
      <c r="E322" s="205">
        <v>62900</v>
      </c>
      <c r="F322" s="205">
        <v>150000</v>
      </c>
      <c r="G322" s="205">
        <v>100000</v>
      </c>
      <c r="H322" s="205">
        <v>100000</v>
      </c>
      <c r="I322" s="638"/>
      <c r="J322" s="633" t="s">
        <v>4279</v>
      </c>
    </row>
    <row r="323" spans="1:10" ht="25.5" x14ac:dyDescent="0.2">
      <c r="A323" s="630">
        <v>6</v>
      </c>
      <c r="B323" s="630">
        <v>22020401</v>
      </c>
      <c r="C323" s="631" t="s">
        <v>3356</v>
      </c>
      <c r="D323" s="205">
        <v>90000</v>
      </c>
      <c r="E323" s="205">
        <v>148100</v>
      </c>
      <c r="F323" s="205">
        <v>200000</v>
      </c>
      <c r="G323" s="205">
        <v>200000</v>
      </c>
      <c r="H323" s="205">
        <v>200000</v>
      </c>
      <c r="I323" s="636"/>
      <c r="J323" s="633" t="s">
        <v>4279</v>
      </c>
    </row>
    <row r="324" spans="1:10" ht="25.5" x14ac:dyDescent="0.2">
      <c r="A324" s="630">
        <v>7</v>
      </c>
      <c r="B324" s="630">
        <v>22020402</v>
      </c>
      <c r="C324" s="631" t="s">
        <v>3366</v>
      </c>
      <c r="D324" s="205">
        <v>20000</v>
      </c>
      <c r="E324" s="205">
        <v>137000</v>
      </c>
      <c r="F324" s="205">
        <v>200000</v>
      </c>
      <c r="G324" s="205">
        <v>50000</v>
      </c>
      <c r="H324" s="205">
        <v>50000</v>
      </c>
      <c r="I324" s="647"/>
      <c r="J324" s="633" t="s">
        <v>4279</v>
      </c>
    </row>
    <row r="325" spans="1:10" ht="25.5" x14ac:dyDescent="0.2">
      <c r="A325" s="630">
        <v>8</v>
      </c>
      <c r="B325" s="630">
        <v>22020404</v>
      </c>
      <c r="C325" s="631" t="s">
        <v>3368</v>
      </c>
      <c r="D325" s="637">
        <v>0</v>
      </c>
      <c r="E325" s="637">
        <v>0</v>
      </c>
      <c r="F325" s="637">
        <v>0</v>
      </c>
      <c r="G325" s="205">
        <v>200000</v>
      </c>
      <c r="H325" s="205">
        <v>200000</v>
      </c>
      <c r="I325" s="648"/>
      <c r="J325" s="633" t="s">
        <v>4279</v>
      </c>
    </row>
    <row r="326" spans="1:10" ht="25.5" x14ac:dyDescent="0.2">
      <c r="A326" s="630">
        <v>9</v>
      </c>
      <c r="B326" s="630">
        <v>22020501</v>
      </c>
      <c r="C326" s="631" t="s">
        <v>3370</v>
      </c>
      <c r="D326" s="637">
        <v>0</v>
      </c>
      <c r="E326" s="637">
        <v>0</v>
      </c>
      <c r="F326" s="205">
        <v>200000</v>
      </c>
      <c r="G326" s="637">
        <v>0</v>
      </c>
      <c r="H326" s="637">
        <v>0</v>
      </c>
      <c r="I326" s="636"/>
      <c r="J326" s="633" t="s">
        <v>4282</v>
      </c>
    </row>
    <row r="327" spans="1:10" ht="25.5" x14ac:dyDescent="0.2">
      <c r="A327" s="630">
        <v>10</v>
      </c>
      <c r="B327" s="630">
        <v>22021001</v>
      </c>
      <c r="C327" s="631" t="s">
        <v>3360</v>
      </c>
      <c r="D327" s="205">
        <v>8000</v>
      </c>
      <c r="E327" s="205">
        <v>15000</v>
      </c>
      <c r="F327" s="205">
        <v>30000</v>
      </c>
      <c r="G327" s="205">
        <v>10000</v>
      </c>
      <c r="H327" s="205">
        <v>10000</v>
      </c>
      <c r="I327" s="647"/>
      <c r="J327" s="633" t="s">
        <v>4279</v>
      </c>
    </row>
    <row r="328" spans="1:10" ht="25.5" x14ac:dyDescent="0.2">
      <c r="A328" s="630">
        <v>11</v>
      </c>
      <c r="B328" s="630">
        <v>22021007</v>
      </c>
      <c r="C328" s="631" t="s">
        <v>3362</v>
      </c>
      <c r="D328" s="205">
        <v>19500</v>
      </c>
      <c r="E328" s="205">
        <v>10900</v>
      </c>
      <c r="F328" s="205">
        <v>30000</v>
      </c>
      <c r="G328" s="205">
        <v>30000</v>
      </c>
      <c r="H328" s="205">
        <v>30000</v>
      </c>
      <c r="I328" s="648"/>
      <c r="J328" s="633" t="s">
        <v>4279</v>
      </c>
    </row>
    <row r="329" spans="1:10" x14ac:dyDescent="0.2">
      <c r="A329" s="1317" t="s">
        <v>365</v>
      </c>
      <c r="B329" s="1317"/>
      <c r="C329" s="1317"/>
      <c r="D329" s="634">
        <v>1500000</v>
      </c>
      <c r="E329" s="634">
        <v>1750000</v>
      </c>
      <c r="F329" s="634">
        <v>3200000</v>
      </c>
      <c r="G329" s="634">
        <v>3000000</v>
      </c>
      <c r="H329" s="634">
        <v>3000000</v>
      </c>
      <c r="I329" s="636"/>
      <c r="J329" s="636"/>
    </row>
    <row r="330" spans="1:10" x14ac:dyDescent="0.2">
      <c r="A330" s="628">
        <v>11</v>
      </c>
      <c r="B330" s="628">
        <v>51705400600</v>
      </c>
      <c r="C330" s="1316" t="s">
        <v>2720</v>
      </c>
      <c r="D330" s="1316"/>
      <c r="E330" s="1316"/>
      <c r="F330" s="1316"/>
      <c r="G330" s="1316"/>
      <c r="H330" s="1316"/>
      <c r="I330" s="1316"/>
      <c r="J330" s="1316"/>
    </row>
    <row r="331" spans="1:10" ht="25.5" x14ac:dyDescent="0.2">
      <c r="A331" s="630">
        <v>1</v>
      </c>
      <c r="B331" s="630">
        <v>22020102</v>
      </c>
      <c r="C331" s="631" t="s">
        <v>3349</v>
      </c>
      <c r="D331" s="205">
        <v>875000</v>
      </c>
      <c r="E331" s="205">
        <v>1044000</v>
      </c>
      <c r="F331" s="205">
        <v>2050000</v>
      </c>
      <c r="G331" s="205">
        <v>2150000</v>
      </c>
      <c r="H331" s="205">
        <v>2150000</v>
      </c>
      <c r="I331" s="647"/>
      <c r="J331" s="633" t="s">
        <v>4279</v>
      </c>
    </row>
    <row r="332" spans="1:10" ht="25.5" x14ac:dyDescent="0.2">
      <c r="A332" s="630">
        <v>2</v>
      </c>
      <c r="B332" s="630">
        <v>22020201</v>
      </c>
      <c r="C332" s="631" t="s">
        <v>3363</v>
      </c>
      <c r="D332" s="205">
        <v>40000</v>
      </c>
      <c r="E332" s="205">
        <v>127000</v>
      </c>
      <c r="F332" s="205">
        <v>60000</v>
      </c>
      <c r="G332" s="205">
        <v>60000</v>
      </c>
      <c r="H332" s="205">
        <v>60000</v>
      </c>
      <c r="I332" s="648"/>
      <c r="J332" s="633" t="s">
        <v>4279</v>
      </c>
    </row>
    <row r="333" spans="1:10" ht="25.5" x14ac:dyDescent="0.2">
      <c r="A333" s="630">
        <v>3</v>
      </c>
      <c r="B333" s="630">
        <v>22020301</v>
      </c>
      <c r="C333" s="631" t="s">
        <v>3352</v>
      </c>
      <c r="D333" s="205">
        <v>135000</v>
      </c>
      <c r="E333" s="205">
        <v>140000</v>
      </c>
      <c r="F333" s="205">
        <v>290000</v>
      </c>
      <c r="G333" s="205">
        <v>240000</v>
      </c>
      <c r="H333" s="205">
        <v>240000</v>
      </c>
      <c r="I333" s="636"/>
      <c r="J333" s="633" t="s">
        <v>4279</v>
      </c>
    </row>
    <row r="334" spans="1:10" ht="25.5" x14ac:dyDescent="0.2">
      <c r="A334" s="630">
        <v>4</v>
      </c>
      <c r="B334" s="630">
        <v>22020305</v>
      </c>
      <c r="C334" s="631" t="s">
        <v>3355</v>
      </c>
      <c r="D334" s="205">
        <v>126000</v>
      </c>
      <c r="E334" s="205">
        <v>120000</v>
      </c>
      <c r="F334" s="205">
        <v>110000</v>
      </c>
      <c r="G334" s="205">
        <v>110000</v>
      </c>
      <c r="H334" s="205">
        <v>110000</v>
      </c>
      <c r="I334" s="647"/>
      <c r="J334" s="633" t="s">
        <v>4279</v>
      </c>
    </row>
    <row r="335" spans="1:10" ht="25.5" x14ac:dyDescent="0.2">
      <c r="A335" s="630">
        <v>5</v>
      </c>
      <c r="B335" s="630">
        <v>22020401</v>
      </c>
      <c r="C335" s="631" t="s">
        <v>3356</v>
      </c>
      <c r="D335" s="205">
        <v>118000</v>
      </c>
      <c r="E335" s="205">
        <v>108000</v>
      </c>
      <c r="F335" s="205">
        <v>300000</v>
      </c>
      <c r="G335" s="205">
        <v>200000</v>
      </c>
      <c r="H335" s="205">
        <v>200000</v>
      </c>
      <c r="I335" s="648"/>
      <c r="J335" s="633" t="s">
        <v>4279</v>
      </c>
    </row>
    <row r="336" spans="1:10" ht="25.5" x14ac:dyDescent="0.2">
      <c r="A336" s="630">
        <v>6</v>
      </c>
      <c r="B336" s="630">
        <v>22020402</v>
      </c>
      <c r="C336" s="631" t="s">
        <v>3366</v>
      </c>
      <c r="D336" s="205">
        <v>176000</v>
      </c>
      <c r="E336" s="205">
        <v>74000</v>
      </c>
      <c r="F336" s="205">
        <v>180000</v>
      </c>
      <c r="G336" s="205">
        <v>180000</v>
      </c>
      <c r="H336" s="205">
        <v>180000</v>
      </c>
      <c r="I336" s="636"/>
      <c r="J336" s="633" t="s">
        <v>4279</v>
      </c>
    </row>
    <row r="337" spans="1:10" ht="25.5" x14ac:dyDescent="0.2">
      <c r="A337" s="630">
        <v>7</v>
      </c>
      <c r="B337" s="630">
        <v>22020501</v>
      </c>
      <c r="C337" s="631" t="s">
        <v>3370</v>
      </c>
      <c r="D337" s="637">
        <v>0</v>
      </c>
      <c r="E337" s="205">
        <v>88000</v>
      </c>
      <c r="F337" s="205">
        <v>150000</v>
      </c>
      <c r="G337" s="637">
        <v>0</v>
      </c>
      <c r="H337" s="637">
        <v>0</v>
      </c>
      <c r="I337" s="647"/>
      <c r="J337" s="633" t="s">
        <v>4282</v>
      </c>
    </row>
    <row r="338" spans="1:10" ht="25.5" x14ac:dyDescent="0.2">
      <c r="A338" s="630">
        <v>8</v>
      </c>
      <c r="B338" s="630">
        <v>22021001</v>
      </c>
      <c r="C338" s="631" t="s">
        <v>3360</v>
      </c>
      <c r="D338" s="205">
        <v>30000</v>
      </c>
      <c r="E338" s="205">
        <v>24000</v>
      </c>
      <c r="F338" s="205">
        <v>30000</v>
      </c>
      <c r="G338" s="205">
        <v>30000</v>
      </c>
      <c r="H338" s="205">
        <v>30000</v>
      </c>
      <c r="I338" s="648"/>
      <c r="J338" s="633" t="s">
        <v>4279</v>
      </c>
    </row>
    <row r="339" spans="1:10" ht="25.5" x14ac:dyDescent="0.2">
      <c r="A339" s="630">
        <v>9</v>
      </c>
      <c r="B339" s="630">
        <v>22021007</v>
      </c>
      <c r="C339" s="631" t="s">
        <v>3362</v>
      </c>
      <c r="D339" s="637">
        <v>0</v>
      </c>
      <c r="E339" s="205">
        <v>25000</v>
      </c>
      <c r="F339" s="205">
        <v>30000</v>
      </c>
      <c r="G339" s="205">
        <v>30000</v>
      </c>
      <c r="H339" s="205">
        <v>30000</v>
      </c>
      <c r="I339" s="636"/>
      <c r="J339" s="633" t="s">
        <v>4279</v>
      </c>
    </row>
    <row r="340" spans="1:10" x14ac:dyDescent="0.2">
      <c r="A340" s="1317" t="s">
        <v>365</v>
      </c>
      <c r="B340" s="1317"/>
      <c r="C340" s="1317"/>
      <c r="D340" s="634">
        <v>1500000</v>
      </c>
      <c r="E340" s="634">
        <v>1750000</v>
      </c>
      <c r="F340" s="634">
        <v>3200000</v>
      </c>
      <c r="G340" s="634">
        <v>3000000</v>
      </c>
      <c r="H340" s="634">
        <v>3000000</v>
      </c>
      <c r="I340" s="647"/>
      <c r="J340" s="636"/>
    </row>
    <row r="341" spans="1:10" x14ac:dyDescent="0.2">
      <c r="A341" s="628">
        <v>12</v>
      </c>
      <c r="B341" s="628">
        <v>51705400700</v>
      </c>
      <c r="C341" s="1316" t="s">
        <v>2725</v>
      </c>
      <c r="D341" s="1316"/>
      <c r="E341" s="1316"/>
      <c r="F341" s="1316"/>
      <c r="G341" s="1316"/>
      <c r="H341" s="1316"/>
      <c r="I341" s="1316"/>
      <c r="J341" s="1316"/>
    </row>
    <row r="342" spans="1:10" ht="25.5" x14ac:dyDescent="0.2">
      <c r="A342" s="630">
        <v>1</v>
      </c>
      <c r="B342" s="630">
        <v>22020102</v>
      </c>
      <c r="C342" s="631" t="s">
        <v>3349</v>
      </c>
      <c r="D342" s="205">
        <v>1182000</v>
      </c>
      <c r="E342" s="205">
        <v>1264000</v>
      </c>
      <c r="F342" s="205">
        <v>2160000</v>
      </c>
      <c r="G342" s="205">
        <v>2160000</v>
      </c>
      <c r="H342" s="205">
        <v>2160000</v>
      </c>
      <c r="I342" s="636"/>
      <c r="J342" s="633" t="s">
        <v>4279</v>
      </c>
    </row>
    <row r="343" spans="1:10" ht="25.5" x14ac:dyDescent="0.2">
      <c r="A343" s="630">
        <v>2</v>
      </c>
      <c r="B343" s="630">
        <v>22020201</v>
      </c>
      <c r="C343" s="631" t="s">
        <v>3363</v>
      </c>
      <c r="D343" s="205">
        <v>40000</v>
      </c>
      <c r="E343" s="205">
        <v>40000</v>
      </c>
      <c r="F343" s="205">
        <v>30000</v>
      </c>
      <c r="G343" s="205">
        <v>30000</v>
      </c>
      <c r="H343" s="205">
        <v>30000</v>
      </c>
      <c r="I343" s="647"/>
      <c r="J343" s="633" t="s">
        <v>4279</v>
      </c>
    </row>
    <row r="344" spans="1:10" ht="25.5" x14ac:dyDescent="0.2">
      <c r="A344" s="630">
        <v>3</v>
      </c>
      <c r="B344" s="630">
        <v>22020301</v>
      </c>
      <c r="C344" s="631" t="s">
        <v>3352</v>
      </c>
      <c r="D344" s="205">
        <v>95000</v>
      </c>
      <c r="E344" s="205">
        <v>147000</v>
      </c>
      <c r="F344" s="205">
        <v>200000</v>
      </c>
      <c r="G344" s="205">
        <v>200000</v>
      </c>
      <c r="H344" s="205">
        <v>200000</v>
      </c>
      <c r="I344" s="638"/>
      <c r="J344" s="633" t="s">
        <v>4279</v>
      </c>
    </row>
    <row r="345" spans="1:10" ht="25.5" x14ac:dyDescent="0.2">
      <c r="A345" s="630">
        <v>4</v>
      </c>
      <c r="B345" s="630">
        <v>22020305</v>
      </c>
      <c r="C345" s="631" t="s">
        <v>3355</v>
      </c>
      <c r="D345" s="205">
        <v>53000</v>
      </c>
      <c r="E345" s="205">
        <v>84000</v>
      </c>
      <c r="F345" s="205">
        <v>150000</v>
      </c>
      <c r="G345" s="205">
        <v>150000</v>
      </c>
      <c r="H345" s="205">
        <v>150000</v>
      </c>
      <c r="I345" s="639"/>
      <c r="J345" s="633" t="s">
        <v>4279</v>
      </c>
    </row>
    <row r="346" spans="1:10" ht="25.5" x14ac:dyDescent="0.2">
      <c r="A346" s="630">
        <v>5</v>
      </c>
      <c r="B346" s="630">
        <v>22020401</v>
      </c>
      <c r="C346" s="631" t="s">
        <v>3356</v>
      </c>
      <c r="D346" s="205">
        <v>65000</v>
      </c>
      <c r="E346" s="205">
        <v>70000</v>
      </c>
      <c r="F346" s="205">
        <v>200000</v>
      </c>
      <c r="G346" s="205">
        <v>200000</v>
      </c>
      <c r="H346" s="205">
        <v>200000</v>
      </c>
      <c r="I346" s="632"/>
      <c r="J346" s="633" t="s">
        <v>4279</v>
      </c>
    </row>
    <row r="347" spans="1:10" ht="25.5" x14ac:dyDescent="0.2">
      <c r="A347" s="630">
        <v>6</v>
      </c>
      <c r="B347" s="630">
        <v>22020402</v>
      </c>
      <c r="C347" s="631" t="s">
        <v>3366</v>
      </c>
      <c r="D347" s="205">
        <v>50000</v>
      </c>
      <c r="E347" s="205">
        <v>120000</v>
      </c>
      <c r="F347" s="205">
        <v>200000</v>
      </c>
      <c r="G347" s="205">
        <v>200000</v>
      </c>
      <c r="H347" s="205">
        <v>200000</v>
      </c>
      <c r="I347" s="632"/>
      <c r="J347" s="633" t="s">
        <v>4279</v>
      </c>
    </row>
    <row r="348" spans="1:10" ht="25.5" x14ac:dyDescent="0.2">
      <c r="A348" s="630">
        <v>7</v>
      </c>
      <c r="B348" s="630">
        <v>22020501</v>
      </c>
      <c r="C348" s="631" t="s">
        <v>3370</v>
      </c>
      <c r="D348" s="637">
        <v>0</v>
      </c>
      <c r="E348" s="637">
        <v>0</v>
      </c>
      <c r="F348" s="205">
        <v>200000</v>
      </c>
      <c r="G348" s="637">
        <v>0</v>
      </c>
      <c r="H348" s="637">
        <v>0</v>
      </c>
      <c r="I348" s="632"/>
      <c r="J348" s="633" t="s">
        <v>4282</v>
      </c>
    </row>
    <row r="349" spans="1:10" ht="25.5" x14ac:dyDescent="0.2">
      <c r="A349" s="630">
        <v>8</v>
      </c>
      <c r="B349" s="630">
        <v>22021001</v>
      </c>
      <c r="C349" s="631" t="s">
        <v>3360</v>
      </c>
      <c r="D349" s="205">
        <v>10000</v>
      </c>
      <c r="E349" s="205">
        <v>15000</v>
      </c>
      <c r="F349" s="205">
        <v>30000</v>
      </c>
      <c r="G349" s="205">
        <v>30000</v>
      </c>
      <c r="H349" s="205">
        <v>30000</v>
      </c>
      <c r="I349" s="632"/>
      <c r="J349" s="633" t="s">
        <v>4279</v>
      </c>
    </row>
    <row r="350" spans="1:10" ht="25.5" x14ac:dyDescent="0.2">
      <c r="A350" s="630">
        <v>9</v>
      </c>
      <c r="B350" s="630">
        <v>22021007</v>
      </c>
      <c r="C350" s="631" t="s">
        <v>3362</v>
      </c>
      <c r="D350" s="205">
        <v>5000</v>
      </c>
      <c r="E350" s="205">
        <v>10000</v>
      </c>
      <c r="F350" s="205">
        <v>30000</v>
      </c>
      <c r="G350" s="205">
        <v>30000</v>
      </c>
      <c r="H350" s="205">
        <v>30000</v>
      </c>
      <c r="I350" s="632"/>
      <c r="J350" s="633" t="s">
        <v>4279</v>
      </c>
    </row>
    <row r="351" spans="1:10" x14ac:dyDescent="0.2">
      <c r="A351" s="1317" t="s">
        <v>365</v>
      </c>
      <c r="B351" s="1317"/>
      <c r="C351" s="1317"/>
      <c r="D351" s="634">
        <v>1500000</v>
      </c>
      <c r="E351" s="634">
        <v>1750000</v>
      </c>
      <c r="F351" s="634">
        <v>3200000</v>
      </c>
      <c r="G351" s="634">
        <v>3000000</v>
      </c>
      <c r="H351" s="634">
        <v>3000000</v>
      </c>
      <c r="I351" s="632"/>
      <c r="J351" s="636"/>
    </row>
    <row r="352" spans="1:10" x14ac:dyDescent="0.2">
      <c r="A352" s="628">
        <v>13</v>
      </c>
      <c r="B352" s="628">
        <v>51705400800</v>
      </c>
      <c r="C352" s="1316" t="s">
        <v>2728</v>
      </c>
      <c r="D352" s="1316"/>
      <c r="E352" s="1316"/>
      <c r="F352" s="1316"/>
      <c r="G352" s="1316"/>
      <c r="H352" s="1316"/>
      <c r="I352" s="1316"/>
      <c r="J352" s="1316"/>
    </row>
    <row r="353" spans="1:10" ht="25.5" x14ac:dyDescent="0.2">
      <c r="A353" s="630">
        <v>1</v>
      </c>
      <c r="B353" s="630">
        <v>22020102</v>
      </c>
      <c r="C353" s="631" t="s">
        <v>3349</v>
      </c>
      <c r="D353" s="205">
        <v>1011600</v>
      </c>
      <c r="E353" s="205">
        <v>980000</v>
      </c>
      <c r="F353" s="205">
        <v>2050000</v>
      </c>
      <c r="G353" s="205">
        <v>2150000</v>
      </c>
      <c r="H353" s="205">
        <v>2150000</v>
      </c>
      <c r="I353" s="632"/>
      <c r="J353" s="633" t="s">
        <v>4279</v>
      </c>
    </row>
    <row r="354" spans="1:10" ht="25.5" x14ac:dyDescent="0.2">
      <c r="A354" s="630">
        <v>2</v>
      </c>
      <c r="B354" s="630">
        <v>22020201</v>
      </c>
      <c r="C354" s="631" t="s">
        <v>3363</v>
      </c>
      <c r="D354" s="205">
        <v>30000</v>
      </c>
      <c r="E354" s="205">
        <v>17000</v>
      </c>
      <c r="F354" s="205">
        <v>60000</v>
      </c>
      <c r="G354" s="205">
        <v>60000</v>
      </c>
      <c r="H354" s="205">
        <v>60000</v>
      </c>
      <c r="I354" s="632"/>
      <c r="J354" s="633" t="s">
        <v>4279</v>
      </c>
    </row>
    <row r="355" spans="1:10" ht="25.5" x14ac:dyDescent="0.2">
      <c r="A355" s="630">
        <v>3</v>
      </c>
      <c r="B355" s="630">
        <v>22020301</v>
      </c>
      <c r="C355" s="631" t="s">
        <v>3352</v>
      </c>
      <c r="D355" s="205">
        <v>140000</v>
      </c>
      <c r="E355" s="205">
        <v>157000</v>
      </c>
      <c r="F355" s="205">
        <v>290000</v>
      </c>
      <c r="G355" s="205">
        <v>240000</v>
      </c>
      <c r="H355" s="205">
        <v>240000</v>
      </c>
      <c r="I355" s="632"/>
      <c r="J355" s="633" t="s">
        <v>4279</v>
      </c>
    </row>
    <row r="356" spans="1:10" ht="25.5" x14ac:dyDescent="0.2">
      <c r="A356" s="630">
        <v>4</v>
      </c>
      <c r="B356" s="630">
        <v>22020305</v>
      </c>
      <c r="C356" s="631" t="s">
        <v>3355</v>
      </c>
      <c r="D356" s="205">
        <v>60000</v>
      </c>
      <c r="E356" s="205">
        <v>44000</v>
      </c>
      <c r="F356" s="205">
        <v>110000</v>
      </c>
      <c r="G356" s="205">
        <v>110000</v>
      </c>
      <c r="H356" s="205">
        <v>110000</v>
      </c>
      <c r="I356" s="632"/>
      <c r="J356" s="633" t="s">
        <v>4279</v>
      </c>
    </row>
    <row r="357" spans="1:10" ht="25.5" x14ac:dyDescent="0.2">
      <c r="A357" s="630">
        <v>5</v>
      </c>
      <c r="B357" s="630">
        <v>22020401</v>
      </c>
      <c r="C357" s="631" t="s">
        <v>3356</v>
      </c>
      <c r="D357" s="205">
        <v>138400</v>
      </c>
      <c r="E357" s="205">
        <v>183000</v>
      </c>
      <c r="F357" s="205">
        <v>300000</v>
      </c>
      <c r="G357" s="205">
        <v>200000</v>
      </c>
      <c r="H357" s="205">
        <v>200000</v>
      </c>
      <c r="I357" s="632"/>
      <c r="J357" s="633" t="s">
        <v>4279</v>
      </c>
    </row>
    <row r="358" spans="1:10" ht="25.5" x14ac:dyDescent="0.2">
      <c r="A358" s="630">
        <v>6</v>
      </c>
      <c r="B358" s="630">
        <v>22020402</v>
      </c>
      <c r="C358" s="631" t="s">
        <v>3366</v>
      </c>
      <c r="D358" s="205">
        <v>90000</v>
      </c>
      <c r="E358" s="205">
        <v>122000</v>
      </c>
      <c r="F358" s="205">
        <v>180000</v>
      </c>
      <c r="G358" s="205">
        <v>180000</v>
      </c>
      <c r="H358" s="205">
        <v>180000</v>
      </c>
      <c r="I358" s="632"/>
      <c r="J358" s="633" t="s">
        <v>4279</v>
      </c>
    </row>
    <row r="359" spans="1:10" ht="25.5" x14ac:dyDescent="0.2">
      <c r="A359" s="630">
        <v>7</v>
      </c>
      <c r="B359" s="630">
        <v>22020501</v>
      </c>
      <c r="C359" s="631" t="s">
        <v>3370</v>
      </c>
      <c r="D359" s="637">
        <v>0</v>
      </c>
      <c r="E359" s="205">
        <v>120000</v>
      </c>
      <c r="F359" s="205">
        <v>150000</v>
      </c>
      <c r="G359" s="637">
        <v>0</v>
      </c>
      <c r="H359" s="637">
        <v>0</v>
      </c>
      <c r="I359" s="632"/>
      <c r="J359" s="633" t="s">
        <v>4282</v>
      </c>
    </row>
    <row r="360" spans="1:10" ht="25.5" x14ac:dyDescent="0.2">
      <c r="A360" s="630">
        <v>8</v>
      </c>
      <c r="B360" s="630">
        <v>22021001</v>
      </c>
      <c r="C360" s="631" t="s">
        <v>3360</v>
      </c>
      <c r="D360" s="205">
        <v>15000</v>
      </c>
      <c r="E360" s="205">
        <v>49000</v>
      </c>
      <c r="F360" s="205">
        <v>30000</v>
      </c>
      <c r="G360" s="205">
        <v>30000</v>
      </c>
      <c r="H360" s="205">
        <v>30000</v>
      </c>
      <c r="I360" s="638"/>
      <c r="J360" s="633" t="s">
        <v>4279</v>
      </c>
    </row>
    <row r="361" spans="1:10" ht="25.5" x14ac:dyDescent="0.2">
      <c r="A361" s="630">
        <v>9</v>
      </c>
      <c r="B361" s="630">
        <v>22021007</v>
      </c>
      <c r="C361" s="631" t="s">
        <v>3362</v>
      </c>
      <c r="D361" s="205">
        <v>15000</v>
      </c>
      <c r="E361" s="205">
        <v>78000</v>
      </c>
      <c r="F361" s="205">
        <v>30000</v>
      </c>
      <c r="G361" s="205">
        <v>30000</v>
      </c>
      <c r="H361" s="205">
        <v>30000</v>
      </c>
      <c r="I361" s="639"/>
      <c r="J361" s="633" t="s">
        <v>4279</v>
      </c>
    </row>
    <row r="362" spans="1:10" x14ac:dyDescent="0.2">
      <c r="A362" s="1317" t="s">
        <v>365</v>
      </c>
      <c r="B362" s="1317"/>
      <c r="C362" s="1317"/>
      <c r="D362" s="634">
        <v>1500000</v>
      </c>
      <c r="E362" s="634">
        <v>1750000</v>
      </c>
      <c r="F362" s="634">
        <v>3200000</v>
      </c>
      <c r="G362" s="634">
        <v>3000000</v>
      </c>
      <c r="H362" s="634">
        <v>3000000</v>
      </c>
      <c r="I362" s="632"/>
      <c r="J362" s="636"/>
    </row>
    <row r="363" spans="1:10" x14ac:dyDescent="0.2">
      <c r="A363" s="628">
        <v>14</v>
      </c>
      <c r="B363" s="628">
        <v>51705400900</v>
      </c>
      <c r="C363" s="1316" t="s">
        <v>2732</v>
      </c>
      <c r="D363" s="1316"/>
      <c r="E363" s="1316"/>
      <c r="F363" s="1316"/>
      <c r="G363" s="1316"/>
      <c r="H363" s="1316"/>
      <c r="I363" s="1316"/>
      <c r="J363" s="1316"/>
    </row>
    <row r="364" spans="1:10" ht="25.5" x14ac:dyDescent="0.2">
      <c r="A364" s="630">
        <v>1</v>
      </c>
      <c r="B364" s="630">
        <v>22020102</v>
      </c>
      <c r="C364" s="631" t="s">
        <v>3349</v>
      </c>
      <c r="D364" s="205">
        <v>699000</v>
      </c>
      <c r="E364" s="205">
        <v>1425000</v>
      </c>
      <c r="F364" s="205">
        <v>2160000</v>
      </c>
      <c r="G364" s="205">
        <v>2180000</v>
      </c>
      <c r="H364" s="205">
        <v>2180000</v>
      </c>
      <c r="I364" s="632"/>
      <c r="J364" s="633" t="s">
        <v>4279</v>
      </c>
    </row>
    <row r="365" spans="1:10" ht="25.5" x14ac:dyDescent="0.2">
      <c r="A365" s="630">
        <v>2</v>
      </c>
      <c r="B365" s="630">
        <v>22020201</v>
      </c>
      <c r="C365" s="631" t="s">
        <v>3363</v>
      </c>
      <c r="D365" s="205">
        <v>33000</v>
      </c>
      <c r="E365" s="205">
        <v>13800</v>
      </c>
      <c r="F365" s="205">
        <v>30000</v>
      </c>
      <c r="G365" s="205">
        <v>30000</v>
      </c>
      <c r="H365" s="205">
        <v>30000</v>
      </c>
      <c r="I365" s="632"/>
      <c r="J365" s="633" t="s">
        <v>4279</v>
      </c>
    </row>
    <row r="366" spans="1:10" ht="25.5" x14ac:dyDescent="0.2">
      <c r="A366" s="630">
        <v>3</v>
      </c>
      <c r="B366" s="630">
        <v>22020202</v>
      </c>
      <c r="C366" s="631" t="s">
        <v>3350</v>
      </c>
      <c r="D366" s="205">
        <v>12000</v>
      </c>
      <c r="E366" s="205">
        <v>16300</v>
      </c>
      <c r="F366" s="205">
        <v>30000</v>
      </c>
      <c r="G366" s="205">
        <v>30000</v>
      </c>
      <c r="H366" s="205">
        <v>30000</v>
      </c>
      <c r="I366" s="632"/>
      <c r="J366" s="633" t="s">
        <v>4279</v>
      </c>
    </row>
    <row r="367" spans="1:10" ht="25.5" x14ac:dyDescent="0.2">
      <c r="A367" s="630">
        <v>4</v>
      </c>
      <c r="B367" s="630">
        <v>22020301</v>
      </c>
      <c r="C367" s="631" t="s">
        <v>3352</v>
      </c>
      <c r="D367" s="205">
        <v>273000</v>
      </c>
      <c r="E367" s="205">
        <v>130700</v>
      </c>
      <c r="F367" s="205">
        <v>200000</v>
      </c>
      <c r="G367" s="205">
        <v>200000</v>
      </c>
      <c r="H367" s="205">
        <v>200000</v>
      </c>
      <c r="I367" s="632"/>
      <c r="J367" s="633" t="s">
        <v>4279</v>
      </c>
    </row>
    <row r="368" spans="1:10" ht="25.5" x14ac:dyDescent="0.2">
      <c r="A368" s="630">
        <v>5</v>
      </c>
      <c r="B368" s="630">
        <v>22020305</v>
      </c>
      <c r="C368" s="631" t="s">
        <v>3355</v>
      </c>
      <c r="D368" s="205">
        <v>105200</v>
      </c>
      <c r="E368" s="205">
        <v>63300</v>
      </c>
      <c r="F368" s="205">
        <v>110000</v>
      </c>
      <c r="G368" s="205">
        <v>110000</v>
      </c>
      <c r="H368" s="205">
        <v>110000</v>
      </c>
      <c r="I368" s="632"/>
      <c r="J368" s="633" t="s">
        <v>4279</v>
      </c>
    </row>
    <row r="369" spans="1:10" ht="25.5" x14ac:dyDescent="0.2">
      <c r="A369" s="630">
        <v>6</v>
      </c>
      <c r="B369" s="630">
        <v>22020401</v>
      </c>
      <c r="C369" s="631" t="s">
        <v>3356</v>
      </c>
      <c r="D369" s="205">
        <v>419800</v>
      </c>
      <c r="E369" s="205">
        <v>142300</v>
      </c>
      <c r="F369" s="205">
        <v>200000</v>
      </c>
      <c r="G369" s="205">
        <v>200000</v>
      </c>
      <c r="H369" s="205">
        <v>200000</v>
      </c>
      <c r="I369" s="632"/>
      <c r="J369" s="633" t="s">
        <v>4279</v>
      </c>
    </row>
    <row r="370" spans="1:10" ht="25.5" x14ac:dyDescent="0.2">
      <c r="A370" s="630">
        <v>7</v>
      </c>
      <c r="B370" s="630">
        <v>22020402</v>
      </c>
      <c r="C370" s="631" t="s">
        <v>3366</v>
      </c>
      <c r="D370" s="205">
        <v>71000</v>
      </c>
      <c r="E370" s="205">
        <v>123300</v>
      </c>
      <c r="F370" s="205">
        <v>190000</v>
      </c>
      <c r="G370" s="205">
        <v>190000</v>
      </c>
      <c r="H370" s="205">
        <v>190000</v>
      </c>
      <c r="I370" s="638"/>
      <c r="J370" s="633" t="s">
        <v>4279</v>
      </c>
    </row>
    <row r="371" spans="1:10" ht="25.5" x14ac:dyDescent="0.2">
      <c r="A371" s="630">
        <v>8</v>
      </c>
      <c r="B371" s="630">
        <v>22020501</v>
      </c>
      <c r="C371" s="631" t="s">
        <v>3370</v>
      </c>
      <c r="D371" s="637">
        <v>0</v>
      </c>
      <c r="E371" s="205">
        <v>40000</v>
      </c>
      <c r="F371" s="205">
        <v>200000</v>
      </c>
      <c r="G371" s="637">
        <v>0</v>
      </c>
      <c r="H371" s="637">
        <v>0</v>
      </c>
      <c r="I371" s="639"/>
      <c r="J371" s="633" t="s">
        <v>4282</v>
      </c>
    </row>
    <row r="372" spans="1:10" ht="25.5" x14ac:dyDescent="0.2">
      <c r="A372" s="630">
        <v>9</v>
      </c>
      <c r="B372" s="630">
        <v>22021001</v>
      </c>
      <c r="C372" s="631" t="s">
        <v>3360</v>
      </c>
      <c r="D372" s="205">
        <v>12000</v>
      </c>
      <c r="E372" s="205">
        <v>24500</v>
      </c>
      <c r="F372" s="205">
        <v>30000</v>
      </c>
      <c r="G372" s="205">
        <v>30000</v>
      </c>
      <c r="H372" s="205">
        <v>30000</v>
      </c>
      <c r="I372" s="632"/>
      <c r="J372" s="633" t="s">
        <v>4279</v>
      </c>
    </row>
    <row r="373" spans="1:10" ht="25.5" x14ac:dyDescent="0.2">
      <c r="A373" s="630">
        <v>10</v>
      </c>
      <c r="B373" s="630">
        <v>22021007</v>
      </c>
      <c r="C373" s="631" t="s">
        <v>3362</v>
      </c>
      <c r="D373" s="205">
        <v>25000</v>
      </c>
      <c r="E373" s="205">
        <v>20800</v>
      </c>
      <c r="F373" s="205">
        <v>50000</v>
      </c>
      <c r="G373" s="205">
        <v>30000</v>
      </c>
      <c r="H373" s="205">
        <v>30000</v>
      </c>
      <c r="I373" s="632"/>
      <c r="J373" s="633" t="s">
        <v>4279</v>
      </c>
    </row>
    <row r="374" spans="1:10" x14ac:dyDescent="0.2">
      <c r="A374" s="1317" t="s">
        <v>365</v>
      </c>
      <c r="B374" s="1317"/>
      <c r="C374" s="1317"/>
      <c r="D374" s="634">
        <v>1650000</v>
      </c>
      <c r="E374" s="634">
        <v>2000000</v>
      </c>
      <c r="F374" s="634">
        <v>3200000</v>
      </c>
      <c r="G374" s="634">
        <v>3000000</v>
      </c>
      <c r="H374" s="634">
        <v>3000000</v>
      </c>
      <c r="I374" s="638"/>
      <c r="J374" s="636"/>
    </row>
    <row r="375" spans="1:10" x14ac:dyDescent="0.2">
      <c r="A375" s="628">
        <v>15</v>
      </c>
      <c r="B375" s="628">
        <v>51705401000</v>
      </c>
      <c r="C375" s="1316" t="s">
        <v>3204</v>
      </c>
      <c r="D375" s="1316"/>
      <c r="E375" s="1316"/>
      <c r="F375" s="1316"/>
      <c r="G375" s="1316"/>
      <c r="H375" s="1316"/>
      <c r="I375" s="1316"/>
      <c r="J375" s="1316"/>
    </row>
    <row r="376" spans="1:10" ht="25.5" x14ac:dyDescent="0.2">
      <c r="A376" s="630">
        <v>1</v>
      </c>
      <c r="B376" s="630">
        <v>22020102</v>
      </c>
      <c r="C376" s="631" t="s">
        <v>3349</v>
      </c>
      <c r="D376" s="637">
        <v>0</v>
      </c>
      <c r="E376" s="205">
        <v>1110000</v>
      </c>
      <c r="F376" s="205">
        <v>2050000</v>
      </c>
      <c r="G376" s="205">
        <v>2150000</v>
      </c>
      <c r="H376" s="205">
        <v>2150000</v>
      </c>
      <c r="I376" s="632"/>
      <c r="J376" s="633" t="s">
        <v>4279</v>
      </c>
    </row>
    <row r="377" spans="1:10" ht="25.5" x14ac:dyDescent="0.2">
      <c r="A377" s="630">
        <v>2</v>
      </c>
      <c r="B377" s="630">
        <v>22020201</v>
      </c>
      <c r="C377" s="631" t="s">
        <v>3363</v>
      </c>
      <c r="D377" s="637">
        <v>0</v>
      </c>
      <c r="E377" s="205">
        <v>35000</v>
      </c>
      <c r="F377" s="205">
        <v>60000</v>
      </c>
      <c r="G377" s="205">
        <v>60000</v>
      </c>
      <c r="H377" s="205">
        <v>60000</v>
      </c>
      <c r="I377" s="632"/>
      <c r="J377" s="633" t="s">
        <v>4279</v>
      </c>
    </row>
    <row r="378" spans="1:10" ht="25.5" x14ac:dyDescent="0.2">
      <c r="A378" s="630">
        <v>3</v>
      </c>
      <c r="B378" s="630">
        <v>22020301</v>
      </c>
      <c r="C378" s="631" t="s">
        <v>3352</v>
      </c>
      <c r="D378" s="637">
        <v>0</v>
      </c>
      <c r="E378" s="205">
        <v>160000</v>
      </c>
      <c r="F378" s="205">
        <v>290000</v>
      </c>
      <c r="G378" s="205">
        <v>240000</v>
      </c>
      <c r="H378" s="205">
        <v>240000</v>
      </c>
      <c r="I378" s="649"/>
      <c r="J378" s="633" t="s">
        <v>4279</v>
      </c>
    </row>
    <row r="379" spans="1:10" ht="25.5" x14ac:dyDescent="0.2">
      <c r="A379" s="630">
        <v>4</v>
      </c>
      <c r="B379" s="630">
        <v>22020305</v>
      </c>
      <c r="C379" s="631" t="s">
        <v>3355</v>
      </c>
      <c r="D379" s="637">
        <v>0</v>
      </c>
      <c r="E379" s="205">
        <v>50000</v>
      </c>
      <c r="F379" s="205">
        <v>110000</v>
      </c>
      <c r="G379" s="205">
        <v>110000</v>
      </c>
      <c r="H379" s="205">
        <v>110000</v>
      </c>
      <c r="I379" s="639"/>
      <c r="J379" s="633" t="s">
        <v>4279</v>
      </c>
    </row>
    <row r="380" spans="1:10" ht="25.5" x14ac:dyDescent="0.2">
      <c r="A380" s="630">
        <v>5</v>
      </c>
      <c r="B380" s="630">
        <v>22020401</v>
      </c>
      <c r="C380" s="631" t="s">
        <v>3356</v>
      </c>
      <c r="D380" s="637">
        <v>0</v>
      </c>
      <c r="E380" s="205">
        <v>205000</v>
      </c>
      <c r="F380" s="205">
        <v>300000</v>
      </c>
      <c r="G380" s="205">
        <v>200000</v>
      </c>
      <c r="H380" s="205">
        <v>200000</v>
      </c>
      <c r="I380" s="632"/>
      <c r="J380" s="633" t="s">
        <v>4279</v>
      </c>
    </row>
    <row r="381" spans="1:10" ht="25.5" x14ac:dyDescent="0.2">
      <c r="A381" s="630">
        <v>6</v>
      </c>
      <c r="B381" s="630">
        <v>22020402</v>
      </c>
      <c r="C381" s="631" t="s">
        <v>3366</v>
      </c>
      <c r="D381" s="637">
        <v>0</v>
      </c>
      <c r="E381" s="205">
        <v>145000</v>
      </c>
      <c r="F381" s="205">
        <v>180000</v>
      </c>
      <c r="G381" s="205">
        <v>180000</v>
      </c>
      <c r="H381" s="205">
        <v>180000</v>
      </c>
      <c r="I381" s="638"/>
      <c r="J381" s="633" t="s">
        <v>4279</v>
      </c>
    </row>
    <row r="382" spans="1:10" ht="25.5" x14ac:dyDescent="0.2">
      <c r="A382" s="630">
        <v>7</v>
      </c>
      <c r="B382" s="630">
        <v>22020501</v>
      </c>
      <c r="C382" s="631" t="s">
        <v>3370</v>
      </c>
      <c r="D382" s="637">
        <v>0</v>
      </c>
      <c r="E382" s="205">
        <v>25000</v>
      </c>
      <c r="F382" s="205">
        <v>150000</v>
      </c>
      <c r="G382" s="637">
        <v>0</v>
      </c>
      <c r="H382" s="637">
        <v>0</v>
      </c>
      <c r="I382" s="639"/>
      <c r="J382" s="633" t="s">
        <v>4282</v>
      </c>
    </row>
    <row r="383" spans="1:10" ht="25.5" x14ac:dyDescent="0.2">
      <c r="A383" s="630">
        <v>8</v>
      </c>
      <c r="B383" s="630">
        <v>22021001</v>
      </c>
      <c r="C383" s="631" t="s">
        <v>3360</v>
      </c>
      <c r="D383" s="637">
        <v>0</v>
      </c>
      <c r="E383" s="205">
        <v>20000</v>
      </c>
      <c r="F383" s="205">
        <v>30000</v>
      </c>
      <c r="G383" s="205">
        <v>30000</v>
      </c>
      <c r="H383" s="205">
        <v>30000</v>
      </c>
      <c r="I383" s="632"/>
      <c r="J383" s="633" t="s">
        <v>4279</v>
      </c>
    </row>
    <row r="384" spans="1:10" ht="25.5" x14ac:dyDescent="0.2">
      <c r="A384" s="630">
        <v>9</v>
      </c>
      <c r="B384" s="630">
        <v>22021007</v>
      </c>
      <c r="C384" s="631" t="s">
        <v>3362</v>
      </c>
      <c r="D384" s="637">
        <v>0</v>
      </c>
      <c r="E384" s="637">
        <v>0</v>
      </c>
      <c r="F384" s="205">
        <v>30000</v>
      </c>
      <c r="G384" s="205">
        <v>30000</v>
      </c>
      <c r="H384" s="205">
        <v>30000</v>
      </c>
      <c r="I384" s="632"/>
      <c r="J384" s="633" t="s">
        <v>4279</v>
      </c>
    </row>
    <row r="385" spans="1:10" x14ac:dyDescent="0.2">
      <c r="A385" s="1317" t="s">
        <v>365</v>
      </c>
      <c r="B385" s="1317"/>
      <c r="C385" s="1317"/>
      <c r="D385" s="640">
        <v>0</v>
      </c>
      <c r="E385" s="634">
        <v>1750000</v>
      </c>
      <c r="F385" s="634">
        <v>3200000</v>
      </c>
      <c r="G385" s="634">
        <v>3000000</v>
      </c>
      <c r="H385" s="634">
        <f>SUM(H376:H384)</f>
        <v>3000000</v>
      </c>
      <c r="I385" s="632"/>
      <c r="J385" s="636"/>
    </row>
    <row r="386" spans="1:10" x14ac:dyDescent="0.2">
      <c r="A386" s="628">
        <v>16</v>
      </c>
      <c r="B386" s="628">
        <v>51705600100</v>
      </c>
      <c r="C386" s="1316" t="s">
        <v>2242</v>
      </c>
      <c r="D386" s="1316"/>
      <c r="E386" s="1316"/>
      <c r="F386" s="1316"/>
      <c r="G386" s="1316"/>
      <c r="H386" s="1316"/>
      <c r="I386" s="1316"/>
      <c r="J386" s="1316"/>
    </row>
    <row r="387" spans="1:10" ht="25.5" x14ac:dyDescent="0.2">
      <c r="A387" s="630">
        <v>1</v>
      </c>
      <c r="B387" s="630">
        <v>22020102</v>
      </c>
      <c r="C387" s="631" t="s">
        <v>3349</v>
      </c>
      <c r="D387" s="205">
        <v>1180100</v>
      </c>
      <c r="E387" s="205">
        <v>952400</v>
      </c>
      <c r="F387" s="205">
        <v>4250000</v>
      </c>
      <c r="G387" s="205">
        <v>4200000</v>
      </c>
      <c r="H387" s="205">
        <f>4200000-435000</f>
        <v>3765000</v>
      </c>
      <c r="I387" s="632"/>
      <c r="J387" s="633" t="s">
        <v>4279</v>
      </c>
    </row>
    <row r="388" spans="1:10" ht="25.5" x14ac:dyDescent="0.2">
      <c r="A388" s="630">
        <v>2</v>
      </c>
      <c r="B388" s="630">
        <v>22020201</v>
      </c>
      <c r="C388" s="631" t="s">
        <v>3363</v>
      </c>
      <c r="D388" s="205">
        <v>25000</v>
      </c>
      <c r="E388" s="205">
        <v>6700</v>
      </c>
      <c r="F388" s="205">
        <v>50000</v>
      </c>
      <c r="G388" s="205">
        <v>105000</v>
      </c>
      <c r="H388" s="205">
        <v>105000</v>
      </c>
      <c r="I388" s="632"/>
      <c r="J388" s="633" t="s">
        <v>4279</v>
      </c>
    </row>
    <row r="389" spans="1:10" ht="25.5" x14ac:dyDescent="0.2">
      <c r="A389" s="630">
        <v>3</v>
      </c>
      <c r="B389" s="630">
        <v>22020202</v>
      </c>
      <c r="C389" s="631" t="s">
        <v>3350</v>
      </c>
      <c r="D389" s="205">
        <v>24000</v>
      </c>
      <c r="E389" s="205">
        <v>18000</v>
      </c>
      <c r="F389" s="205">
        <v>50000</v>
      </c>
      <c r="G389" s="205">
        <v>105000</v>
      </c>
      <c r="H389" s="205">
        <v>105000</v>
      </c>
      <c r="I389" s="638"/>
      <c r="J389" s="633" t="s">
        <v>4279</v>
      </c>
    </row>
    <row r="390" spans="1:10" ht="25.5" x14ac:dyDescent="0.2">
      <c r="A390" s="630">
        <v>4</v>
      </c>
      <c r="B390" s="630">
        <v>22020301</v>
      </c>
      <c r="C390" s="631" t="s">
        <v>3352</v>
      </c>
      <c r="D390" s="205">
        <v>171500</v>
      </c>
      <c r="E390" s="205">
        <v>183000</v>
      </c>
      <c r="F390" s="205">
        <v>1200000</v>
      </c>
      <c r="G390" s="205">
        <v>400000</v>
      </c>
      <c r="H390" s="205">
        <v>400000</v>
      </c>
      <c r="I390" s="636"/>
      <c r="J390" s="633" t="s">
        <v>4279</v>
      </c>
    </row>
    <row r="391" spans="1:10" ht="25.5" x14ac:dyDescent="0.2">
      <c r="A391" s="630">
        <v>5</v>
      </c>
      <c r="B391" s="630">
        <v>22020305</v>
      </c>
      <c r="C391" s="631" t="s">
        <v>3355</v>
      </c>
      <c r="D391" s="205">
        <v>20000</v>
      </c>
      <c r="E391" s="637">
        <v>0</v>
      </c>
      <c r="F391" s="205">
        <v>375000</v>
      </c>
      <c r="G391" s="205">
        <v>230000</v>
      </c>
      <c r="H391" s="205">
        <v>230000</v>
      </c>
      <c r="I391" s="650"/>
      <c r="J391" s="633" t="s">
        <v>4279</v>
      </c>
    </row>
    <row r="392" spans="1:10" ht="25.5" x14ac:dyDescent="0.2">
      <c r="A392" s="630">
        <v>6</v>
      </c>
      <c r="B392" s="630">
        <v>22020401</v>
      </c>
      <c r="C392" s="631" t="s">
        <v>3356</v>
      </c>
      <c r="D392" s="205">
        <v>229000</v>
      </c>
      <c r="E392" s="205">
        <v>129700</v>
      </c>
      <c r="F392" s="205">
        <v>1125000</v>
      </c>
      <c r="G392" s="205">
        <v>560000</v>
      </c>
      <c r="H392" s="205">
        <v>560000</v>
      </c>
      <c r="I392" s="647"/>
      <c r="J392" s="633" t="s">
        <v>4279</v>
      </c>
    </row>
    <row r="393" spans="1:10" ht="25.5" x14ac:dyDescent="0.2">
      <c r="A393" s="630">
        <v>7</v>
      </c>
      <c r="B393" s="630">
        <v>22020402</v>
      </c>
      <c r="C393" s="631" t="s">
        <v>3366</v>
      </c>
      <c r="D393" s="205">
        <v>112000</v>
      </c>
      <c r="E393" s="205">
        <v>77000</v>
      </c>
      <c r="F393" s="205">
        <v>500000</v>
      </c>
      <c r="G393" s="205">
        <v>280000</v>
      </c>
      <c r="H393" s="205">
        <v>280000</v>
      </c>
      <c r="I393" s="638"/>
      <c r="J393" s="633" t="s">
        <v>4279</v>
      </c>
    </row>
    <row r="394" spans="1:10" ht="25.5" x14ac:dyDescent="0.2">
      <c r="A394" s="630">
        <v>8</v>
      </c>
      <c r="B394" s="630">
        <v>22020501</v>
      </c>
      <c r="C394" s="631" t="s">
        <v>3370</v>
      </c>
      <c r="D394" s="637">
        <v>0</v>
      </c>
      <c r="E394" s="637">
        <v>0</v>
      </c>
      <c r="F394" s="205">
        <v>1500000</v>
      </c>
      <c r="G394" s="205">
        <v>700000</v>
      </c>
      <c r="H394" s="205">
        <v>700000</v>
      </c>
      <c r="I394" s="638"/>
      <c r="J394" s="633" t="s">
        <v>4279</v>
      </c>
    </row>
    <row r="395" spans="1:10" ht="25.5" x14ac:dyDescent="0.2">
      <c r="A395" s="630">
        <v>9</v>
      </c>
      <c r="B395" s="630">
        <v>22021001</v>
      </c>
      <c r="C395" s="631" t="s">
        <v>3360</v>
      </c>
      <c r="D395" s="205">
        <v>80000</v>
      </c>
      <c r="E395" s="205">
        <v>60000</v>
      </c>
      <c r="F395" s="205">
        <v>375000</v>
      </c>
      <c r="G395" s="205">
        <v>210000</v>
      </c>
      <c r="H395" s="205">
        <v>210000</v>
      </c>
      <c r="I395" s="643"/>
      <c r="J395" s="633" t="s">
        <v>4279</v>
      </c>
    </row>
    <row r="396" spans="1:10" ht="25.5" x14ac:dyDescent="0.2">
      <c r="A396" s="630">
        <v>10</v>
      </c>
      <c r="B396" s="630">
        <v>22021007</v>
      </c>
      <c r="C396" s="631" t="s">
        <v>3362</v>
      </c>
      <c r="D396" s="205">
        <v>157900</v>
      </c>
      <c r="E396" s="205">
        <v>73200</v>
      </c>
      <c r="F396" s="205">
        <v>675000</v>
      </c>
      <c r="G396" s="205">
        <v>210000</v>
      </c>
      <c r="H396" s="205">
        <v>210000</v>
      </c>
      <c r="I396" s="639"/>
      <c r="J396" s="633" t="s">
        <v>4279</v>
      </c>
    </row>
    <row r="397" spans="1:10" x14ac:dyDescent="0.2">
      <c r="A397" s="1317" t="s">
        <v>365</v>
      </c>
      <c r="B397" s="1317"/>
      <c r="C397" s="1317"/>
      <c r="D397" s="634">
        <v>1999500</v>
      </c>
      <c r="E397" s="634">
        <v>1500000</v>
      </c>
      <c r="F397" s="634">
        <v>10100000</v>
      </c>
      <c r="G397" s="634">
        <v>7000000</v>
      </c>
      <c r="H397" s="634">
        <f>SUM(H387:H396)</f>
        <v>6565000</v>
      </c>
      <c r="I397" s="632"/>
      <c r="J397" s="636"/>
    </row>
    <row r="398" spans="1:10" x14ac:dyDescent="0.2">
      <c r="A398" s="628">
        <v>17</v>
      </c>
      <c r="B398" s="628">
        <v>51800100100</v>
      </c>
      <c r="C398" s="1316" t="s">
        <v>156</v>
      </c>
      <c r="D398" s="1316"/>
      <c r="E398" s="1316"/>
      <c r="F398" s="1316"/>
      <c r="G398" s="1316"/>
      <c r="H398" s="1316"/>
      <c r="I398" s="632"/>
      <c r="J398" s="636"/>
    </row>
    <row r="399" spans="1:10" ht="25.5" x14ac:dyDescent="0.2">
      <c r="A399" s="630">
        <v>1</v>
      </c>
      <c r="B399" s="630">
        <v>22020102</v>
      </c>
      <c r="C399" s="631" t="s">
        <v>3349</v>
      </c>
      <c r="D399" s="205">
        <v>1107000</v>
      </c>
      <c r="E399" s="205">
        <v>1281000</v>
      </c>
      <c r="F399" s="205">
        <v>2662500</v>
      </c>
      <c r="G399" s="205">
        <v>2550000</v>
      </c>
      <c r="H399" s="205">
        <v>2000000</v>
      </c>
      <c r="I399" s="632"/>
      <c r="J399" s="633" t="s">
        <v>4279</v>
      </c>
    </row>
    <row r="400" spans="1:10" ht="25.5" x14ac:dyDescent="0.2">
      <c r="A400" s="630">
        <v>2</v>
      </c>
      <c r="B400" s="630">
        <v>22020201</v>
      </c>
      <c r="C400" s="631" t="s">
        <v>3363</v>
      </c>
      <c r="D400" s="205">
        <v>495900</v>
      </c>
      <c r="E400" s="205">
        <v>204000</v>
      </c>
      <c r="F400" s="205">
        <v>1200000</v>
      </c>
      <c r="G400" s="205">
        <v>1300000</v>
      </c>
      <c r="H400" s="205">
        <v>1300000</v>
      </c>
      <c r="I400" s="632"/>
      <c r="J400" s="633" t="s">
        <v>4279</v>
      </c>
    </row>
    <row r="401" spans="1:10" ht="25.5" x14ac:dyDescent="0.2">
      <c r="A401" s="630">
        <v>3</v>
      </c>
      <c r="B401" s="630">
        <v>22020202</v>
      </c>
      <c r="C401" s="631" t="s">
        <v>3350</v>
      </c>
      <c r="D401" s="205">
        <v>63000</v>
      </c>
      <c r="E401" s="205">
        <v>173000</v>
      </c>
      <c r="F401" s="205">
        <v>375000</v>
      </c>
      <c r="G401" s="205">
        <v>500000</v>
      </c>
      <c r="H401" s="205">
        <v>500000</v>
      </c>
      <c r="I401" s="632"/>
      <c r="J401" s="633" t="s">
        <v>4279</v>
      </c>
    </row>
    <row r="402" spans="1:10" ht="25.5" x14ac:dyDescent="0.2">
      <c r="A402" s="630">
        <v>4</v>
      </c>
      <c r="B402" s="630">
        <v>22020301</v>
      </c>
      <c r="C402" s="631" t="s">
        <v>3352</v>
      </c>
      <c r="D402" s="205">
        <v>218000</v>
      </c>
      <c r="E402" s="205">
        <v>157000</v>
      </c>
      <c r="F402" s="205">
        <v>675000</v>
      </c>
      <c r="G402" s="205">
        <v>700000</v>
      </c>
      <c r="H402" s="205">
        <v>700000</v>
      </c>
      <c r="I402" s="632"/>
      <c r="J402" s="633" t="s">
        <v>4279</v>
      </c>
    </row>
    <row r="403" spans="1:10" ht="25.5" x14ac:dyDescent="0.2">
      <c r="A403" s="630">
        <v>5</v>
      </c>
      <c r="B403" s="630">
        <v>22020401</v>
      </c>
      <c r="C403" s="631" t="s">
        <v>3356</v>
      </c>
      <c r="D403" s="205">
        <v>472000</v>
      </c>
      <c r="E403" s="205">
        <v>285000</v>
      </c>
      <c r="F403" s="205">
        <v>1350000</v>
      </c>
      <c r="G403" s="205">
        <v>1300000</v>
      </c>
      <c r="H403" s="205">
        <v>1000000</v>
      </c>
      <c r="I403" s="632"/>
      <c r="J403" s="633" t="s">
        <v>4279</v>
      </c>
    </row>
    <row r="404" spans="1:10" ht="25.5" x14ac:dyDescent="0.2">
      <c r="A404" s="630">
        <v>6</v>
      </c>
      <c r="B404" s="630">
        <v>22020402</v>
      </c>
      <c r="C404" s="631" t="s">
        <v>3366</v>
      </c>
      <c r="D404" s="205">
        <v>390000</v>
      </c>
      <c r="E404" s="205">
        <v>251000</v>
      </c>
      <c r="F404" s="205">
        <v>600000</v>
      </c>
      <c r="G404" s="205">
        <v>800000</v>
      </c>
      <c r="H404" s="205">
        <v>800000</v>
      </c>
      <c r="I404" s="632"/>
      <c r="J404" s="633" t="s">
        <v>4279</v>
      </c>
    </row>
    <row r="405" spans="1:10" ht="25.5" x14ac:dyDescent="0.2">
      <c r="A405" s="630">
        <v>7</v>
      </c>
      <c r="B405" s="630">
        <v>22020501</v>
      </c>
      <c r="C405" s="631" t="s">
        <v>3370</v>
      </c>
      <c r="D405" s="205">
        <v>418000</v>
      </c>
      <c r="E405" s="205">
        <v>186000</v>
      </c>
      <c r="F405" s="205">
        <v>375000</v>
      </c>
      <c r="G405" s="205">
        <v>450000</v>
      </c>
      <c r="H405" s="205">
        <v>450000</v>
      </c>
      <c r="I405" s="632"/>
      <c r="J405" s="633" t="s">
        <v>4279</v>
      </c>
    </row>
    <row r="406" spans="1:10" ht="25.5" x14ac:dyDescent="0.2">
      <c r="A406" s="630">
        <v>8</v>
      </c>
      <c r="B406" s="630">
        <v>22021007</v>
      </c>
      <c r="C406" s="631" t="s">
        <v>3362</v>
      </c>
      <c r="D406" s="205">
        <v>121100</v>
      </c>
      <c r="E406" s="205">
        <v>59000</v>
      </c>
      <c r="F406" s="205">
        <v>150000</v>
      </c>
      <c r="G406" s="205">
        <v>250000</v>
      </c>
      <c r="H406" s="205">
        <v>250000</v>
      </c>
      <c r="I406" s="632"/>
      <c r="J406" s="633" t="s">
        <v>4279</v>
      </c>
    </row>
    <row r="407" spans="1:10" ht="25.5" x14ac:dyDescent="0.2">
      <c r="A407" s="630">
        <v>9</v>
      </c>
      <c r="B407" s="630">
        <v>22021014</v>
      </c>
      <c r="C407" s="631" t="s">
        <v>3408</v>
      </c>
      <c r="D407" s="205">
        <v>90000</v>
      </c>
      <c r="E407" s="205">
        <v>29000</v>
      </c>
      <c r="F407" s="205">
        <v>112500</v>
      </c>
      <c r="G407" s="205">
        <v>150000</v>
      </c>
      <c r="H407" s="205">
        <v>150000</v>
      </c>
      <c r="I407" s="632"/>
      <c r="J407" s="633" t="s">
        <v>4279</v>
      </c>
    </row>
    <row r="408" spans="1:10" x14ac:dyDescent="0.2">
      <c r="A408" s="1317" t="s">
        <v>365</v>
      </c>
      <c r="B408" s="1317"/>
      <c r="C408" s="1317"/>
      <c r="D408" s="634">
        <v>3375000</v>
      </c>
      <c r="E408" s="634">
        <v>2625000</v>
      </c>
      <c r="F408" s="634">
        <v>7500000</v>
      </c>
      <c r="G408" s="634">
        <v>8000000</v>
      </c>
      <c r="H408" s="634">
        <f>SUM(H399:H407)</f>
        <v>7150000</v>
      </c>
      <c r="I408" s="632"/>
      <c r="J408" s="636"/>
    </row>
    <row r="409" spans="1:10" x14ac:dyDescent="0.2">
      <c r="A409" s="628">
        <v>18</v>
      </c>
      <c r="B409" s="628">
        <v>51700100200</v>
      </c>
      <c r="C409" s="1316" t="s">
        <v>3175</v>
      </c>
      <c r="D409" s="1316"/>
      <c r="E409" s="1316"/>
      <c r="F409" s="1316"/>
      <c r="G409" s="1316"/>
      <c r="H409" s="1316"/>
      <c r="I409" s="1316"/>
      <c r="J409" s="1316"/>
    </row>
    <row r="410" spans="1:10" ht="25.5" x14ac:dyDescent="0.2">
      <c r="A410" s="630">
        <v>1</v>
      </c>
      <c r="B410" s="630">
        <v>22020102</v>
      </c>
      <c r="C410" s="631" t="s">
        <v>3349</v>
      </c>
      <c r="D410" s="205">
        <v>540000</v>
      </c>
      <c r="E410" s="637">
        <v>0</v>
      </c>
      <c r="F410" s="205">
        <v>2500000</v>
      </c>
      <c r="G410" s="205">
        <v>1500000</v>
      </c>
      <c r="H410" s="205">
        <v>1000000</v>
      </c>
      <c r="I410" s="632"/>
      <c r="J410" s="633" t="s">
        <v>4279</v>
      </c>
    </row>
    <row r="411" spans="1:10" ht="25.5" x14ac:dyDescent="0.2">
      <c r="A411" s="630">
        <v>2</v>
      </c>
      <c r="B411" s="630">
        <v>22020202</v>
      </c>
      <c r="C411" s="631" t="s">
        <v>3350</v>
      </c>
      <c r="D411" s="205">
        <v>195425</v>
      </c>
      <c r="E411" s="637">
        <v>0</v>
      </c>
      <c r="F411" s="205">
        <v>50000</v>
      </c>
      <c r="G411" s="205">
        <v>100000</v>
      </c>
      <c r="H411" s="205">
        <v>100000</v>
      </c>
      <c r="I411" s="632"/>
      <c r="J411" s="633" t="s">
        <v>4279</v>
      </c>
    </row>
    <row r="412" spans="1:10" ht="25.5" x14ac:dyDescent="0.2">
      <c r="A412" s="630">
        <v>3</v>
      </c>
      <c r="B412" s="630">
        <v>22020301</v>
      </c>
      <c r="C412" s="631" t="s">
        <v>3352</v>
      </c>
      <c r="D412" s="205">
        <v>620000</v>
      </c>
      <c r="E412" s="637">
        <v>0</v>
      </c>
      <c r="F412" s="205">
        <v>1000000</v>
      </c>
      <c r="G412" s="205">
        <v>1000000</v>
      </c>
      <c r="H412" s="205">
        <v>500000</v>
      </c>
      <c r="I412" s="632"/>
      <c r="J412" s="633" t="s">
        <v>4279</v>
      </c>
    </row>
    <row r="413" spans="1:10" ht="25.5" x14ac:dyDescent="0.2">
      <c r="A413" s="630">
        <v>4</v>
      </c>
      <c r="B413" s="630">
        <v>22020401</v>
      </c>
      <c r="C413" s="631" t="s">
        <v>3356</v>
      </c>
      <c r="D413" s="205">
        <v>420000</v>
      </c>
      <c r="E413" s="637">
        <v>0</v>
      </c>
      <c r="F413" s="205">
        <v>1500000</v>
      </c>
      <c r="G413" s="205">
        <v>1000000</v>
      </c>
      <c r="H413" s="205">
        <v>500000</v>
      </c>
      <c r="I413" s="632"/>
      <c r="J413" s="633" t="s">
        <v>4279</v>
      </c>
    </row>
    <row r="414" spans="1:10" ht="25.5" x14ac:dyDescent="0.2">
      <c r="A414" s="630">
        <v>5</v>
      </c>
      <c r="B414" s="630">
        <v>22020402</v>
      </c>
      <c r="C414" s="631" t="s">
        <v>3366</v>
      </c>
      <c r="D414" s="205">
        <v>420000</v>
      </c>
      <c r="E414" s="637">
        <v>0</v>
      </c>
      <c r="F414" s="205">
        <v>500000</v>
      </c>
      <c r="G414" s="205">
        <v>600000</v>
      </c>
      <c r="H414" s="205">
        <v>400000</v>
      </c>
      <c r="I414" s="632"/>
      <c r="J414" s="633" t="s">
        <v>4279</v>
      </c>
    </row>
    <row r="415" spans="1:10" ht="25.5" x14ac:dyDescent="0.2">
      <c r="A415" s="630">
        <v>6</v>
      </c>
      <c r="B415" s="630">
        <v>22021001</v>
      </c>
      <c r="C415" s="631" t="s">
        <v>3360</v>
      </c>
      <c r="D415" s="205">
        <v>150000</v>
      </c>
      <c r="E415" s="637">
        <v>0</v>
      </c>
      <c r="F415" s="205">
        <v>250000</v>
      </c>
      <c r="G415" s="205">
        <v>150000</v>
      </c>
      <c r="H415" s="205">
        <v>150000</v>
      </c>
      <c r="I415" s="632"/>
      <c r="J415" s="633" t="s">
        <v>4279</v>
      </c>
    </row>
    <row r="416" spans="1:10" ht="25.5" x14ac:dyDescent="0.2">
      <c r="A416" s="630">
        <v>7</v>
      </c>
      <c r="B416" s="630">
        <v>22021007</v>
      </c>
      <c r="C416" s="631" t="s">
        <v>3362</v>
      </c>
      <c r="D416" s="205">
        <v>526000</v>
      </c>
      <c r="E416" s="637">
        <v>0</v>
      </c>
      <c r="F416" s="205">
        <v>200000</v>
      </c>
      <c r="G416" s="205">
        <v>150000</v>
      </c>
      <c r="H416" s="205">
        <v>150000</v>
      </c>
      <c r="I416" s="632"/>
      <c r="J416" s="633" t="s">
        <v>4279</v>
      </c>
    </row>
    <row r="417" spans="1:10" x14ac:dyDescent="0.2">
      <c r="A417" s="1317" t="s">
        <v>365</v>
      </c>
      <c r="B417" s="1317"/>
      <c r="C417" s="1317"/>
      <c r="D417" s="634">
        <v>2871425</v>
      </c>
      <c r="E417" s="640">
        <v>0</v>
      </c>
      <c r="F417" s="634">
        <v>6000000</v>
      </c>
      <c r="G417" s="634">
        <v>4500000</v>
      </c>
      <c r="H417" s="634">
        <f>SUM(H410:H416)</f>
        <v>2800000</v>
      </c>
      <c r="I417" s="632"/>
      <c r="J417" s="636"/>
    </row>
    <row r="418" spans="1:10" x14ac:dyDescent="0.2">
      <c r="A418" s="628">
        <v>19</v>
      </c>
      <c r="B418" s="628">
        <v>51700100300</v>
      </c>
      <c r="C418" s="1316" t="s">
        <v>1996</v>
      </c>
      <c r="D418" s="1316"/>
      <c r="E418" s="1316"/>
      <c r="F418" s="1316"/>
      <c r="G418" s="1316"/>
      <c r="H418" s="1316"/>
      <c r="I418" s="1316"/>
      <c r="J418" s="1316"/>
    </row>
    <row r="419" spans="1:10" ht="25.5" x14ac:dyDescent="0.2">
      <c r="A419" s="630">
        <v>1</v>
      </c>
      <c r="B419" s="630">
        <v>22020102</v>
      </c>
      <c r="C419" s="631" t="s">
        <v>3349</v>
      </c>
      <c r="D419" s="637">
        <v>0</v>
      </c>
      <c r="E419" s="637">
        <v>0</v>
      </c>
      <c r="F419" s="205">
        <v>270000</v>
      </c>
      <c r="G419" s="205">
        <v>1125000</v>
      </c>
      <c r="H419" s="205">
        <v>425000</v>
      </c>
      <c r="I419" s="632"/>
      <c r="J419" s="633" t="s">
        <v>4279</v>
      </c>
    </row>
    <row r="420" spans="1:10" ht="25.5" x14ac:dyDescent="0.2">
      <c r="A420" s="630">
        <v>2</v>
      </c>
      <c r="B420" s="630">
        <v>22020202</v>
      </c>
      <c r="C420" s="631" t="s">
        <v>3350</v>
      </c>
      <c r="D420" s="637">
        <v>0</v>
      </c>
      <c r="E420" s="637">
        <v>0</v>
      </c>
      <c r="F420" s="205">
        <v>60000</v>
      </c>
      <c r="G420" s="205">
        <v>250000</v>
      </c>
      <c r="H420" s="205">
        <v>150000</v>
      </c>
      <c r="I420" s="632"/>
      <c r="J420" s="633" t="s">
        <v>4279</v>
      </c>
    </row>
    <row r="421" spans="1:10" ht="25.5" x14ac:dyDescent="0.2">
      <c r="A421" s="630">
        <v>3</v>
      </c>
      <c r="B421" s="630">
        <v>22020301</v>
      </c>
      <c r="C421" s="631" t="s">
        <v>3352</v>
      </c>
      <c r="D421" s="637">
        <v>0</v>
      </c>
      <c r="E421" s="637">
        <v>0</v>
      </c>
      <c r="F421" s="205">
        <v>180000</v>
      </c>
      <c r="G421" s="205">
        <v>750000</v>
      </c>
      <c r="H421" s="205">
        <v>150000</v>
      </c>
      <c r="I421" s="632"/>
      <c r="J421" s="633" t="s">
        <v>4279</v>
      </c>
    </row>
    <row r="422" spans="1:10" ht="25.5" x14ac:dyDescent="0.2">
      <c r="A422" s="630">
        <v>4</v>
      </c>
      <c r="B422" s="630">
        <v>22020305</v>
      </c>
      <c r="C422" s="631" t="s">
        <v>3355</v>
      </c>
      <c r="D422" s="637">
        <v>0</v>
      </c>
      <c r="E422" s="637">
        <v>0</v>
      </c>
      <c r="F422" s="205">
        <v>80000</v>
      </c>
      <c r="G422" s="205">
        <v>336000</v>
      </c>
      <c r="H422" s="205">
        <v>336000</v>
      </c>
      <c r="I422" s="632"/>
      <c r="J422" s="633" t="s">
        <v>4279</v>
      </c>
    </row>
    <row r="423" spans="1:10" ht="25.5" x14ac:dyDescent="0.2">
      <c r="A423" s="630">
        <v>5</v>
      </c>
      <c r="B423" s="630">
        <v>22020401</v>
      </c>
      <c r="C423" s="631" t="s">
        <v>3356</v>
      </c>
      <c r="D423" s="637">
        <v>0</v>
      </c>
      <c r="E423" s="637">
        <v>0</v>
      </c>
      <c r="F423" s="205">
        <v>130000</v>
      </c>
      <c r="G423" s="205">
        <v>541000</v>
      </c>
      <c r="H423" s="205">
        <v>341000</v>
      </c>
      <c r="I423" s="632"/>
      <c r="J423" s="633" t="s">
        <v>4279</v>
      </c>
    </row>
    <row r="424" spans="1:10" ht="25.5" x14ac:dyDescent="0.2">
      <c r="A424" s="630">
        <v>6</v>
      </c>
      <c r="B424" s="630">
        <v>22020402</v>
      </c>
      <c r="C424" s="631" t="s">
        <v>3366</v>
      </c>
      <c r="D424" s="637">
        <v>0</v>
      </c>
      <c r="E424" s="637">
        <v>0</v>
      </c>
      <c r="F424" s="205">
        <v>150000</v>
      </c>
      <c r="G424" s="205">
        <v>625000</v>
      </c>
      <c r="H424" s="205">
        <v>325000</v>
      </c>
      <c r="I424" s="632"/>
      <c r="J424" s="633" t="s">
        <v>4279</v>
      </c>
    </row>
    <row r="425" spans="1:10" ht="25.5" x14ac:dyDescent="0.2">
      <c r="A425" s="630">
        <v>7</v>
      </c>
      <c r="B425" s="630">
        <v>22020501</v>
      </c>
      <c r="C425" s="631" t="s">
        <v>3370</v>
      </c>
      <c r="D425" s="637">
        <v>0</v>
      </c>
      <c r="E425" s="637">
        <v>0</v>
      </c>
      <c r="F425" s="205">
        <v>120000</v>
      </c>
      <c r="G425" s="205">
        <v>500000</v>
      </c>
      <c r="H425" s="205">
        <v>400000</v>
      </c>
      <c r="I425" s="632"/>
      <c r="J425" s="633" t="s">
        <v>4279</v>
      </c>
    </row>
    <row r="426" spans="1:10" ht="25.5" x14ac:dyDescent="0.2">
      <c r="A426" s="630">
        <v>8</v>
      </c>
      <c r="B426" s="630">
        <v>22021001</v>
      </c>
      <c r="C426" s="631" t="s">
        <v>3360</v>
      </c>
      <c r="D426" s="637">
        <v>0</v>
      </c>
      <c r="E426" s="637">
        <v>0</v>
      </c>
      <c r="F426" s="205">
        <v>110000</v>
      </c>
      <c r="G426" s="205">
        <v>457000</v>
      </c>
      <c r="H426" s="205">
        <v>257000</v>
      </c>
      <c r="I426" s="632"/>
      <c r="J426" s="633" t="s">
        <v>4279</v>
      </c>
    </row>
    <row r="427" spans="1:10" ht="25.5" x14ac:dyDescent="0.2">
      <c r="A427" s="630">
        <v>9</v>
      </c>
      <c r="B427" s="630">
        <v>22021007</v>
      </c>
      <c r="C427" s="631" t="s">
        <v>3362</v>
      </c>
      <c r="D427" s="637">
        <v>0</v>
      </c>
      <c r="E427" s="637">
        <v>0</v>
      </c>
      <c r="F427" s="205">
        <v>100000</v>
      </c>
      <c r="G427" s="205">
        <v>416000</v>
      </c>
      <c r="H427" s="205">
        <v>216000</v>
      </c>
      <c r="I427" s="632"/>
      <c r="J427" s="633" t="s">
        <v>4279</v>
      </c>
    </row>
    <row r="428" spans="1:10" x14ac:dyDescent="0.2">
      <c r="A428" s="1317" t="s">
        <v>365</v>
      </c>
      <c r="B428" s="1317"/>
      <c r="C428" s="1317"/>
      <c r="D428" s="640">
        <v>0</v>
      </c>
      <c r="E428" s="640">
        <v>0</v>
      </c>
      <c r="F428" s="634">
        <v>1200000</v>
      </c>
      <c r="G428" s="634">
        <v>5000000</v>
      </c>
      <c r="H428" s="634">
        <f>SUM(H419:H427)</f>
        <v>2600000</v>
      </c>
      <c r="I428" s="632"/>
      <c r="J428" s="645"/>
    </row>
    <row r="429" spans="1:10" x14ac:dyDescent="0.2">
      <c r="A429" s="1319" t="s">
        <v>3423</v>
      </c>
      <c r="B429" s="1319"/>
      <c r="C429" s="1319"/>
      <c r="D429" s="634">
        <f>D428+D417+D408+D397+D385+D374+D362+D351+D340+D329+D316+D305+D294+D283+D270+D258+D246+D234+D221</f>
        <v>108622618</v>
      </c>
      <c r="E429" s="634">
        <f>E428+E417+E408+E397+E385+E374+E362+E351+E340+E329+E316+E305+E294+E283+E270+E258+E246+E234+E221</f>
        <v>111015077</v>
      </c>
      <c r="F429" s="634">
        <f>F428+F417+F408+F397+F385+F374+F362+F351+F340+F329+F316+F305+F294+F283+F270+F258+F246+F234+F221</f>
        <v>201000000</v>
      </c>
      <c r="G429" s="634">
        <f>G428+G417+G408+G397+G385+G374+G362+G351+G340+G329+G316+G305+G294+G283+G270+G258+G246+G234+G221</f>
        <v>183500000</v>
      </c>
      <c r="H429" s="634">
        <f>H428+H417+H408+H397+H385+H374+H362+H351+H340+H329+H316+H305+H294+H283+H270+H258+H246+H234+H221</f>
        <v>168090000</v>
      </c>
      <c r="I429" s="632"/>
      <c r="J429" s="645"/>
    </row>
    <row r="430" spans="1:10" x14ac:dyDescent="0.2">
      <c r="A430" s="1320" t="s">
        <v>3420</v>
      </c>
      <c r="B430" s="1320"/>
      <c r="C430" s="1320"/>
      <c r="D430" s="1320"/>
      <c r="E430" s="1320"/>
      <c r="F430" s="1320"/>
      <c r="G430" s="1320"/>
      <c r="H430" s="1320"/>
      <c r="I430" s="1320"/>
      <c r="J430" s="1320"/>
    </row>
    <row r="431" spans="1:10" x14ac:dyDescent="0.2">
      <c r="A431" s="628">
        <v>1</v>
      </c>
      <c r="B431" s="628">
        <v>52100100100</v>
      </c>
      <c r="C431" s="1316" t="s">
        <v>1154</v>
      </c>
      <c r="D431" s="1316"/>
      <c r="E431" s="1316"/>
      <c r="F431" s="1316"/>
      <c r="G431" s="1316"/>
      <c r="H431" s="1316"/>
      <c r="I431" s="1316"/>
      <c r="J431" s="1316"/>
    </row>
    <row r="432" spans="1:10" ht="25.5" x14ac:dyDescent="0.2">
      <c r="A432" s="630">
        <v>1</v>
      </c>
      <c r="B432" s="630">
        <v>22020102</v>
      </c>
      <c r="C432" s="631" t="s">
        <v>3349</v>
      </c>
      <c r="D432" s="205">
        <v>4135000</v>
      </c>
      <c r="E432" s="205">
        <v>2400000</v>
      </c>
      <c r="F432" s="205">
        <v>5000000</v>
      </c>
      <c r="G432" s="205">
        <v>5000000</v>
      </c>
      <c r="H432" s="205">
        <v>4300000</v>
      </c>
      <c r="I432" s="632"/>
      <c r="J432" s="633" t="s">
        <v>4279</v>
      </c>
    </row>
    <row r="433" spans="1:10" ht="25.5" x14ac:dyDescent="0.2">
      <c r="A433" s="630">
        <v>2</v>
      </c>
      <c r="B433" s="630">
        <v>22020201</v>
      </c>
      <c r="C433" s="631" t="s">
        <v>3363</v>
      </c>
      <c r="D433" s="205">
        <v>242000</v>
      </c>
      <c r="E433" s="205">
        <v>187200</v>
      </c>
      <c r="F433" s="205">
        <v>390000</v>
      </c>
      <c r="G433" s="205">
        <v>390000</v>
      </c>
      <c r="H433" s="205">
        <v>390000</v>
      </c>
      <c r="I433" s="632"/>
      <c r="J433" s="633" t="s">
        <v>4279</v>
      </c>
    </row>
    <row r="434" spans="1:10" ht="25.5" x14ac:dyDescent="0.2">
      <c r="A434" s="630">
        <v>3</v>
      </c>
      <c r="B434" s="630">
        <v>22020202</v>
      </c>
      <c r="C434" s="631" t="s">
        <v>3350</v>
      </c>
      <c r="D434" s="205">
        <v>291000</v>
      </c>
      <c r="E434" s="205">
        <v>144000</v>
      </c>
      <c r="F434" s="205">
        <v>300000</v>
      </c>
      <c r="G434" s="205">
        <v>300000</v>
      </c>
      <c r="H434" s="205">
        <v>300000</v>
      </c>
      <c r="I434" s="632"/>
      <c r="J434" s="633" t="s">
        <v>4279</v>
      </c>
    </row>
    <row r="435" spans="1:10" ht="25.5" x14ac:dyDescent="0.2">
      <c r="A435" s="630">
        <v>4</v>
      </c>
      <c r="B435" s="630">
        <v>22020301</v>
      </c>
      <c r="C435" s="631" t="s">
        <v>3352</v>
      </c>
      <c r="D435" s="205">
        <v>716000</v>
      </c>
      <c r="E435" s="205">
        <v>1560000</v>
      </c>
      <c r="F435" s="205">
        <v>2000000</v>
      </c>
      <c r="G435" s="205">
        <v>2000000</v>
      </c>
      <c r="H435" s="205">
        <v>2000000</v>
      </c>
      <c r="I435" s="632"/>
      <c r="J435" s="633" t="s">
        <v>4279</v>
      </c>
    </row>
    <row r="436" spans="1:10" ht="25.5" x14ac:dyDescent="0.2">
      <c r="A436" s="630">
        <v>5</v>
      </c>
      <c r="B436" s="630">
        <v>22020305</v>
      </c>
      <c r="C436" s="631" t="s">
        <v>3355</v>
      </c>
      <c r="D436" s="205">
        <v>394500</v>
      </c>
      <c r="E436" s="205">
        <v>480000</v>
      </c>
      <c r="F436" s="205">
        <v>1000000</v>
      </c>
      <c r="G436" s="205">
        <v>1000000</v>
      </c>
      <c r="H436" s="205">
        <v>1000000</v>
      </c>
      <c r="I436" s="632"/>
      <c r="J436" s="633" t="s">
        <v>4279</v>
      </c>
    </row>
    <row r="437" spans="1:10" ht="25.5" x14ac:dyDescent="0.2">
      <c r="A437" s="630">
        <v>6</v>
      </c>
      <c r="B437" s="630">
        <v>22020401</v>
      </c>
      <c r="C437" s="631" t="s">
        <v>3356</v>
      </c>
      <c r="D437" s="205">
        <v>878000</v>
      </c>
      <c r="E437" s="205">
        <v>1200000</v>
      </c>
      <c r="F437" s="205">
        <v>2500000</v>
      </c>
      <c r="G437" s="205">
        <v>2500000</v>
      </c>
      <c r="H437" s="205">
        <v>2500000</v>
      </c>
      <c r="I437" s="632"/>
      <c r="J437" s="633" t="s">
        <v>4279</v>
      </c>
    </row>
    <row r="438" spans="1:10" ht="25.5" x14ac:dyDescent="0.2">
      <c r="A438" s="630">
        <v>7</v>
      </c>
      <c r="B438" s="630">
        <v>22020402</v>
      </c>
      <c r="C438" s="631" t="s">
        <v>3366</v>
      </c>
      <c r="D438" s="205">
        <v>954000</v>
      </c>
      <c r="E438" s="205">
        <v>629088</v>
      </c>
      <c r="F438" s="205">
        <v>1310601.6399999999</v>
      </c>
      <c r="G438" s="205">
        <v>1310601.6399999999</v>
      </c>
      <c r="H438" s="205">
        <v>1310601.6399999999</v>
      </c>
      <c r="I438" s="632"/>
      <c r="J438" s="633" t="s">
        <v>4279</v>
      </c>
    </row>
    <row r="439" spans="1:10" ht="25.5" x14ac:dyDescent="0.2">
      <c r="A439" s="630">
        <v>8</v>
      </c>
      <c r="B439" s="630">
        <v>22020501</v>
      </c>
      <c r="C439" s="631" t="s">
        <v>3370</v>
      </c>
      <c r="D439" s="205">
        <v>691000</v>
      </c>
      <c r="E439" s="205">
        <v>960000</v>
      </c>
      <c r="F439" s="205">
        <v>2000000</v>
      </c>
      <c r="G439" s="205">
        <v>2000000</v>
      </c>
      <c r="H439" s="205">
        <v>2000000</v>
      </c>
      <c r="I439" s="632"/>
      <c r="J439" s="633" t="s">
        <v>4279</v>
      </c>
    </row>
    <row r="440" spans="1:10" ht="25.5" x14ac:dyDescent="0.2">
      <c r="A440" s="630">
        <v>9</v>
      </c>
      <c r="B440" s="630">
        <v>22021001</v>
      </c>
      <c r="C440" s="631" t="s">
        <v>3360</v>
      </c>
      <c r="D440" s="205">
        <v>728000</v>
      </c>
      <c r="E440" s="205">
        <v>239712</v>
      </c>
      <c r="F440" s="205">
        <v>499398.36</v>
      </c>
      <c r="G440" s="205">
        <v>499398.36</v>
      </c>
      <c r="H440" s="205">
        <v>499398.36</v>
      </c>
      <c r="I440" s="632"/>
      <c r="J440" s="633" t="s">
        <v>4279</v>
      </c>
    </row>
    <row r="441" spans="1:10" x14ac:dyDescent="0.2">
      <c r="A441" s="1317" t="s">
        <v>365</v>
      </c>
      <c r="B441" s="1317"/>
      <c r="C441" s="1317"/>
      <c r="D441" s="634">
        <v>9029500</v>
      </c>
      <c r="E441" s="634">
        <v>7800000</v>
      </c>
      <c r="F441" s="634">
        <v>15000000</v>
      </c>
      <c r="G441" s="634">
        <v>15000000</v>
      </c>
      <c r="H441" s="634">
        <f>SUM(H432:H440)</f>
        <v>14300000</v>
      </c>
      <c r="I441" s="632"/>
      <c r="J441" s="633"/>
    </row>
    <row r="442" spans="1:10" x14ac:dyDescent="0.2">
      <c r="A442" s="628">
        <v>2</v>
      </c>
      <c r="B442" s="628">
        <v>52100300100</v>
      </c>
      <c r="C442" s="1316" t="s">
        <v>2491</v>
      </c>
      <c r="D442" s="1316"/>
      <c r="E442" s="1316"/>
      <c r="F442" s="1316"/>
      <c r="G442" s="1316"/>
      <c r="H442" s="1316"/>
      <c r="I442" s="1316"/>
      <c r="J442" s="1316"/>
    </row>
    <row r="443" spans="1:10" ht="25.5" x14ac:dyDescent="0.2">
      <c r="A443" s="630">
        <v>1</v>
      </c>
      <c r="B443" s="630">
        <v>22020102</v>
      </c>
      <c r="C443" s="631" t="s">
        <v>3349</v>
      </c>
      <c r="D443" s="205">
        <v>2478950</v>
      </c>
      <c r="E443" s="205">
        <v>1830000</v>
      </c>
      <c r="F443" s="205">
        <v>3500000</v>
      </c>
      <c r="G443" s="205">
        <v>2275000</v>
      </c>
      <c r="H443" s="205">
        <v>2275000</v>
      </c>
      <c r="I443" s="632"/>
      <c r="J443" s="633" t="s">
        <v>4279</v>
      </c>
    </row>
    <row r="444" spans="1:10" ht="25.5" x14ac:dyDescent="0.2">
      <c r="A444" s="630">
        <v>2</v>
      </c>
      <c r="B444" s="630">
        <v>22020201</v>
      </c>
      <c r="C444" s="631" t="s">
        <v>3363</v>
      </c>
      <c r="D444" s="205">
        <v>395370</v>
      </c>
      <c r="E444" s="205">
        <v>195000</v>
      </c>
      <c r="F444" s="205">
        <v>500000</v>
      </c>
      <c r="G444" s="205">
        <v>400000</v>
      </c>
      <c r="H444" s="205">
        <v>400000</v>
      </c>
      <c r="I444" s="632"/>
      <c r="J444" s="633" t="s">
        <v>4279</v>
      </c>
    </row>
    <row r="445" spans="1:10" ht="25.5" x14ac:dyDescent="0.2">
      <c r="A445" s="630">
        <v>3</v>
      </c>
      <c r="B445" s="630">
        <v>22020202</v>
      </c>
      <c r="C445" s="631" t="s">
        <v>3350</v>
      </c>
      <c r="D445" s="205">
        <v>407730</v>
      </c>
      <c r="E445" s="205">
        <v>230000</v>
      </c>
      <c r="F445" s="205">
        <v>600000</v>
      </c>
      <c r="G445" s="205">
        <v>480000</v>
      </c>
      <c r="H445" s="205">
        <v>480000</v>
      </c>
      <c r="I445" s="632"/>
      <c r="J445" s="633" t="s">
        <v>4279</v>
      </c>
    </row>
    <row r="446" spans="1:10" ht="25.5" x14ac:dyDescent="0.2">
      <c r="A446" s="630">
        <v>4</v>
      </c>
      <c r="B446" s="630">
        <v>22020301</v>
      </c>
      <c r="C446" s="631" t="s">
        <v>3352</v>
      </c>
      <c r="D446" s="205">
        <v>355630</v>
      </c>
      <c r="E446" s="205">
        <v>200000</v>
      </c>
      <c r="F446" s="205">
        <v>500000</v>
      </c>
      <c r="G446" s="205">
        <v>300000</v>
      </c>
      <c r="H446" s="205">
        <v>300000</v>
      </c>
      <c r="I446" s="632"/>
      <c r="J446" s="633" t="s">
        <v>4279</v>
      </c>
    </row>
    <row r="447" spans="1:10" ht="25.5" x14ac:dyDescent="0.2">
      <c r="A447" s="630">
        <v>5</v>
      </c>
      <c r="B447" s="630">
        <v>22020305</v>
      </c>
      <c r="C447" s="631" t="s">
        <v>3355</v>
      </c>
      <c r="D447" s="205">
        <v>283315</v>
      </c>
      <c r="E447" s="205">
        <v>120000</v>
      </c>
      <c r="F447" s="205">
        <v>300000</v>
      </c>
      <c r="G447" s="205">
        <v>660000</v>
      </c>
      <c r="H447" s="205">
        <v>660000</v>
      </c>
      <c r="I447" s="632"/>
      <c r="J447" s="633" t="s">
        <v>4279</v>
      </c>
    </row>
    <row r="448" spans="1:10" ht="25.5" x14ac:dyDescent="0.2">
      <c r="A448" s="630">
        <v>6</v>
      </c>
      <c r="B448" s="630">
        <v>22020401</v>
      </c>
      <c r="C448" s="631" t="s">
        <v>3356</v>
      </c>
      <c r="D448" s="205">
        <v>269315</v>
      </c>
      <c r="E448" s="205">
        <v>135000</v>
      </c>
      <c r="F448" s="205">
        <v>300000</v>
      </c>
      <c r="G448" s="205">
        <v>300000</v>
      </c>
      <c r="H448" s="205">
        <v>300000</v>
      </c>
      <c r="I448" s="632"/>
      <c r="J448" s="633" t="s">
        <v>4279</v>
      </c>
    </row>
    <row r="449" spans="1:10" ht="25.5" x14ac:dyDescent="0.2">
      <c r="A449" s="630">
        <v>7</v>
      </c>
      <c r="B449" s="630">
        <v>22020402</v>
      </c>
      <c r="C449" s="631" t="s">
        <v>3366</v>
      </c>
      <c r="D449" s="205">
        <v>304070</v>
      </c>
      <c r="E449" s="205">
        <v>160000</v>
      </c>
      <c r="F449" s="205">
        <v>420000</v>
      </c>
      <c r="G449" s="205">
        <v>240000</v>
      </c>
      <c r="H449" s="205">
        <v>240000</v>
      </c>
      <c r="I449" s="632"/>
      <c r="J449" s="633" t="s">
        <v>4279</v>
      </c>
    </row>
    <row r="450" spans="1:10" ht="25.5" x14ac:dyDescent="0.2">
      <c r="A450" s="630">
        <v>8</v>
      </c>
      <c r="B450" s="630">
        <v>22020501</v>
      </c>
      <c r="C450" s="631" t="s">
        <v>3370</v>
      </c>
      <c r="D450" s="205">
        <v>287670</v>
      </c>
      <c r="E450" s="205">
        <v>160000</v>
      </c>
      <c r="F450" s="205">
        <v>400000</v>
      </c>
      <c r="G450" s="205">
        <v>400000</v>
      </c>
      <c r="H450" s="205">
        <v>800000</v>
      </c>
      <c r="I450" s="632"/>
      <c r="J450" s="633" t="s">
        <v>4279</v>
      </c>
    </row>
    <row r="451" spans="1:10" ht="25.5" x14ac:dyDescent="0.2">
      <c r="A451" s="630">
        <v>9</v>
      </c>
      <c r="B451" s="630">
        <v>22020901</v>
      </c>
      <c r="C451" s="631" t="s">
        <v>3374</v>
      </c>
      <c r="D451" s="637">
        <v>292</v>
      </c>
      <c r="E451" s="637">
        <v>0</v>
      </c>
      <c r="F451" s="205">
        <v>20000</v>
      </c>
      <c r="G451" s="205">
        <v>5000</v>
      </c>
      <c r="H451" s="205">
        <v>5000</v>
      </c>
      <c r="I451" s="632"/>
      <c r="J451" s="633" t="s">
        <v>4279</v>
      </c>
    </row>
    <row r="452" spans="1:10" ht="25.5" x14ac:dyDescent="0.2">
      <c r="A452" s="630">
        <v>10</v>
      </c>
      <c r="B452" s="630">
        <v>22021001</v>
      </c>
      <c r="C452" s="631" t="s">
        <v>3360</v>
      </c>
      <c r="D452" s="205">
        <v>200000</v>
      </c>
      <c r="E452" s="205">
        <v>140000</v>
      </c>
      <c r="F452" s="205">
        <v>240000</v>
      </c>
      <c r="G452" s="205">
        <v>240000</v>
      </c>
      <c r="H452" s="205">
        <v>240000</v>
      </c>
      <c r="I452" s="632"/>
      <c r="J452" s="633" t="s">
        <v>4279</v>
      </c>
    </row>
    <row r="453" spans="1:10" ht="25.5" x14ac:dyDescent="0.2">
      <c r="A453" s="630">
        <v>11</v>
      </c>
      <c r="B453" s="630">
        <v>22021007</v>
      </c>
      <c r="C453" s="631" t="s">
        <v>3362</v>
      </c>
      <c r="D453" s="205">
        <v>790650</v>
      </c>
      <c r="E453" s="205">
        <v>505000</v>
      </c>
      <c r="F453" s="205">
        <v>1220000</v>
      </c>
      <c r="G453" s="205">
        <v>700000</v>
      </c>
      <c r="H453" s="205">
        <v>700000</v>
      </c>
      <c r="I453" s="632"/>
      <c r="J453" s="633" t="s">
        <v>4279</v>
      </c>
    </row>
    <row r="454" spans="1:10" x14ac:dyDescent="0.2">
      <c r="A454" s="1317" t="s">
        <v>365</v>
      </c>
      <c r="B454" s="1317"/>
      <c r="C454" s="1317"/>
      <c r="D454" s="634">
        <v>5772992</v>
      </c>
      <c r="E454" s="634">
        <v>3675000</v>
      </c>
      <c r="F454" s="634">
        <v>8000000</v>
      </c>
      <c r="G454" s="634">
        <v>6000000</v>
      </c>
      <c r="H454" s="646">
        <f>SUM(H443:H453)</f>
        <v>6400000</v>
      </c>
      <c r="I454" s="632"/>
      <c r="J454" s="636"/>
    </row>
    <row r="455" spans="1:10" x14ac:dyDescent="0.2">
      <c r="A455" s="628">
        <v>3</v>
      </c>
      <c r="B455" s="628">
        <v>52110200100</v>
      </c>
      <c r="C455" s="1316" t="s">
        <v>567</v>
      </c>
      <c r="D455" s="1316"/>
      <c r="E455" s="1316"/>
      <c r="F455" s="1316"/>
      <c r="G455" s="1316"/>
      <c r="H455" s="1316"/>
      <c r="I455" s="1316"/>
      <c r="J455" s="1316"/>
    </row>
    <row r="456" spans="1:10" ht="25.5" x14ac:dyDescent="0.2">
      <c r="A456" s="630">
        <v>1</v>
      </c>
      <c r="B456" s="630">
        <v>22020102</v>
      </c>
      <c r="C456" s="631" t="s">
        <v>3349</v>
      </c>
      <c r="D456" s="205">
        <v>3540000</v>
      </c>
      <c r="E456" s="205">
        <v>1578500</v>
      </c>
      <c r="F456" s="205">
        <v>4669511</v>
      </c>
      <c r="G456" s="205">
        <v>3669511</v>
      </c>
      <c r="H456" s="205">
        <v>2669511</v>
      </c>
      <c r="I456" s="638"/>
      <c r="J456" s="633" t="s">
        <v>4279</v>
      </c>
    </row>
    <row r="457" spans="1:10" ht="25.5" x14ac:dyDescent="0.2">
      <c r="A457" s="630">
        <v>2</v>
      </c>
      <c r="B457" s="630">
        <v>22020201</v>
      </c>
      <c r="C457" s="631" t="s">
        <v>3363</v>
      </c>
      <c r="D457" s="205">
        <v>40000</v>
      </c>
      <c r="E457" s="205">
        <v>72000</v>
      </c>
      <c r="F457" s="205">
        <v>755556</v>
      </c>
      <c r="G457" s="205">
        <v>1255556</v>
      </c>
      <c r="H457" s="205">
        <v>1255556</v>
      </c>
      <c r="I457" s="639"/>
      <c r="J457" s="633" t="s">
        <v>4279</v>
      </c>
    </row>
    <row r="458" spans="1:10" ht="25.5" x14ac:dyDescent="0.2">
      <c r="A458" s="630">
        <v>3</v>
      </c>
      <c r="B458" s="630">
        <v>22020202</v>
      </c>
      <c r="C458" s="631" t="s">
        <v>3350</v>
      </c>
      <c r="D458" s="205">
        <v>637000</v>
      </c>
      <c r="E458" s="205">
        <v>165665</v>
      </c>
      <c r="F458" s="205">
        <v>345600</v>
      </c>
      <c r="G458" s="205">
        <v>345600</v>
      </c>
      <c r="H458" s="205">
        <v>345600</v>
      </c>
      <c r="I458" s="632"/>
      <c r="J458" s="633" t="s">
        <v>4279</v>
      </c>
    </row>
    <row r="459" spans="1:10" ht="25.5" x14ac:dyDescent="0.2">
      <c r="A459" s="630">
        <v>4</v>
      </c>
      <c r="B459" s="630">
        <v>22020301</v>
      </c>
      <c r="C459" s="631" t="s">
        <v>3352</v>
      </c>
      <c r="D459" s="205">
        <v>124000</v>
      </c>
      <c r="E459" s="205">
        <v>110000</v>
      </c>
      <c r="F459" s="205">
        <v>888889</v>
      </c>
      <c r="G459" s="205">
        <v>888889</v>
      </c>
      <c r="H459" s="205">
        <v>888889</v>
      </c>
      <c r="I459" s="632"/>
      <c r="J459" s="633" t="s">
        <v>4279</v>
      </c>
    </row>
    <row r="460" spans="1:10" ht="25.5" x14ac:dyDescent="0.2">
      <c r="A460" s="630">
        <v>5</v>
      </c>
      <c r="B460" s="630">
        <v>22020305</v>
      </c>
      <c r="C460" s="631" t="s">
        <v>3355</v>
      </c>
      <c r="D460" s="205">
        <v>223150</v>
      </c>
      <c r="E460" s="205">
        <v>1200000</v>
      </c>
      <c r="F460" s="205">
        <v>2188800</v>
      </c>
      <c r="G460" s="205">
        <v>2188800</v>
      </c>
      <c r="H460" s="205">
        <v>1838800</v>
      </c>
      <c r="I460" s="632"/>
      <c r="J460" s="633" t="s">
        <v>4279</v>
      </c>
    </row>
    <row r="461" spans="1:10" ht="25.5" x14ac:dyDescent="0.2">
      <c r="A461" s="630">
        <v>6</v>
      </c>
      <c r="B461" s="630">
        <v>22020401</v>
      </c>
      <c r="C461" s="631" t="s">
        <v>3356</v>
      </c>
      <c r="D461" s="205">
        <v>65250</v>
      </c>
      <c r="E461" s="205">
        <v>66500</v>
      </c>
      <c r="F461" s="205">
        <v>1173333</v>
      </c>
      <c r="G461" s="205">
        <v>1433333</v>
      </c>
      <c r="H461" s="205">
        <v>1433333</v>
      </c>
      <c r="I461" s="632"/>
      <c r="J461" s="633" t="s">
        <v>4279</v>
      </c>
    </row>
    <row r="462" spans="1:10" ht="25.5" x14ac:dyDescent="0.2">
      <c r="A462" s="630">
        <v>7</v>
      </c>
      <c r="B462" s="630">
        <v>22020402</v>
      </c>
      <c r="C462" s="631" t="s">
        <v>3366</v>
      </c>
      <c r="D462" s="205">
        <v>20600</v>
      </c>
      <c r="E462" s="205">
        <v>110000</v>
      </c>
      <c r="F462" s="205">
        <v>921600</v>
      </c>
      <c r="G462" s="205">
        <v>921600</v>
      </c>
      <c r="H462" s="205">
        <v>921600</v>
      </c>
      <c r="I462" s="638"/>
      <c r="J462" s="633" t="s">
        <v>4279</v>
      </c>
    </row>
    <row r="463" spans="1:10" ht="25.5" x14ac:dyDescent="0.2">
      <c r="A463" s="630">
        <v>8</v>
      </c>
      <c r="B463" s="630">
        <v>22020501</v>
      </c>
      <c r="C463" s="631" t="s">
        <v>3370</v>
      </c>
      <c r="D463" s="637">
        <v>0</v>
      </c>
      <c r="E463" s="205">
        <v>960000</v>
      </c>
      <c r="F463" s="205">
        <v>2488889</v>
      </c>
      <c r="G463" s="205">
        <v>3988889</v>
      </c>
      <c r="H463" s="205">
        <v>988889</v>
      </c>
      <c r="I463" s="636"/>
      <c r="J463" s="633" t="s">
        <v>4279</v>
      </c>
    </row>
    <row r="464" spans="1:10" ht="25.5" x14ac:dyDescent="0.2">
      <c r="A464" s="630">
        <v>9</v>
      </c>
      <c r="B464" s="630">
        <v>22021001</v>
      </c>
      <c r="C464" s="631" t="s">
        <v>3360</v>
      </c>
      <c r="D464" s="205">
        <v>433000</v>
      </c>
      <c r="E464" s="205">
        <v>70000</v>
      </c>
      <c r="F464" s="205">
        <v>1234489</v>
      </c>
      <c r="G464" s="205">
        <v>874489</v>
      </c>
      <c r="H464" s="205">
        <v>874489</v>
      </c>
      <c r="I464" s="647"/>
      <c r="J464" s="633" t="s">
        <v>4279</v>
      </c>
    </row>
    <row r="465" spans="1:10" ht="25.5" x14ac:dyDescent="0.2">
      <c r="A465" s="630">
        <v>10</v>
      </c>
      <c r="B465" s="630">
        <v>22021007</v>
      </c>
      <c r="C465" s="631" t="s">
        <v>3362</v>
      </c>
      <c r="D465" s="205">
        <v>897000</v>
      </c>
      <c r="E465" s="205">
        <v>462335</v>
      </c>
      <c r="F465" s="205">
        <v>1333333</v>
      </c>
      <c r="G465" s="205">
        <v>1633333</v>
      </c>
      <c r="H465" s="205">
        <v>1633333</v>
      </c>
      <c r="I465" s="647"/>
      <c r="J465" s="633" t="s">
        <v>4279</v>
      </c>
    </row>
    <row r="466" spans="1:10" ht="25.5" x14ac:dyDescent="0.2">
      <c r="A466" s="630">
        <v>11</v>
      </c>
      <c r="B466" s="630">
        <v>41040105</v>
      </c>
      <c r="C466" s="631" t="s">
        <v>3382</v>
      </c>
      <c r="D466" s="205">
        <v>20000</v>
      </c>
      <c r="E466" s="637">
        <v>0</v>
      </c>
      <c r="F466" s="637">
        <v>0</v>
      </c>
      <c r="G466" s="205">
        <v>800000</v>
      </c>
      <c r="H466" s="205">
        <v>800000</v>
      </c>
      <c r="I466" s="647"/>
      <c r="J466" s="633" t="s">
        <v>4279</v>
      </c>
    </row>
    <row r="467" spans="1:10" x14ac:dyDescent="0.2">
      <c r="A467" s="1317" t="s">
        <v>365</v>
      </c>
      <c r="B467" s="1317"/>
      <c r="C467" s="1317"/>
      <c r="D467" s="634">
        <v>6000000</v>
      </c>
      <c r="E467" s="634">
        <v>4795000</v>
      </c>
      <c r="F467" s="634">
        <v>16000000</v>
      </c>
      <c r="G467" s="634">
        <v>18000000</v>
      </c>
      <c r="H467" s="634">
        <f>SUM(H456:H466)</f>
        <v>13650000</v>
      </c>
      <c r="I467" s="647"/>
      <c r="J467" s="636"/>
    </row>
    <row r="468" spans="1:10" x14ac:dyDescent="0.2">
      <c r="A468" s="628">
        <v>4</v>
      </c>
      <c r="B468" s="628">
        <v>52110300100</v>
      </c>
      <c r="C468" s="1316" t="s">
        <v>214</v>
      </c>
      <c r="D468" s="1316"/>
      <c r="E468" s="1316"/>
      <c r="F468" s="1316"/>
      <c r="G468" s="1316"/>
      <c r="H468" s="1316"/>
      <c r="I468" s="647"/>
      <c r="J468" s="636"/>
    </row>
    <row r="469" spans="1:10" ht="25.5" x14ac:dyDescent="0.2">
      <c r="A469" s="630">
        <v>1</v>
      </c>
      <c r="B469" s="630">
        <v>22020102</v>
      </c>
      <c r="C469" s="631" t="s">
        <v>3349</v>
      </c>
      <c r="D469" s="205">
        <v>100000</v>
      </c>
      <c r="E469" s="205">
        <v>700000</v>
      </c>
      <c r="F469" s="205">
        <v>1300000</v>
      </c>
      <c r="G469" s="205">
        <v>1300000</v>
      </c>
      <c r="H469" s="205">
        <v>1000000</v>
      </c>
      <c r="I469" s="647"/>
      <c r="J469" s="633" t="s">
        <v>4279</v>
      </c>
    </row>
    <row r="470" spans="1:10" ht="25.5" x14ac:dyDescent="0.2">
      <c r="A470" s="630">
        <v>2</v>
      </c>
      <c r="B470" s="630">
        <v>22020202</v>
      </c>
      <c r="C470" s="631" t="s">
        <v>3350</v>
      </c>
      <c r="D470" s="205">
        <v>70000</v>
      </c>
      <c r="E470" s="205">
        <v>80000</v>
      </c>
      <c r="F470" s="205">
        <v>109700</v>
      </c>
      <c r="G470" s="205">
        <v>109700</v>
      </c>
      <c r="H470" s="205">
        <v>109700</v>
      </c>
      <c r="I470" s="647"/>
      <c r="J470" s="633" t="s">
        <v>4279</v>
      </c>
    </row>
    <row r="471" spans="1:10" ht="25.5" x14ac:dyDescent="0.2">
      <c r="A471" s="630">
        <v>3</v>
      </c>
      <c r="B471" s="630">
        <v>22020301</v>
      </c>
      <c r="C471" s="631" t="s">
        <v>3352</v>
      </c>
      <c r="D471" s="205">
        <v>80000</v>
      </c>
      <c r="E471" s="205">
        <v>300000</v>
      </c>
      <c r="F471" s="205">
        <v>380000</v>
      </c>
      <c r="G471" s="205">
        <v>380000</v>
      </c>
      <c r="H471" s="205">
        <v>380000</v>
      </c>
      <c r="I471" s="647"/>
      <c r="J471" s="633" t="s">
        <v>4279</v>
      </c>
    </row>
    <row r="472" spans="1:10" ht="25.5" x14ac:dyDescent="0.2">
      <c r="A472" s="630">
        <v>4</v>
      </c>
      <c r="B472" s="630">
        <v>22020305</v>
      </c>
      <c r="C472" s="631" t="s">
        <v>3355</v>
      </c>
      <c r="D472" s="205">
        <v>40000</v>
      </c>
      <c r="E472" s="205">
        <v>20000</v>
      </c>
      <c r="F472" s="205">
        <v>140000</v>
      </c>
      <c r="G472" s="205">
        <v>140000</v>
      </c>
      <c r="H472" s="205">
        <v>140000</v>
      </c>
      <c r="I472" s="647"/>
      <c r="J472" s="633" t="s">
        <v>4279</v>
      </c>
    </row>
    <row r="473" spans="1:10" ht="25.5" x14ac:dyDescent="0.2">
      <c r="A473" s="630">
        <v>5</v>
      </c>
      <c r="B473" s="630">
        <v>22020401</v>
      </c>
      <c r="C473" s="631" t="s">
        <v>3356</v>
      </c>
      <c r="D473" s="205">
        <v>50300</v>
      </c>
      <c r="E473" s="205">
        <v>550000</v>
      </c>
      <c r="F473" s="205">
        <v>1000300</v>
      </c>
      <c r="G473" s="205">
        <v>1000000</v>
      </c>
      <c r="H473" s="205">
        <v>600000</v>
      </c>
      <c r="I473" s="647"/>
      <c r="J473" s="633" t="s">
        <v>4279</v>
      </c>
    </row>
    <row r="474" spans="1:10" ht="25.5" x14ac:dyDescent="0.2">
      <c r="A474" s="630">
        <v>6</v>
      </c>
      <c r="B474" s="630">
        <v>22020402</v>
      </c>
      <c r="C474" s="631" t="s">
        <v>3366</v>
      </c>
      <c r="D474" s="205">
        <v>10000</v>
      </c>
      <c r="E474" s="205">
        <v>150000</v>
      </c>
      <c r="F474" s="205">
        <v>400000</v>
      </c>
      <c r="G474" s="205">
        <v>400000</v>
      </c>
      <c r="H474" s="205">
        <v>400000</v>
      </c>
      <c r="I474" s="647"/>
      <c r="J474" s="633" t="s">
        <v>4279</v>
      </c>
    </row>
    <row r="475" spans="1:10" ht="25.5" x14ac:dyDescent="0.2">
      <c r="A475" s="630">
        <v>7</v>
      </c>
      <c r="B475" s="630">
        <v>22020501</v>
      </c>
      <c r="C475" s="631" t="s">
        <v>3370</v>
      </c>
      <c r="D475" s="205">
        <v>396700</v>
      </c>
      <c r="E475" s="205">
        <v>400000</v>
      </c>
      <c r="F475" s="205">
        <v>1300000</v>
      </c>
      <c r="G475" s="205">
        <v>1300000</v>
      </c>
      <c r="H475" s="205">
        <v>900000</v>
      </c>
      <c r="I475" s="647"/>
      <c r="J475" s="633" t="s">
        <v>4279</v>
      </c>
    </row>
    <row r="476" spans="1:10" ht="25.5" x14ac:dyDescent="0.2">
      <c r="A476" s="630">
        <v>8</v>
      </c>
      <c r="B476" s="630">
        <v>22021001</v>
      </c>
      <c r="C476" s="631" t="s">
        <v>3360</v>
      </c>
      <c r="D476" s="205">
        <v>53000</v>
      </c>
      <c r="E476" s="205">
        <v>150000</v>
      </c>
      <c r="F476" s="205">
        <v>170000</v>
      </c>
      <c r="G476" s="205">
        <v>170000</v>
      </c>
      <c r="H476" s="205">
        <v>170000</v>
      </c>
      <c r="I476" s="647"/>
      <c r="J476" s="633" t="s">
        <v>4279</v>
      </c>
    </row>
    <row r="477" spans="1:10" ht="25.5" x14ac:dyDescent="0.2">
      <c r="A477" s="630">
        <v>9</v>
      </c>
      <c r="B477" s="630">
        <v>22021007</v>
      </c>
      <c r="C477" s="631" t="s">
        <v>3362</v>
      </c>
      <c r="D477" s="205">
        <v>200000</v>
      </c>
      <c r="E477" s="205">
        <v>150000</v>
      </c>
      <c r="F477" s="205">
        <v>200000</v>
      </c>
      <c r="G477" s="205">
        <v>200300</v>
      </c>
      <c r="H477" s="205">
        <v>200300</v>
      </c>
      <c r="I477" s="647"/>
      <c r="J477" s="633" t="s">
        <v>4279</v>
      </c>
    </row>
    <row r="478" spans="1:10" x14ac:dyDescent="0.2">
      <c r="A478" s="1317" t="s">
        <v>365</v>
      </c>
      <c r="B478" s="1317"/>
      <c r="C478" s="1317"/>
      <c r="D478" s="634">
        <v>1000000</v>
      </c>
      <c r="E478" s="634">
        <v>2500000</v>
      </c>
      <c r="F478" s="634">
        <v>5000000</v>
      </c>
      <c r="G478" s="634">
        <v>5000000</v>
      </c>
      <c r="H478" s="634">
        <f>SUM(H469:H477)</f>
        <v>3900000</v>
      </c>
      <c r="I478" s="647"/>
      <c r="J478" s="636"/>
    </row>
    <row r="479" spans="1:10" x14ac:dyDescent="0.2">
      <c r="A479" s="628">
        <v>5</v>
      </c>
      <c r="B479" s="628">
        <v>52110400100</v>
      </c>
      <c r="C479" s="1316" t="s">
        <v>3399</v>
      </c>
      <c r="D479" s="1316"/>
      <c r="E479" s="1316"/>
      <c r="F479" s="1316"/>
      <c r="G479" s="1316"/>
      <c r="H479" s="1316"/>
      <c r="I479" s="647"/>
      <c r="J479" s="636"/>
    </row>
    <row r="480" spans="1:10" ht="25.5" x14ac:dyDescent="0.2">
      <c r="A480" s="630">
        <v>1</v>
      </c>
      <c r="B480" s="630">
        <v>22020101</v>
      </c>
      <c r="C480" s="631" t="s">
        <v>3387</v>
      </c>
      <c r="D480" s="637">
        <v>0</v>
      </c>
      <c r="E480" s="637">
        <v>0</v>
      </c>
      <c r="F480" s="637">
        <v>0</v>
      </c>
      <c r="G480" s="651">
        <v>0</v>
      </c>
      <c r="H480" s="651">
        <v>0</v>
      </c>
      <c r="I480" s="647"/>
      <c r="J480" s="636"/>
    </row>
    <row r="481" spans="1:10" ht="25.5" x14ac:dyDescent="0.2">
      <c r="A481" s="630">
        <v>2</v>
      </c>
      <c r="B481" s="630">
        <v>22020102</v>
      </c>
      <c r="C481" s="631" t="s">
        <v>3349</v>
      </c>
      <c r="D481" s="205">
        <v>227000.03</v>
      </c>
      <c r="E481" s="637">
        <v>0</v>
      </c>
      <c r="F481" s="637">
        <v>0</v>
      </c>
      <c r="G481" s="651">
        <v>0</v>
      </c>
      <c r="H481" s="651">
        <v>0</v>
      </c>
      <c r="I481" s="647"/>
      <c r="J481" s="636"/>
    </row>
    <row r="482" spans="1:10" x14ac:dyDescent="0.2">
      <c r="A482" s="630">
        <v>3</v>
      </c>
      <c r="B482" s="630">
        <v>22020201</v>
      </c>
      <c r="C482" s="631" t="s">
        <v>3363</v>
      </c>
      <c r="D482" s="205">
        <v>227000.03</v>
      </c>
      <c r="E482" s="637">
        <v>0</v>
      </c>
      <c r="F482" s="637">
        <v>0</v>
      </c>
      <c r="G482" s="651">
        <v>0</v>
      </c>
      <c r="H482" s="651">
        <v>0</v>
      </c>
      <c r="I482" s="647"/>
      <c r="J482" s="636"/>
    </row>
    <row r="483" spans="1:10" x14ac:dyDescent="0.2">
      <c r="A483" s="630">
        <v>4</v>
      </c>
      <c r="B483" s="630">
        <v>22020202</v>
      </c>
      <c r="C483" s="631" t="s">
        <v>3350</v>
      </c>
      <c r="D483" s="205">
        <v>8750</v>
      </c>
      <c r="E483" s="637">
        <v>0</v>
      </c>
      <c r="F483" s="637">
        <v>0</v>
      </c>
      <c r="G483" s="651">
        <v>0</v>
      </c>
      <c r="H483" s="651">
        <v>0</v>
      </c>
      <c r="I483" s="632">
        <v>0</v>
      </c>
      <c r="J483" s="636"/>
    </row>
    <row r="484" spans="1:10" ht="25.5" x14ac:dyDescent="0.2">
      <c r="A484" s="630">
        <v>5</v>
      </c>
      <c r="B484" s="630">
        <v>22020301</v>
      </c>
      <c r="C484" s="631" t="s">
        <v>3352</v>
      </c>
      <c r="D484" s="205">
        <v>81000.03</v>
      </c>
      <c r="E484" s="637">
        <v>0</v>
      </c>
      <c r="F484" s="637">
        <v>0</v>
      </c>
      <c r="G484" s="651">
        <v>0</v>
      </c>
      <c r="H484" s="651">
        <v>0</v>
      </c>
      <c r="I484" s="647"/>
      <c r="J484" s="636"/>
    </row>
    <row r="485" spans="1:10" ht="25.5" x14ac:dyDescent="0.2">
      <c r="A485" s="630">
        <v>6</v>
      </c>
      <c r="B485" s="630">
        <v>22020305</v>
      </c>
      <c r="C485" s="631" t="s">
        <v>3355</v>
      </c>
      <c r="D485" s="205">
        <v>13000.03</v>
      </c>
      <c r="E485" s="637">
        <v>0</v>
      </c>
      <c r="F485" s="637">
        <v>0</v>
      </c>
      <c r="G485" s="651">
        <v>0</v>
      </c>
      <c r="H485" s="651">
        <v>0</v>
      </c>
      <c r="I485" s="647"/>
      <c r="J485" s="636"/>
    </row>
    <row r="486" spans="1:10" ht="25.5" x14ac:dyDescent="0.2">
      <c r="A486" s="630">
        <v>7</v>
      </c>
      <c r="B486" s="630">
        <v>22020401</v>
      </c>
      <c r="C486" s="631" t="s">
        <v>3356</v>
      </c>
      <c r="D486" s="205">
        <v>185000</v>
      </c>
      <c r="E486" s="637">
        <v>0</v>
      </c>
      <c r="F486" s="637">
        <v>0</v>
      </c>
      <c r="G486" s="651">
        <v>0</v>
      </c>
      <c r="H486" s="651">
        <v>0</v>
      </c>
      <c r="I486" s="648"/>
      <c r="J486" s="636"/>
    </row>
    <row r="487" spans="1:10" ht="25.5" x14ac:dyDescent="0.2">
      <c r="A487" s="630">
        <v>8</v>
      </c>
      <c r="B487" s="630">
        <v>22020402</v>
      </c>
      <c r="C487" s="631" t="s">
        <v>3366</v>
      </c>
      <c r="D487" s="205">
        <v>32500.03</v>
      </c>
      <c r="E487" s="637">
        <v>0</v>
      </c>
      <c r="F487" s="637">
        <v>0</v>
      </c>
      <c r="G487" s="651">
        <v>0</v>
      </c>
      <c r="H487" s="651">
        <v>0</v>
      </c>
      <c r="I487" s="639"/>
      <c r="J487" s="636"/>
    </row>
    <row r="488" spans="1:10" x14ac:dyDescent="0.2">
      <c r="A488" s="630">
        <v>9</v>
      </c>
      <c r="B488" s="630">
        <v>22020501</v>
      </c>
      <c r="C488" s="631" t="s">
        <v>3370</v>
      </c>
      <c r="D488" s="205">
        <v>81249.850000000006</v>
      </c>
      <c r="E488" s="637">
        <v>0</v>
      </c>
      <c r="F488" s="637">
        <v>0</v>
      </c>
      <c r="G488" s="651">
        <v>0</v>
      </c>
      <c r="H488" s="651">
        <v>0</v>
      </c>
      <c r="I488" s="632"/>
      <c r="J488" s="636"/>
    </row>
    <row r="489" spans="1:10" x14ac:dyDescent="0.2">
      <c r="A489" s="630">
        <v>10</v>
      </c>
      <c r="B489" s="630">
        <v>22021001</v>
      </c>
      <c r="C489" s="631" t="s">
        <v>3360</v>
      </c>
      <c r="D489" s="205">
        <v>19500</v>
      </c>
      <c r="E489" s="637">
        <v>0</v>
      </c>
      <c r="F489" s="637">
        <v>0</v>
      </c>
      <c r="G489" s="651">
        <v>0</v>
      </c>
      <c r="H489" s="651">
        <v>0</v>
      </c>
      <c r="I489" s="632"/>
      <c r="J489" s="636"/>
    </row>
    <row r="490" spans="1:10" x14ac:dyDescent="0.2">
      <c r="A490" s="1317" t="s">
        <v>365</v>
      </c>
      <c r="B490" s="1317"/>
      <c r="C490" s="1317"/>
      <c r="D490" s="634">
        <v>875000</v>
      </c>
      <c r="E490" s="640">
        <v>0</v>
      </c>
      <c r="F490" s="640">
        <v>0</v>
      </c>
      <c r="G490" s="652">
        <v>0</v>
      </c>
      <c r="H490" s="652">
        <v>0</v>
      </c>
      <c r="I490" s="632"/>
      <c r="J490" s="636"/>
    </row>
    <row r="491" spans="1:10" x14ac:dyDescent="0.2">
      <c r="A491" s="628">
        <v>6</v>
      </c>
      <c r="B491" s="628">
        <v>52110400200</v>
      </c>
      <c r="C491" s="1316" t="s">
        <v>3400</v>
      </c>
      <c r="D491" s="1316"/>
      <c r="E491" s="1316"/>
      <c r="F491" s="1316"/>
      <c r="G491" s="1316"/>
      <c r="H491" s="1316"/>
      <c r="I491" s="632"/>
      <c r="J491" s="636"/>
    </row>
    <row r="492" spans="1:10" ht="25.5" x14ac:dyDescent="0.2">
      <c r="A492" s="630">
        <v>1</v>
      </c>
      <c r="B492" s="630">
        <v>22020102</v>
      </c>
      <c r="C492" s="631" t="s">
        <v>3349</v>
      </c>
      <c r="D492" s="205">
        <v>303000</v>
      </c>
      <c r="E492" s="637">
        <v>0</v>
      </c>
      <c r="F492" s="637">
        <v>0</v>
      </c>
      <c r="G492" s="637">
        <v>0</v>
      </c>
      <c r="H492" s="637">
        <v>0</v>
      </c>
      <c r="I492" s="632"/>
      <c r="J492" s="636"/>
    </row>
    <row r="493" spans="1:10" x14ac:dyDescent="0.2">
      <c r="A493" s="630">
        <v>2</v>
      </c>
      <c r="B493" s="630">
        <v>22020201</v>
      </c>
      <c r="C493" s="631" t="s">
        <v>3363</v>
      </c>
      <c r="D493" s="205">
        <v>60000</v>
      </c>
      <c r="E493" s="637">
        <v>0</v>
      </c>
      <c r="F493" s="637">
        <v>0</v>
      </c>
      <c r="G493" s="637">
        <v>0</v>
      </c>
      <c r="H493" s="637">
        <v>0</v>
      </c>
      <c r="I493" s="632"/>
      <c r="J493" s="636"/>
    </row>
    <row r="494" spans="1:10" x14ac:dyDescent="0.2">
      <c r="A494" s="630">
        <v>3</v>
      </c>
      <c r="B494" s="630">
        <v>22020202</v>
      </c>
      <c r="C494" s="631" t="s">
        <v>3350</v>
      </c>
      <c r="D494" s="205">
        <v>20000</v>
      </c>
      <c r="E494" s="637">
        <v>0</v>
      </c>
      <c r="F494" s="637">
        <v>0</v>
      </c>
      <c r="G494" s="637">
        <v>0</v>
      </c>
      <c r="H494" s="637">
        <v>0</v>
      </c>
      <c r="I494" s="632"/>
      <c r="J494" s="636"/>
    </row>
    <row r="495" spans="1:10" ht="25.5" x14ac:dyDescent="0.2">
      <c r="A495" s="630">
        <v>4</v>
      </c>
      <c r="B495" s="630">
        <v>22020301</v>
      </c>
      <c r="C495" s="631" t="s">
        <v>3352</v>
      </c>
      <c r="D495" s="205">
        <v>130000</v>
      </c>
      <c r="E495" s="637">
        <v>0</v>
      </c>
      <c r="F495" s="637">
        <v>0</v>
      </c>
      <c r="G495" s="637">
        <v>0</v>
      </c>
      <c r="H495" s="637">
        <v>0</v>
      </c>
      <c r="I495" s="632"/>
      <c r="J495" s="636"/>
    </row>
    <row r="496" spans="1:10" ht="25.5" x14ac:dyDescent="0.2">
      <c r="A496" s="630">
        <v>5</v>
      </c>
      <c r="B496" s="630">
        <v>22020305</v>
      </c>
      <c r="C496" s="631" t="s">
        <v>3355</v>
      </c>
      <c r="D496" s="205">
        <v>15000</v>
      </c>
      <c r="E496" s="637">
        <v>0</v>
      </c>
      <c r="F496" s="637">
        <v>0</v>
      </c>
      <c r="G496" s="637">
        <v>0</v>
      </c>
      <c r="H496" s="637">
        <v>0</v>
      </c>
      <c r="I496" s="632"/>
      <c r="J496" s="636"/>
    </row>
    <row r="497" spans="1:10" ht="25.5" x14ac:dyDescent="0.2">
      <c r="A497" s="630">
        <v>6</v>
      </c>
      <c r="B497" s="630">
        <v>22020401</v>
      </c>
      <c r="C497" s="631" t="s">
        <v>3356</v>
      </c>
      <c r="D497" s="205">
        <v>87000</v>
      </c>
      <c r="E497" s="637">
        <v>0</v>
      </c>
      <c r="F497" s="637">
        <v>0</v>
      </c>
      <c r="G497" s="637">
        <v>0</v>
      </c>
      <c r="H497" s="637">
        <v>0</v>
      </c>
      <c r="I497" s="632"/>
      <c r="J497" s="636"/>
    </row>
    <row r="498" spans="1:10" ht="25.5" x14ac:dyDescent="0.2">
      <c r="A498" s="630">
        <v>7</v>
      </c>
      <c r="B498" s="630">
        <v>22020402</v>
      </c>
      <c r="C498" s="631" t="s">
        <v>3366</v>
      </c>
      <c r="D498" s="205">
        <v>60000</v>
      </c>
      <c r="E498" s="637">
        <v>0</v>
      </c>
      <c r="F498" s="637">
        <v>0</v>
      </c>
      <c r="G498" s="637">
        <v>0</v>
      </c>
      <c r="H498" s="637">
        <v>0</v>
      </c>
      <c r="I498" s="653"/>
      <c r="J498" s="636"/>
    </row>
    <row r="499" spans="1:10" x14ac:dyDescent="0.2">
      <c r="A499" s="630">
        <v>8</v>
      </c>
      <c r="B499" s="630">
        <v>22020501</v>
      </c>
      <c r="C499" s="631" t="s">
        <v>3370</v>
      </c>
      <c r="D499" s="205">
        <v>70000</v>
      </c>
      <c r="E499" s="637">
        <v>0</v>
      </c>
      <c r="F499" s="637">
        <v>0</v>
      </c>
      <c r="G499" s="637">
        <v>0</v>
      </c>
      <c r="H499" s="637">
        <v>0</v>
      </c>
      <c r="I499" s="632"/>
      <c r="J499" s="636"/>
    </row>
    <row r="500" spans="1:10" x14ac:dyDescent="0.2">
      <c r="A500" s="630">
        <v>9</v>
      </c>
      <c r="B500" s="630">
        <v>22020712</v>
      </c>
      <c r="C500" s="631" t="s">
        <v>3381</v>
      </c>
      <c r="D500" s="205">
        <v>80000</v>
      </c>
      <c r="E500" s="637">
        <v>0</v>
      </c>
      <c r="F500" s="637">
        <v>0</v>
      </c>
      <c r="G500" s="637">
        <v>0</v>
      </c>
      <c r="H500" s="637">
        <v>0</v>
      </c>
      <c r="I500" s="632"/>
      <c r="J500" s="636"/>
    </row>
    <row r="501" spans="1:10" x14ac:dyDescent="0.2">
      <c r="A501" s="630">
        <v>10</v>
      </c>
      <c r="B501" s="630">
        <v>22021001</v>
      </c>
      <c r="C501" s="631" t="s">
        <v>3360</v>
      </c>
      <c r="D501" s="205">
        <v>50000</v>
      </c>
      <c r="E501" s="637">
        <v>0</v>
      </c>
      <c r="F501" s="637">
        <v>0</v>
      </c>
      <c r="G501" s="637">
        <v>0</v>
      </c>
      <c r="H501" s="637">
        <v>0</v>
      </c>
      <c r="I501" s="632"/>
      <c r="J501" s="636"/>
    </row>
    <row r="502" spans="1:10" x14ac:dyDescent="0.2">
      <c r="A502" s="1317" t="s">
        <v>365</v>
      </c>
      <c r="B502" s="1317"/>
      <c r="C502" s="1317"/>
      <c r="D502" s="634">
        <v>875000</v>
      </c>
      <c r="E502" s="640">
        <v>0</v>
      </c>
      <c r="F502" s="640">
        <v>0</v>
      </c>
      <c r="G502" s="640">
        <v>0</v>
      </c>
      <c r="H502" s="640">
        <v>0</v>
      </c>
      <c r="I502" s="632"/>
      <c r="J502" s="636"/>
    </row>
    <row r="503" spans="1:10" x14ac:dyDescent="0.2">
      <c r="A503" s="628">
        <v>7</v>
      </c>
      <c r="B503" s="628">
        <v>52110600100</v>
      </c>
      <c r="C503" s="1316" t="s">
        <v>2555</v>
      </c>
      <c r="D503" s="1316"/>
      <c r="E503" s="1316"/>
      <c r="F503" s="1316"/>
      <c r="G503" s="1316"/>
      <c r="H503" s="1316"/>
      <c r="I503" s="632"/>
      <c r="J503" s="636"/>
    </row>
    <row r="504" spans="1:10" ht="25.5" x14ac:dyDescent="0.2">
      <c r="A504" s="630">
        <v>1</v>
      </c>
      <c r="B504" s="630">
        <v>22020102</v>
      </c>
      <c r="C504" s="631" t="s">
        <v>3349</v>
      </c>
      <c r="D504" s="205">
        <v>583000</v>
      </c>
      <c r="E504" s="205">
        <v>666664</v>
      </c>
      <c r="F504" s="205">
        <v>1000000</v>
      </c>
      <c r="G504" s="205">
        <v>1400000</v>
      </c>
      <c r="H504" s="205">
        <v>500000</v>
      </c>
      <c r="I504" s="632"/>
      <c r="J504" s="633" t="s">
        <v>4279</v>
      </c>
    </row>
    <row r="505" spans="1:10" ht="25.5" x14ac:dyDescent="0.2">
      <c r="A505" s="630">
        <v>2</v>
      </c>
      <c r="B505" s="630">
        <v>22020201</v>
      </c>
      <c r="C505" s="631" t="s">
        <v>3363</v>
      </c>
      <c r="D505" s="205">
        <v>262500</v>
      </c>
      <c r="E505" s="205">
        <v>300000</v>
      </c>
      <c r="F505" s="205">
        <v>450000</v>
      </c>
      <c r="G505" s="205">
        <v>600000</v>
      </c>
      <c r="H505" s="205">
        <v>600000</v>
      </c>
      <c r="I505" s="632"/>
      <c r="J505" s="633" t="s">
        <v>4279</v>
      </c>
    </row>
    <row r="506" spans="1:10" ht="25.5" x14ac:dyDescent="0.2">
      <c r="A506" s="630">
        <v>3</v>
      </c>
      <c r="B506" s="630">
        <v>22020202</v>
      </c>
      <c r="C506" s="631" t="s">
        <v>3350</v>
      </c>
      <c r="D506" s="205">
        <v>116700</v>
      </c>
      <c r="E506" s="205">
        <v>133336</v>
      </c>
      <c r="F506" s="205">
        <v>200000</v>
      </c>
      <c r="G506" s="205">
        <v>300000</v>
      </c>
      <c r="H506" s="205">
        <v>300000</v>
      </c>
      <c r="I506" s="653"/>
      <c r="J506" s="633" t="s">
        <v>4279</v>
      </c>
    </row>
    <row r="507" spans="1:10" ht="25.5" x14ac:dyDescent="0.2">
      <c r="A507" s="630">
        <v>4</v>
      </c>
      <c r="B507" s="630">
        <v>22020301</v>
      </c>
      <c r="C507" s="631" t="s">
        <v>3352</v>
      </c>
      <c r="D507" s="205">
        <v>175000</v>
      </c>
      <c r="E507" s="205">
        <v>200000</v>
      </c>
      <c r="F507" s="205">
        <v>300000</v>
      </c>
      <c r="G507" s="205">
        <v>400000</v>
      </c>
      <c r="H507" s="205">
        <v>200000</v>
      </c>
      <c r="I507" s="638"/>
      <c r="J507" s="633" t="s">
        <v>4279</v>
      </c>
    </row>
    <row r="508" spans="1:10" ht="25.5" x14ac:dyDescent="0.2">
      <c r="A508" s="630">
        <v>5</v>
      </c>
      <c r="B508" s="630">
        <v>22020401</v>
      </c>
      <c r="C508" s="631" t="s">
        <v>3356</v>
      </c>
      <c r="D508" s="205">
        <v>116700</v>
      </c>
      <c r="E508" s="205">
        <v>133333.35999999999</v>
      </c>
      <c r="F508" s="205">
        <v>200000</v>
      </c>
      <c r="G508" s="205">
        <v>500000</v>
      </c>
      <c r="H508" s="205">
        <v>300000</v>
      </c>
      <c r="I508" s="639"/>
      <c r="J508" s="633" t="s">
        <v>4279</v>
      </c>
    </row>
    <row r="509" spans="1:10" ht="25.5" x14ac:dyDescent="0.2">
      <c r="A509" s="630">
        <v>6</v>
      </c>
      <c r="B509" s="630">
        <v>22020501</v>
      </c>
      <c r="C509" s="631" t="s">
        <v>3370</v>
      </c>
      <c r="D509" s="205">
        <v>262500</v>
      </c>
      <c r="E509" s="205">
        <v>300000</v>
      </c>
      <c r="F509" s="205">
        <v>450000</v>
      </c>
      <c r="G509" s="205">
        <v>900000</v>
      </c>
      <c r="H509" s="205">
        <v>700000</v>
      </c>
      <c r="I509" s="632"/>
      <c r="J509" s="633" t="s">
        <v>4279</v>
      </c>
    </row>
    <row r="510" spans="1:10" ht="25.5" x14ac:dyDescent="0.2">
      <c r="A510" s="630">
        <v>7</v>
      </c>
      <c r="B510" s="630">
        <v>22021001</v>
      </c>
      <c r="C510" s="631" t="s">
        <v>3360</v>
      </c>
      <c r="D510" s="205">
        <v>58600</v>
      </c>
      <c r="E510" s="205">
        <v>66666.64</v>
      </c>
      <c r="F510" s="205">
        <v>100000</v>
      </c>
      <c r="G510" s="205">
        <v>400000</v>
      </c>
      <c r="H510" s="205">
        <v>400000</v>
      </c>
      <c r="I510" s="632"/>
      <c r="J510" s="633" t="s">
        <v>4279</v>
      </c>
    </row>
    <row r="511" spans="1:10" x14ac:dyDescent="0.2">
      <c r="A511" s="1317" t="s">
        <v>365</v>
      </c>
      <c r="B511" s="1317"/>
      <c r="C511" s="1317"/>
      <c r="D511" s="634">
        <v>1575000</v>
      </c>
      <c r="E511" s="634">
        <v>1800000</v>
      </c>
      <c r="F511" s="634">
        <v>2700000</v>
      </c>
      <c r="G511" s="634">
        <v>4500000</v>
      </c>
      <c r="H511" s="634">
        <f>SUM(H504:H510)</f>
        <v>3000000</v>
      </c>
      <c r="I511" s="632"/>
      <c r="J511" s="636"/>
    </row>
    <row r="512" spans="1:10" x14ac:dyDescent="0.2">
      <c r="A512" s="628">
        <v>8</v>
      </c>
      <c r="B512" s="628">
        <v>52111500100</v>
      </c>
      <c r="C512" s="1316" t="s">
        <v>510</v>
      </c>
      <c r="D512" s="1316"/>
      <c r="E512" s="1316"/>
      <c r="F512" s="1316"/>
      <c r="G512" s="1316"/>
      <c r="H512" s="1316"/>
      <c r="I512" s="632"/>
      <c r="J512" s="636"/>
    </row>
    <row r="513" spans="1:10" ht="25.5" x14ac:dyDescent="0.2">
      <c r="A513" s="630">
        <v>1</v>
      </c>
      <c r="B513" s="630">
        <v>22020102</v>
      </c>
      <c r="C513" s="631" t="s">
        <v>3349</v>
      </c>
      <c r="D513" s="205">
        <v>2940000</v>
      </c>
      <c r="E513" s="205">
        <v>1598000</v>
      </c>
      <c r="F513" s="205">
        <v>6075000</v>
      </c>
      <c r="G513" s="205">
        <v>2925000</v>
      </c>
      <c r="H513" s="205">
        <v>2450000</v>
      </c>
      <c r="I513" s="632"/>
      <c r="J513" s="633" t="s">
        <v>4279</v>
      </c>
    </row>
    <row r="514" spans="1:10" ht="25.5" x14ac:dyDescent="0.2">
      <c r="A514" s="630">
        <v>2</v>
      </c>
      <c r="B514" s="630">
        <v>22020202</v>
      </c>
      <c r="C514" s="631" t="s">
        <v>3350</v>
      </c>
      <c r="D514" s="205">
        <v>878000</v>
      </c>
      <c r="E514" s="205">
        <v>535000</v>
      </c>
      <c r="F514" s="205">
        <v>1822500</v>
      </c>
      <c r="G514" s="205">
        <v>1125000</v>
      </c>
      <c r="H514" s="205">
        <v>725000</v>
      </c>
      <c r="I514" s="632"/>
      <c r="J514" s="633" t="s">
        <v>4279</v>
      </c>
    </row>
    <row r="515" spans="1:10" ht="25.5" x14ac:dyDescent="0.2">
      <c r="A515" s="630">
        <v>3</v>
      </c>
      <c r="B515" s="630">
        <v>22020301</v>
      </c>
      <c r="C515" s="631" t="s">
        <v>3352</v>
      </c>
      <c r="D515" s="205">
        <v>546000</v>
      </c>
      <c r="E515" s="205">
        <v>333000</v>
      </c>
      <c r="F515" s="205">
        <v>2430000</v>
      </c>
      <c r="G515" s="205">
        <v>405000</v>
      </c>
      <c r="H515" s="205">
        <v>405000</v>
      </c>
      <c r="I515" s="632"/>
      <c r="J515" s="633" t="s">
        <v>4279</v>
      </c>
    </row>
    <row r="516" spans="1:10" ht="25.5" x14ac:dyDescent="0.2">
      <c r="A516" s="630">
        <v>4</v>
      </c>
      <c r="B516" s="630">
        <v>22020305</v>
      </c>
      <c r="C516" s="631" t="s">
        <v>3355</v>
      </c>
      <c r="D516" s="205">
        <v>708000</v>
      </c>
      <c r="E516" s="205">
        <v>357000</v>
      </c>
      <c r="F516" s="205">
        <v>607500</v>
      </c>
      <c r="G516" s="205">
        <v>720000</v>
      </c>
      <c r="H516" s="205">
        <v>720000</v>
      </c>
      <c r="I516" s="632"/>
      <c r="J516" s="633" t="s">
        <v>4279</v>
      </c>
    </row>
    <row r="517" spans="1:10" ht="25.5" x14ac:dyDescent="0.2">
      <c r="A517" s="630">
        <v>5</v>
      </c>
      <c r="B517" s="630">
        <v>22020401</v>
      </c>
      <c r="C517" s="631" t="s">
        <v>3356</v>
      </c>
      <c r="D517" s="205">
        <v>1128000</v>
      </c>
      <c r="E517" s="205">
        <v>790000</v>
      </c>
      <c r="F517" s="205">
        <v>2100000</v>
      </c>
      <c r="G517" s="205">
        <v>900000</v>
      </c>
      <c r="H517" s="205">
        <v>900000</v>
      </c>
      <c r="I517" s="632"/>
      <c r="J517" s="633" t="s">
        <v>4279</v>
      </c>
    </row>
    <row r="518" spans="1:10" ht="25.5" x14ac:dyDescent="0.2">
      <c r="A518" s="630">
        <v>6</v>
      </c>
      <c r="B518" s="630">
        <v>22020402</v>
      </c>
      <c r="C518" s="631" t="s">
        <v>3366</v>
      </c>
      <c r="D518" s="205">
        <v>304000</v>
      </c>
      <c r="E518" s="205">
        <v>148000</v>
      </c>
      <c r="F518" s="205">
        <v>243000</v>
      </c>
      <c r="G518" s="205">
        <v>225000</v>
      </c>
      <c r="H518" s="205">
        <v>225000</v>
      </c>
      <c r="I518" s="632"/>
      <c r="J518" s="633" t="s">
        <v>4279</v>
      </c>
    </row>
    <row r="519" spans="1:10" ht="25.5" x14ac:dyDescent="0.2">
      <c r="A519" s="630">
        <v>7</v>
      </c>
      <c r="B519" s="630">
        <v>22020501</v>
      </c>
      <c r="C519" s="631" t="s">
        <v>3370</v>
      </c>
      <c r="D519" s="205">
        <v>300000</v>
      </c>
      <c r="E519" s="205">
        <v>165000</v>
      </c>
      <c r="F519" s="205">
        <v>2250000</v>
      </c>
      <c r="G519" s="205">
        <v>1350000</v>
      </c>
      <c r="H519" s="205">
        <v>1350000</v>
      </c>
      <c r="I519" s="632"/>
      <c r="J519" s="633" t="s">
        <v>4279</v>
      </c>
    </row>
    <row r="520" spans="1:10" ht="25.5" x14ac:dyDescent="0.2">
      <c r="A520" s="630">
        <v>8</v>
      </c>
      <c r="B520" s="630">
        <v>22021001</v>
      </c>
      <c r="C520" s="631" t="s">
        <v>3360</v>
      </c>
      <c r="D520" s="205">
        <v>252000</v>
      </c>
      <c r="E520" s="205">
        <v>115000</v>
      </c>
      <c r="F520" s="205">
        <v>364500</v>
      </c>
      <c r="G520" s="205">
        <v>675000</v>
      </c>
      <c r="H520" s="205">
        <v>675000</v>
      </c>
      <c r="I520" s="632"/>
      <c r="J520" s="633" t="s">
        <v>4279</v>
      </c>
    </row>
    <row r="521" spans="1:10" ht="25.5" x14ac:dyDescent="0.2">
      <c r="A521" s="630">
        <v>9</v>
      </c>
      <c r="B521" s="630">
        <v>22021007</v>
      </c>
      <c r="C521" s="631" t="s">
        <v>3362</v>
      </c>
      <c r="D521" s="205">
        <v>444000</v>
      </c>
      <c r="E521" s="205">
        <v>155000</v>
      </c>
      <c r="F521" s="205">
        <v>607500</v>
      </c>
      <c r="G521" s="205">
        <v>675000</v>
      </c>
      <c r="H521" s="205">
        <v>675000</v>
      </c>
      <c r="I521" s="638"/>
      <c r="J521" s="633" t="s">
        <v>4279</v>
      </c>
    </row>
    <row r="522" spans="1:10" x14ac:dyDescent="0.2">
      <c r="A522" s="1317" t="s">
        <v>365</v>
      </c>
      <c r="B522" s="1317"/>
      <c r="C522" s="1317"/>
      <c r="D522" s="634">
        <v>7500000</v>
      </c>
      <c r="E522" s="634">
        <v>4196000</v>
      </c>
      <c r="F522" s="634">
        <v>16500000</v>
      </c>
      <c r="G522" s="634">
        <v>9000000</v>
      </c>
      <c r="H522" s="634">
        <f>SUM(H513:H521)</f>
        <v>8125000</v>
      </c>
      <c r="I522" s="639"/>
      <c r="J522" s="636"/>
    </row>
    <row r="523" spans="1:10" x14ac:dyDescent="0.2">
      <c r="A523" s="628">
        <v>9</v>
      </c>
      <c r="B523" s="628">
        <v>52111600100</v>
      </c>
      <c r="C523" s="1316" t="s">
        <v>1697</v>
      </c>
      <c r="D523" s="1316"/>
      <c r="E523" s="1316"/>
      <c r="F523" s="1316"/>
      <c r="G523" s="1316"/>
      <c r="H523" s="1316"/>
      <c r="I523" s="632"/>
      <c r="J523" s="636"/>
    </row>
    <row r="524" spans="1:10" ht="25.5" x14ac:dyDescent="0.2">
      <c r="A524" s="630">
        <v>1</v>
      </c>
      <c r="B524" s="630">
        <v>22020102</v>
      </c>
      <c r="C524" s="631" t="s">
        <v>3349</v>
      </c>
      <c r="D524" s="205">
        <v>1145000</v>
      </c>
      <c r="E524" s="205">
        <v>1734000</v>
      </c>
      <c r="F524" s="205">
        <v>1800000</v>
      </c>
      <c r="G524" s="205">
        <v>3500000</v>
      </c>
      <c r="H524" s="205">
        <v>3500000</v>
      </c>
      <c r="I524" s="632"/>
      <c r="J524" s="633" t="s">
        <v>4279</v>
      </c>
    </row>
    <row r="525" spans="1:10" ht="25.5" x14ac:dyDescent="0.2">
      <c r="A525" s="630">
        <v>2</v>
      </c>
      <c r="B525" s="630">
        <v>22020201</v>
      </c>
      <c r="C525" s="631" t="s">
        <v>3363</v>
      </c>
      <c r="D525" s="205">
        <v>466670</v>
      </c>
      <c r="E525" s="205">
        <v>210000</v>
      </c>
      <c r="F525" s="205">
        <v>336700</v>
      </c>
      <c r="G525" s="205">
        <v>250000</v>
      </c>
      <c r="H525" s="205">
        <v>250000</v>
      </c>
      <c r="I525" s="632"/>
      <c r="J525" s="633" t="s">
        <v>4279</v>
      </c>
    </row>
    <row r="526" spans="1:10" ht="25.5" x14ac:dyDescent="0.2">
      <c r="A526" s="630">
        <v>3</v>
      </c>
      <c r="B526" s="630">
        <v>22020202</v>
      </c>
      <c r="C526" s="631" t="s">
        <v>3350</v>
      </c>
      <c r="D526" s="205">
        <v>300000</v>
      </c>
      <c r="E526" s="205">
        <v>120000</v>
      </c>
      <c r="F526" s="205">
        <v>136700</v>
      </c>
      <c r="G526" s="205">
        <v>200000</v>
      </c>
      <c r="H526" s="205">
        <v>200000</v>
      </c>
      <c r="I526" s="632"/>
      <c r="J526" s="633" t="s">
        <v>4279</v>
      </c>
    </row>
    <row r="527" spans="1:10" ht="25.5" x14ac:dyDescent="0.2">
      <c r="A527" s="630">
        <v>4</v>
      </c>
      <c r="B527" s="630">
        <v>22020301</v>
      </c>
      <c r="C527" s="631" t="s">
        <v>3352</v>
      </c>
      <c r="D527" s="205">
        <v>850000</v>
      </c>
      <c r="E527" s="205">
        <v>368620</v>
      </c>
      <c r="F527" s="205">
        <v>750000</v>
      </c>
      <c r="G527" s="205">
        <v>850000</v>
      </c>
      <c r="H527" s="205">
        <v>500000</v>
      </c>
      <c r="I527" s="632"/>
      <c r="J527" s="633" t="s">
        <v>4279</v>
      </c>
    </row>
    <row r="528" spans="1:10" ht="25.5" x14ac:dyDescent="0.2">
      <c r="A528" s="630">
        <v>5</v>
      </c>
      <c r="B528" s="630">
        <v>22020305</v>
      </c>
      <c r="C528" s="631" t="s">
        <v>3355</v>
      </c>
      <c r="D528" s="205">
        <v>450000</v>
      </c>
      <c r="E528" s="205">
        <v>286700</v>
      </c>
      <c r="F528" s="205">
        <v>286700</v>
      </c>
      <c r="G528" s="205">
        <v>600000</v>
      </c>
      <c r="H528" s="205">
        <v>303000</v>
      </c>
      <c r="I528" s="632"/>
      <c r="J528" s="633" t="s">
        <v>4279</v>
      </c>
    </row>
    <row r="529" spans="1:10" ht="25.5" x14ac:dyDescent="0.2">
      <c r="A529" s="630">
        <v>6</v>
      </c>
      <c r="B529" s="630">
        <v>22020401</v>
      </c>
      <c r="C529" s="631" t="s">
        <v>3356</v>
      </c>
      <c r="D529" s="205">
        <v>891670</v>
      </c>
      <c r="E529" s="205">
        <v>308000</v>
      </c>
      <c r="F529" s="205">
        <v>793000</v>
      </c>
      <c r="G529" s="205">
        <v>700000</v>
      </c>
      <c r="H529" s="205">
        <v>700000</v>
      </c>
      <c r="I529" s="632"/>
      <c r="J529" s="633" t="s">
        <v>4279</v>
      </c>
    </row>
    <row r="530" spans="1:10" ht="25.5" x14ac:dyDescent="0.2">
      <c r="A530" s="630">
        <v>7</v>
      </c>
      <c r="B530" s="630">
        <v>22020402</v>
      </c>
      <c r="C530" s="631" t="s">
        <v>3366</v>
      </c>
      <c r="D530" s="205">
        <v>945710</v>
      </c>
      <c r="E530" s="205">
        <v>360000</v>
      </c>
      <c r="F530" s="205">
        <v>836800</v>
      </c>
      <c r="G530" s="205">
        <v>700000</v>
      </c>
      <c r="H530" s="205">
        <v>700000</v>
      </c>
      <c r="I530" s="638"/>
      <c r="J530" s="633" t="s">
        <v>4279</v>
      </c>
    </row>
    <row r="531" spans="1:10" ht="25.5" x14ac:dyDescent="0.2">
      <c r="A531" s="630">
        <v>8</v>
      </c>
      <c r="B531" s="630">
        <v>22020501</v>
      </c>
      <c r="C531" s="631" t="s">
        <v>3370</v>
      </c>
      <c r="D531" s="205">
        <v>576300</v>
      </c>
      <c r="E531" s="205">
        <v>261020</v>
      </c>
      <c r="F531" s="205">
        <v>1500000</v>
      </c>
      <c r="G531" s="205">
        <v>2500000</v>
      </c>
      <c r="H531" s="205">
        <v>800000</v>
      </c>
      <c r="I531" s="639"/>
      <c r="J531" s="633" t="s">
        <v>4279</v>
      </c>
    </row>
    <row r="532" spans="1:10" ht="25.5" x14ac:dyDescent="0.2">
      <c r="A532" s="630">
        <v>9</v>
      </c>
      <c r="B532" s="630">
        <v>22021001</v>
      </c>
      <c r="C532" s="631" t="s">
        <v>3360</v>
      </c>
      <c r="D532" s="205">
        <v>382060</v>
      </c>
      <c r="E532" s="205">
        <v>236700</v>
      </c>
      <c r="F532" s="205">
        <v>236700</v>
      </c>
      <c r="G532" s="205">
        <v>300000</v>
      </c>
      <c r="H532" s="205">
        <v>300000</v>
      </c>
      <c r="I532" s="632"/>
      <c r="J532" s="633" t="s">
        <v>4279</v>
      </c>
    </row>
    <row r="533" spans="1:10" ht="25.5" x14ac:dyDescent="0.2">
      <c r="A533" s="630">
        <v>10</v>
      </c>
      <c r="B533" s="630">
        <v>22021007</v>
      </c>
      <c r="C533" s="631" t="s">
        <v>3362</v>
      </c>
      <c r="D533" s="205">
        <v>405590</v>
      </c>
      <c r="E533" s="205">
        <v>195960</v>
      </c>
      <c r="F533" s="205">
        <v>323400</v>
      </c>
      <c r="G533" s="205">
        <v>400000</v>
      </c>
      <c r="H533" s="205">
        <v>300000</v>
      </c>
      <c r="I533" s="632"/>
      <c r="J533" s="633" t="s">
        <v>4279</v>
      </c>
    </row>
    <row r="534" spans="1:10" x14ac:dyDescent="0.2">
      <c r="A534" s="1317" t="s">
        <v>365</v>
      </c>
      <c r="B534" s="1317"/>
      <c r="C534" s="1317"/>
      <c r="D534" s="634">
        <v>6413000</v>
      </c>
      <c r="E534" s="634">
        <v>4081000</v>
      </c>
      <c r="F534" s="634">
        <v>7000000</v>
      </c>
      <c r="G534" s="634">
        <v>10000000</v>
      </c>
      <c r="H534" s="634">
        <f>SUM(H524:H533)</f>
        <v>7553000</v>
      </c>
      <c r="I534" s="638"/>
      <c r="J534" s="645"/>
    </row>
    <row r="535" spans="1:10" x14ac:dyDescent="0.2">
      <c r="A535" s="628">
        <v>10</v>
      </c>
      <c r="B535" s="628">
        <v>52100200100</v>
      </c>
      <c r="C535" s="1316" t="s">
        <v>371</v>
      </c>
      <c r="D535" s="1316"/>
      <c r="E535" s="1316"/>
      <c r="F535" s="1316"/>
      <c r="G535" s="1316"/>
      <c r="H535" s="1316"/>
      <c r="I535" s="639"/>
      <c r="J535" s="636"/>
    </row>
    <row r="536" spans="1:10" ht="25.5" x14ac:dyDescent="0.2">
      <c r="A536" s="630">
        <v>1</v>
      </c>
      <c r="B536" s="630">
        <v>22020102</v>
      </c>
      <c r="C536" s="631" t="s">
        <v>3349</v>
      </c>
      <c r="D536" s="637">
        <v>0</v>
      </c>
      <c r="E536" s="637">
        <v>0</v>
      </c>
      <c r="F536" s="637">
        <v>0</v>
      </c>
      <c r="G536" s="205">
        <v>5000000</v>
      </c>
      <c r="H536" s="205">
        <v>3000000</v>
      </c>
      <c r="I536" s="632"/>
      <c r="J536" s="633" t="s">
        <v>4279</v>
      </c>
    </row>
    <row r="537" spans="1:10" ht="25.5" x14ac:dyDescent="0.2">
      <c r="A537" s="630">
        <v>2</v>
      </c>
      <c r="B537" s="630">
        <v>22020201</v>
      </c>
      <c r="C537" s="631" t="s">
        <v>3363</v>
      </c>
      <c r="D537" s="637">
        <v>0</v>
      </c>
      <c r="E537" s="637">
        <v>0</v>
      </c>
      <c r="F537" s="637">
        <v>0</v>
      </c>
      <c r="G537" s="205">
        <v>100000</v>
      </c>
      <c r="H537" s="205">
        <v>100000</v>
      </c>
      <c r="I537" s="632"/>
      <c r="J537" s="633" t="s">
        <v>4279</v>
      </c>
    </row>
    <row r="538" spans="1:10" ht="25.5" x14ac:dyDescent="0.2">
      <c r="A538" s="630">
        <v>3</v>
      </c>
      <c r="B538" s="630">
        <v>22020202</v>
      </c>
      <c r="C538" s="631" t="s">
        <v>3350</v>
      </c>
      <c r="D538" s="637">
        <v>0</v>
      </c>
      <c r="E538" s="637">
        <v>0</v>
      </c>
      <c r="F538" s="637">
        <v>0</v>
      </c>
      <c r="G538" s="205">
        <v>450000</v>
      </c>
      <c r="H538" s="205">
        <v>450000</v>
      </c>
      <c r="I538" s="632"/>
      <c r="J538" s="633" t="s">
        <v>4279</v>
      </c>
    </row>
    <row r="539" spans="1:10" ht="25.5" x14ac:dyDescent="0.2">
      <c r="A539" s="630">
        <v>4</v>
      </c>
      <c r="B539" s="630">
        <v>22020301</v>
      </c>
      <c r="C539" s="631" t="s">
        <v>3352</v>
      </c>
      <c r="D539" s="637">
        <v>0</v>
      </c>
      <c r="E539" s="637">
        <v>0</v>
      </c>
      <c r="F539" s="637">
        <v>0</v>
      </c>
      <c r="G539" s="205">
        <v>1650000</v>
      </c>
      <c r="H539" s="205">
        <v>1650000</v>
      </c>
      <c r="I539" s="632"/>
      <c r="J539" s="633" t="s">
        <v>4279</v>
      </c>
    </row>
    <row r="540" spans="1:10" ht="25.5" x14ac:dyDescent="0.2">
      <c r="A540" s="630">
        <v>5</v>
      </c>
      <c r="B540" s="630">
        <v>22020303</v>
      </c>
      <c r="C540" s="631" t="s">
        <v>3353</v>
      </c>
      <c r="D540" s="637">
        <v>0</v>
      </c>
      <c r="E540" s="637">
        <v>0</v>
      </c>
      <c r="F540" s="637">
        <v>0</v>
      </c>
      <c r="G540" s="205">
        <v>60000</v>
      </c>
      <c r="H540" s="205">
        <v>60000</v>
      </c>
      <c r="I540" s="632"/>
      <c r="J540" s="633" t="s">
        <v>4279</v>
      </c>
    </row>
    <row r="541" spans="1:10" ht="25.5" x14ac:dyDescent="0.2">
      <c r="A541" s="630">
        <v>6</v>
      </c>
      <c r="B541" s="630">
        <v>22020401</v>
      </c>
      <c r="C541" s="631" t="s">
        <v>3356</v>
      </c>
      <c r="D541" s="637">
        <v>0</v>
      </c>
      <c r="E541" s="637">
        <v>0</v>
      </c>
      <c r="F541" s="637">
        <v>0</v>
      </c>
      <c r="G541" s="205">
        <v>1640000</v>
      </c>
      <c r="H541" s="205">
        <v>1640000</v>
      </c>
      <c r="I541" s="632"/>
      <c r="J541" s="633" t="s">
        <v>4279</v>
      </c>
    </row>
    <row r="542" spans="1:10" ht="25.5" x14ac:dyDescent="0.2">
      <c r="A542" s="630">
        <v>7</v>
      </c>
      <c r="B542" s="630">
        <v>22020402</v>
      </c>
      <c r="C542" s="631" t="s">
        <v>3366</v>
      </c>
      <c r="D542" s="637">
        <v>0</v>
      </c>
      <c r="E542" s="637">
        <v>0</v>
      </c>
      <c r="F542" s="637">
        <v>0</v>
      </c>
      <c r="G542" s="205">
        <v>300000</v>
      </c>
      <c r="H542" s="205">
        <v>300000</v>
      </c>
      <c r="I542" s="632"/>
      <c r="J542" s="633" t="s">
        <v>4279</v>
      </c>
    </row>
    <row r="543" spans="1:10" ht="25.5" x14ac:dyDescent="0.2">
      <c r="A543" s="630">
        <v>8</v>
      </c>
      <c r="B543" s="630">
        <v>22020501</v>
      </c>
      <c r="C543" s="631" t="s">
        <v>3370</v>
      </c>
      <c r="D543" s="637">
        <v>0</v>
      </c>
      <c r="E543" s="637">
        <v>0</v>
      </c>
      <c r="F543" s="637">
        <v>0</v>
      </c>
      <c r="G543" s="205">
        <v>2000000</v>
      </c>
      <c r="H543" s="205">
        <v>2000000</v>
      </c>
      <c r="I543" s="632"/>
      <c r="J543" s="633" t="s">
        <v>4279</v>
      </c>
    </row>
    <row r="544" spans="1:10" ht="25.5" x14ac:dyDescent="0.2">
      <c r="A544" s="630">
        <v>9</v>
      </c>
      <c r="B544" s="630">
        <v>22021001</v>
      </c>
      <c r="C544" s="631" t="s">
        <v>3360</v>
      </c>
      <c r="D544" s="637">
        <v>0</v>
      </c>
      <c r="E544" s="637">
        <v>0</v>
      </c>
      <c r="F544" s="637">
        <v>0</v>
      </c>
      <c r="G544" s="205">
        <v>200000</v>
      </c>
      <c r="H544" s="205">
        <v>200000</v>
      </c>
      <c r="I544" s="632"/>
      <c r="J544" s="633" t="s">
        <v>4279</v>
      </c>
    </row>
    <row r="545" spans="1:10" ht="25.5" x14ac:dyDescent="0.2">
      <c r="A545" s="630">
        <v>10</v>
      </c>
      <c r="B545" s="630">
        <v>22021003</v>
      </c>
      <c r="C545" s="631" t="s">
        <v>3376</v>
      </c>
      <c r="D545" s="637">
        <v>0</v>
      </c>
      <c r="E545" s="637">
        <v>0</v>
      </c>
      <c r="F545" s="637">
        <v>0</v>
      </c>
      <c r="G545" s="205">
        <v>250000</v>
      </c>
      <c r="H545" s="205">
        <v>250000</v>
      </c>
      <c r="I545" s="632"/>
      <c r="J545" s="633" t="s">
        <v>4279</v>
      </c>
    </row>
    <row r="546" spans="1:10" ht="25.5" x14ac:dyDescent="0.2">
      <c r="A546" s="630">
        <v>11</v>
      </c>
      <c r="B546" s="630">
        <v>22021007</v>
      </c>
      <c r="C546" s="631" t="s">
        <v>3362</v>
      </c>
      <c r="D546" s="637">
        <v>0</v>
      </c>
      <c r="E546" s="637">
        <v>0</v>
      </c>
      <c r="F546" s="637">
        <v>0</v>
      </c>
      <c r="G546" s="205">
        <v>350000</v>
      </c>
      <c r="H546" s="205">
        <v>350000</v>
      </c>
      <c r="I546" s="632"/>
      <c r="J546" s="633" t="s">
        <v>4279</v>
      </c>
    </row>
    <row r="547" spans="1:10" x14ac:dyDescent="0.2">
      <c r="A547" s="1317" t="s">
        <v>365</v>
      </c>
      <c r="B547" s="1317"/>
      <c r="C547" s="1317"/>
      <c r="D547" s="640">
        <v>0</v>
      </c>
      <c r="E547" s="640">
        <v>0</v>
      </c>
      <c r="F547" s="640">
        <v>0</v>
      </c>
      <c r="G547" s="634">
        <v>12000000</v>
      </c>
      <c r="H547" s="634">
        <f>SUM(H536:H546)</f>
        <v>10000000</v>
      </c>
      <c r="I547" s="638">
        <f>SUM(I536:I546)</f>
        <v>0</v>
      </c>
      <c r="J547" s="636"/>
    </row>
    <row r="548" spans="1:10" x14ac:dyDescent="0.2">
      <c r="A548" s="628">
        <v>11</v>
      </c>
      <c r="B548" s="628">
        <v>11103300100</v>
      </c>
      <c r="C548" s="1316" t="s">
        <v>1880</v>
      </c>
      <c r="D548" s="1316"/>
      <c r="E548" s="1316"/>
      <c r="F548" s="1316"/>
      <c r="G548" s="1316"/>
      <c r="H548" s="1316"/>
      <c r="I548" s="636"/>
      <c r="J548" s="636"/>
    </row>
    <row r="549" spans="1:10" ht="25.5" x14ac:dyDescent="0.2">
      <c r="A549" s="630">
        <v>1</v>
      </c>
      <c r="B549" s="630">
        <v>22020102</v>
      </c>
      <c r="C549" s="631" t="s">
        <v>3349</v>
      </c>
      <c r="D549" s="205">
        <v>857500</v>
      </c>
      <c r="E549" s="205">
        <v>330000</v>
      </c>
      <c r="F549" s="205">
        <v>1500000</v>
      </c>
      <c r="G549" s="205">
        <v>1000000</v>
      </c>
      <c r="H549" s="205">
        <v>500000</v>
      </c>
      <c r="I549" s="647"/>
      <c r="J549" s="633" t="s">
        <v>4279</v>
      </c>
    </row>
    <row r="550" spans="1:10" ht="25.5" x14ac:dyDescent="0.2">
      <c r="A550" s="630">
        <v>2</v>
      </c>
      <c r="B550" s="630">
        <v>22020202</v>
      </c>
      <c r="C550" s="631" t="s">
        <v>3350</v>
      </c>
      <c r="D550" s="205">
        <v>98000</v>
      </c>
      <c r="E550" s="205">
        <v>70000</v>
      </c>
      <c r="F550" s="205">
        <v>262500</v>
      </c>
      <c r="G550" s="205">
        <v>175000</v>
      </c>
      <c r="H550" s="205">
        <v>175000</v>
      </c>
      <c r="I550" s="647"/>
      <c r="J550" s="633" t="s">
        <v>4279</v>
      </c>
    </row>
    <row r="551" spans="1:10" ht="25.5" x14ac:dyDescent="0.2">
      <c r="A551" s="630">
        <v>3</v>
      </c>
      <c r="B551" s="630">
        <v>22020301</v>
      </c>
      <c r="C551" s="631" t="s">
        <v>3352</v>
      </c>
      <c r="D551" s="205">
        <v>1587000</v>
      </c>
      <c r="E551" s="205">
        <v>690000</v>
      </c>
      <c r="F551" s="205">
        <v>1500000</v>
      </c>
      <c r="G551" s="205">
        <v>1000000</v>
      </c>
      <c r="H551" s="205">
        <v>300000</v>
      </c>
      <c r="I551" s="647"/>
      <c r="J551" s="633" t="s">
        <v>4279</v>
      </c>
    </row>
    <row r="552" spans="1:10" ht="25.5" x14ac:dyDescent="0.2">
      <c r="A552" s="630">
        <v>4</v>
      </c>
      <c r="B552" s="630">
        <v>22020401</v>
      </c>
      <c r="C552" s="631" t="s">
        <v>3356</v>
      </c>
      <c r="D552" s="205">
        <v>380000</v>
      </c>
      <c r="E552" s="205">
        <v>295000</v>
      </c>
      <c r="F552" s="205">
        <v>1125000</v>
      </c>
      <c r="G552" s="205">
        <v>750000</v>
      </c>
      <c r="H552" s="205">
        <v>250000</v>
      </c>
      <c r="I552" s="647"/>
      <c r="J552" s="633" t="s">
        <v>4279</v>
      </c>
    </row>
    <row r="553" spans="1:10" ht="25.5" x14ac:dyDescent="0.2">
      <c r="A553" s="630">
        <v>5</v>
      </c>
      <c r="B553" s="630">
        <v>22020402</v>
      </c>
      <c r="C553" s="631" t="s">
        <v>3366</v>
      </c>
      <c r="D553" s="205">
        <v>190000</v>
      </c>
      <c r="E553" s="205">
        <v>155000</v>
      </c>
      <c r="F553" s="205">
        <v>675000</v>
      </c>
      <c r="G553" s="205">
        <v>450000</v>
      </c>
      <c r="H553" s="205">
        <v>450000</v>
      </c>
      <c r="I553" s="647"/>
      <c r="J553" s="633" t="s">
        <v>4279</v>
      </c>
    </row>
    <row r="554" spans="1:10" ht="25.5" x14ac:dyDescent="0.2">
      <c r="A554" s="630">
        <v>6</v>
      </c>
      <c r="B554" s="630">
        <v>22020501</v>
      </c>
      <c r="C554" s="631" t="s">
        <v>3370</v>
      </c>
      <c r="D554" s="205">
        <v>460000</v>
      </c>
      <c r="E554" s="205">
        <v>1208000</v>
      </c>
      <c r="F554" s="205">
        <v>1875000</v>
      </c>
      <c r="G554" s="205">
        <v>1250000</v>
      </c>
      <c r="H554" s="205">
        <v>450000</v>
      </c>
      <c r="I554" s="647"/>
      <c r="J554" s="633" t="s">
        <v>4279</v>
      </c>
    </row>
    <row r="555" spans="1:10" ht="25.5" x14ac:dyDescent="0.2">
      <c r="A555" s="630">
        <v>7</v>
      </c>
      <c r="B555" s="630">
        <v>22020503</v>
      </c>
      <c r="C555" s="631" t="s">
        <v>3358</v>
      </c>
      <c r="D555" s="637">
        <v>0</v>
      </c>
      <c r="E555" s="637">
        <v>0</v>
      </c>
      <c r="F555" s="637">
        <v>0</v>
      </c>
      <c r="G555" s="205">
        <v>1000000</v>
      </c>
      <c r="H555" s="205">
        <v>350000</v>
      </c>
      <c r="I555" s="638"/>
      <c r="J555" s="633" t="s">
        <v>4279</v>
      </c>
    </row>
    <row r="556" spans="1:10" ht="25.5" x14ac:dyDescent="0.2">
      <c r="A556" s="630">
        <v>8</v>
      </c>
      <c r="B556" s="630">
        <v>22020504</v>
      </c>
      <c r="C556" s="631" t="s">
        <v>3384</v>
      </c>
      <c r="D556" s="637">
        <v>0</v>
      </c>
      <c r="E556" s="637">
        <v>0</v>
      </c>
      <c r="F556" s="637">
        <v>0</v>
      </c>
      <c r="G556" s="205">
        <v>1000000</v>
      </c>
      <c r="H556" s="205">
        <v>350000</v>
      </c>
      <c r="I556" s="639"/>
      <c r="J556" s="633" t="s">
        <v>4279</v>
      </c>
    </row>
    <row r="557" spans="1:10" ht="25.5" x14ac:dyDescent="0.2">
      <c r="A557" s="630">
        <v>9</v>
      </c>
      <c r="B557" s="630">
        <v>22021001</v>
      </c>
      <c r="C557" s="631" t="s">
        <v>3360</v>
      </c>
      <c r="D557" s="205">
        <v>100000</v>
      </c>
      <c r="E557" s="205">
        <v>70000</v>
      </c>
      <c r="F557" s="205">
        <v>562500</v>
      </c>
      <c r="G557" s="205">
        <v>375000</v>
      </c>
      <c r="H557" s="205">
        <v>175000</v>
      </c>
      <c r="I557" s="632"/>
      <c r="J557" s="633" t="s">
        <v>4279</v>
      </c>
    </row>
    <row r="558" spans="1:10" x14ac:dyDescent="0.2">
      <c r="A558" s="1317" t="s">
        <v>365</v>
      </c>
      <c r="B558" s="1317"/>
      <c r="C558" s="1317"/>
      <c r="D558" s="634">
        <v>3672500</v>
      </c>
      <c r="E558" s="634">
        <v>2818000</v>
      </c>
      <c r="F558" s="634">
        <v>7500000</v>
      </c>
      <c r="G558" s="634">
        <v>7000000</v>
      </c>
      <c r="H558" s="634">
        <f>SUM(H549:H557)</f>
        <v>3000000</v>
      </c>
      <c r="I558" s="632"/>
      <c r="J558" s="645"/>
    </row>
    <row r="559" spans="1:10" x14ac:dyDescent="0.2">
      <c r="A559" s="1319" t="s">
        <v>3421</v>
      </c>
      <c r="B559" s="1319"/>
      <c r="C559" s="1319"/>
      <c r="D559" s="634">
        <f>D558+D547+D534+D522+D511+D502+D490+D478+D467+D454+D441</f>
        <v>42712992</v>
      </c>
      <c r="E559" s="634">
        <f>E558+E547+E534+E522+E511+E502+E490+E478+E467+E454+E441</f>
        <v>31665000</v>
      </c>
      <c r="F559" s="634">
        <f>F558+F547+F534+F522+F511+F502+F490+F478+F467+F454+F441</f>
        <v>77700000</v>
      </c>
      <c r="G559" s="634">
        <f>G558+G547+G534+G522+G511+G502+G490+G478+G467+G454+G441</f>
        <v>86500000</v>
      </c>
      <c r="H559" s="634">
        <f>H558+H547+H534+H522+H511+H502+H490+H478+H467+H454+H441</f>
        <v>69928000</v>
      </c>
      <c r="I559" s="632"/>
      <c r="J559" s="645"/>
    </row>
    <row r="560" spans="1:10" x14ac:dyDescent="0.2">
      <c r="A560" s="1320" t="s">
        <v>3445</v>
      </c>
      <c r="B560" s="1320"/>
      <c r="C560" s="1320"/>
      <c r="D560" s="1320"/>
      <c r="E560" s="1320"/>
      <c r="F560" s="1320"/>
      <c r="G560" s="1320"/>
      <c r="H560" s="1320"/>
      <c r="I560" s="1320"/>
      <c r="J560" s="1320"/>
    </row>
    <row r="561" spans="1:10" x14ac:dyDescent="0.2">
      <c r="A561" s="628">
        <v>1</v>
      </c>
      <c r="B561" s="628">
        <v>12300100100</v>
      </c>
      <c r="C561" s="1316" t="s">
        <v>1275</v>
      </c>
      <c r="D561" s="1316"/>
      <c r="E561" s="1316"/>
      <c r="F561" s="1316"/>
      <c r="G561" s="1316"/>
      <c r="H561" s="1316"/>
      <c r="I561" s="632"/>
      <c r="J561" s="636"/>
    </row>
    <row r="562" spans="1:10" ht="25.5" x14ac:dyDescent="0.2">
      <c r="A562" s="630">
        <v>1</v>
      </c>
      <c r="B562" s="630">
        <v>22020102</v>
      </c>
      <c r="C562" s="631" t="s">
        <v>3349</v>
      </c>
      <c r="D562" s="205">
        <v>2080500</v>
      </c>
      <c r="E562" s="205">
        <v>4427000</v>
      </c>
      <c r="F562" s="205">
        <v>6750000</v>
      </c>
      <c r="G562" s="205">
        <v>6213155.6100000003</v>
      </c>
      <c r="H562" s="205">
        <v>4213155.6100000003</v>
      </c>
      <c r="I562" s="632"/>
      <c r="J562" s="633" t="s">
        <v>4279</v>
      </c>
    </row>
    <row r="563" spans="1:10" ht="25.5" x14ac:dyDescent="0.2">
      <c r="A563" s="630">
        <v>2</v>
      </c>
      <c r="B563" s="630">
        <v>22020201</v>
      </c>
      <c r="C563" s="631" t="s">
        <v>3363</v>
      </c>
      <c r="D563" s="205">
        <v>313500</v>
      </c>
      <c r="E563" s="205">
        <v>228000</v>
      </c>
      <c r="F563" s="205">
        <v>225000</v>
      </c>
      <c r="G563" s="205">
        <v>602807.14</v>
      </c>
      <c r="H563" s="205">
        <v>602807.14</v>
      </c>
      <c r="I563" s="632"/>
      <c r="J563" s="633" t="s">
        <v>4279</v>
      </c>
    </row>
    <row r="564" spans="1:10" ht="25.5" x14ac:dyDescent="0.2">
      <c r="A564" s="630">
        <v>3</v>
      </c>
      <c r="B564" s="630">
        <v>22020202</v>
      </c>
      <c r="C564" s="631" t="s">
        <v>3350</v>
      </c>
      <c r="D564" s="205">
        <v>456000</v>
      </c>
      <c r="E564" s="205">
        <v>380000</v>
      </c>
      <c r="F564" s="205">
        <v>450000</v>
      </c>
      <c r="G564" s="205">
        <v>843567.43</v>
      </c>
      <c r="H564" s="205">
        <v>843567.43</v>
      </c>
      <c r="I564" s="632"/>
      <c r="J564" s="633" t="s">
        <v>4279</v>
      </c>
    </row>
    <row r="565" spans="1:10" ht="25.5" x14ac:dyDescent="0.2">
      <c r="A565" s="630">
        <v>4</v>
      </c>
      <c r="B565" s="630">
        <v>22020301</v>
      </c>
      <c r="C565" s="631" t="s">
        <v>3352</v>
      </c>
      <c r="D565" s="205">
        <v>712500</v>
      </c>
      <c r="E565" s="205">
        <v>589000</v>
      </c>
      <c r="F565" s="205">
        <v>1500000</v>
      </c>
      <c r="G565" s="205">
        <v>1204707.8799999999</v>
      </c>
      <c r="H565" s="205">
        <f>1204707.88-650000</f>
        <v>554707.87999999989</v>
      </c>
      <c r="I565" s="632"/>
      <c r="J565" s="633" t="s">
        <v>4279</v>
      </c>
    </row>
    <row r="566" spans="1:10" ht="25.5" x14ac:dyDescent="0.2">
      <c r="A566" s="630">
        <v>5</v>
      </c>
      <c r="B566" s="630">
        <v>22020305</v>
      </c>
      <c r="C566" s="631" t="s">
        <v>3355</v>
      </c>
      <c r="D566" s="205">
        <v>199500</v>
      </c>
      <c r="E566" s="205">
        <v>161500</v>
      </c>
      <c r="F566" s="205">
        <v>150000</v>
      </c>
      <c r="G566" s="205">
        <v>1182426.99</v>
      </c>
      <c r="H566" s="205">
        <v>182426.99</v>
      </c>
      <c r="I566" s="632"/>
      <c r="J566" s="633" t="s">
        <v>4279</v>
      </c>
    </row>
    <row r="567" spans="1:10" ht="25.5" x14ac:dyDescent="0.2">
      <c r="A567" s="630">
        <v>6</v>
      </c>
      <c r="B567" s="630">
        <v>22020401</v>
      </c>
      <c r="C567" s="631" t="s">
        <v>3356</v>
      </c>
      <c r="D567" s="205">
        <v>1482000</v>
      </c>
      <c r="E567" s="205">
        <v>1121000</v>
      </c>
      <c r="F567" s="205">
        <v>3750000</v>
      </c>
      <c r="G567" s="205">
        <v>2408509.36</v>
      </c>
      <c r="H567" s="205">
        <v>2408509.36</v>
      </c>
      <c r="I567" s="632"/>
      <c r="J567" s="633" t="s">
        <v>4279</v>
      </c>
    </row>
    <row r="568" spans="1:10" ht="25.5" x14ac:dyDescent="0.2">
      <c r="A568" s="630">
        <v>7</v>
      </c>
      <c r="B568" s="630">
        <v>22020402</v>
      </c>
      <c r="C568" s="631" t="s">
        <v>3366</v>
      </c>
      <c r="D568" s="205">
        <v>1254000</v>
      </c>
      <c r="E568" s="205">
        <v>940500</v>
      </c>
      <c r="F568" s="205">
        <v>1875000</v>
      </c>
      <c r="G568" s="205">
        <v>2047368.91</v>
      </c>
      <c r="H568" s="205">
        <v>1047368.91</v>
      </c>
      <c r="I568" s="632"/>
      <c r="J568" s="633" t="s">
        <v>4279</v>
      </c>
    </row>
    <row r="569" spans="1:10" ht="25.5" x14ac:dyDescent="0.2">
      <c r="A569" s="630">
        <v>8</v>
      </c>
      <c r="B569" s="630">
        <v>22020501</v>
      </c>
      <c r="C569" s="631" t="s">
        <v>3370</v>
      </c>
      <c r="D569" s="205">
        <v>969000</v>
      </c>
      <c r="E569" s="205">
        <v>807500</v>
      </c>
      <c r="F569" s="205">
        <v>1800000</v>
      </c>
      <c r="G569" s="205">
        <v>1806608.62</v>
      </c>
      <c r="H569" s="205">
        <v>806608.62</v>
      </c>
      <c r="I569" s="632"/>
      <c r="J569" s="633" t="s">
        <v>4279</v>
      </c>
    </row>
    <row r="570" spans="1:10" ht="25.5" x14ac:dyDescent="0.2">
      <c r="A570" s="630">
        <v>9</v>
      </c>
      <c r="B570" s="630">
        <v>22021001</v>
      </c>
      <c r="C570" s="631" t="s">
        <v>3360</v>
      </c>
      <c r="D570" s="205">
        <v>456000</v>
      </c>
      <c r="E570" s="205">
        <v>389500</v>
      </c>
      <c r="F570" s="205">
        <v>450000</v>
      </c>
      <c r="G570" s="205">
        <v>843567.43</v>
      </c>
      <c r="H570" s="205">
        <v>843567.43</v>
      </c>
      <c r="I570" s="632"/>
      <c r="J570" s="633" t="s">
        <v>4279</v>
      </c>
    </row>
    <row r="571" spans="1:10" ht="25.5" x14ac:dyDescent="0.2">
      <c r="A571" s="630">
        <v>10</v>
      </c>
      <c r="B571" s="630">
        <v>22021007</v>
      </c>
      <c r="C571" s="631" t="s">
        <v>3362</v>
      </c>
      <c r="D571" s="205">
        <v>627000</v>
      </c>
      <c r="E571" s="205">
        <v>456000</v>
      </c>
      <c r="F571" s="205">
        <v>1050000</v>
      </c>
      <c r="G571" s="205">
        <v>847280.63</v>
      </c>
      <c r="H571" s="205">
        <v>847280.63</v>
      </c>
      <c r="I571" s="632"/>
      <c r="J571" s="633" t="s">
        <v>4279</v>
      </c>
    </row>
    <row r="572" spans="1:10" x14ac:dyDescent="0.2">
      <c r="A572" s="1317" t="s">
        <v>365</v>
      </c>
      <c r="B572" s="1317"/>
      <c r="C572" s="1317"/>
      <c r="D572" s="634">
        <v>8550000</v>
      </c>
      <c r="E572" s="634">
        <v>9500000</v>
      </c>
      <c r="F572" s="634">
        <v>18000000</v>
      </c>
      <c r="G572" s="634">
        <v>18000000</v>
      </c>
      <c r="H572" s="634">
        <f>SUM(H562:H571)</f>
        <v>12350000</v>
      </c>
      <c r="I572" s="632"/>
      <c r="J572" s="636"/>
    </row>
    <row r="573" spans="1:10" x14ac:dyDescent="0.2">
      <c r="A573" s="628">
        <v>2</v>
      </c>
      <c r="B573" s="628">
        <v>12300400200</v>
      </c>
      <c r="C573" s="1316" t="s">
        <v>2427</v>
      </c>
      <c r="D573" s="1316"/>
      <c r="E573" s="1316"/>
      <c r="F573" s="1316"/>
      <c r="G573" s="1316"/>
      <c r="H573" s="1316"/>
      <c r="I573" s="632"/>
      <c r="J573" s="636"/>
    </row>
    <row r="574" spans="1:10" ht="25.5" x14ac:dyDescent="0.2">
      <c r="A574" s="630">
        <v>1</v>
      </c>
      <c r="B574" s="630">
        <v>22020102</v>
      </c>
      <c r="C574" s="631" t="s">
        <v>3349</v>
      </c>
      <c r="D574" s="205">
        <v>1200000</v>
      </c>
      <c r="E574" s="205">
        <v>540000</v>
      </c>
      <c r="F574" s="205">
        <v>1500000</v>
      </c>
      <c r="G574" s="205">
        <v>750000</v>
      </c>
      <c r="H574" s="205">
        <v>750000</v>
      </c>
      <c r="I574" s="632"/>
      <c r="J574" s="633" t="s">
        <v>4279</v>
      </c>
    </row>
    <row r="575" spans="1:10" ht="25.5" x14ac:dyDescent="0.2">
      <c r="A575" s="630">
        <v>2</v>
      </c>
      <c r="B575" s="630">
        <v>22020301</v>
      </c>
      <c r="C575" s="631" t="s">
        <v>3352</v>
      </c>
      <c r="D575" s="205">
        <v>500000</v>
      </c>
      <c r="E575" s="205">
        <v>360000</v>
      </c>
      <c r="F575" s="205">
        <v>1500000</v>
      </c>
      <c r="G575" s="637">
        <v>0</v>
      </c>
      <c r="H575" s="637">
        <v>0</v>
      </c>
      <c r="I575" s="632"/>
      <c r="J575" s="654" t="s">
        <v>4233</v>
      </c>
    </row>
    <row r="576" spans="1:10" ht="25.5" x14ac:dyDescent="0.2">
      <c r="A576" s="630">
        <v>3</v>
      </c>
      <c r="B576" s="630">
        <v>22020306</v>
      </c>
      <c r="C576" s="631" t="s">
        <v>3383</v>
      </c>
      <c r="D576" s="205">
        <v>750000</v>
      </c>
      <c r="E576" s="637">
        <v>0</v>
      </c>
      <c r="F576" s="637">
        <v>0</v>
      </c>
      <c r="G576" s="637">
        <v>0</v>
      </c>
      <c r="H576" s="637">
        <v>0</v>
      </c>
      <c r="I576" s="632"/>
      <c r="J576" s="654" t="s">
        <v>4233</v>
      </c>
    </row>
    <row r="577" spans="1:10" ht="25.5" x14ac:dyDescent="0.2">
      <c r="A577" s="630">
        <v>4</v>
      </c>
      <c r="B577" s="630">
        <v>22020403</v>
      </c>
      <c r="C577" s="631" t="s">
        <v>3367</v>
      </c>
      <c r="D577" s="205">
        <v>700000</v>
      </c>
      <c r="E577" s="205">
        <v>200000</v>
      </c>
      <c r="F577" s="205">
        <v>700000</v>
      </c>
      <c r="G577" s="205">
        <v>350000</v>
      </c>
      <c r="H577" s="205">
        <v>350000</v>
      </c>
      <c r="I577" s="632"/>
      <c r="J577" s="633" t="s">
        <v>4279</v>
      </c>
    </row>
    <row r="578" spans="1:10" ht="25.5" x14ac:dyDescent="0.2">
      <c r="A578" s="630">
        <v>5</v>
      </c>
      <c r="B578" s="630">
        <v>22020404</v>
      </c>
      <c r="C578" s="631" t="s">
        <v>3368</v>
      </c>
      <c r="D578" s="205">
        <v>1150000</v>
      </c>
      <c r="E578" s="205">
        <v>600000</v>
      </c>
      <c r="F578" s="205">
        <v>1500000</v>
      </c>
      <c r="G578" s="205">
        <v>750000</v>
      </c>
      <c r="H578" s="205">
        <v>750000</v>
      </c>
      <c r="I578" s="638"/>
      <c r="J578" s="633" t="s">
        <v>4279</v>
      </c>
    </row>
    <row r="579" spans="1:10" ht="25.5" x14ac:dyDescent="0.2">
      <c r="A579" s="630">
        <v>6</v>
      </c>
      <c r="B579" s="630">
        <v>22020405</v>
      </c>
      <c r="C579" s="631" t="s">
        <v>3369</v>
      </c>
      <c r="D579" s="205">
        <v>750000</v>
      </c>
      <c r="E579" s="205">
        <v>800000</v>
      </c>
      <c r="F579" s="205">
        <v>1300000</v>
      </c>
      <c r="G579" s="205">
        <v>650000</v>
      </c>
      <c r="H579" s="205">
        <v>650000</v>
      </c>
      <c r="I579" s="638">
        <f>I578+I555+I547+I534+I521+I530+I507+I486+I462+I456</f>
        <v>0</v>
      </c>
      <c r="J579" s="633" t="s">
        <v>4279</v>
      </c>
    </row>
    <row r="580" spans="1:10" ht="25.5" x14ac:dyDescent="0.2">
      <c r="A580" s="630">
        <v>7</v>
      </c>
      <c r="B580" s="630">
        <v>22020503</v>
      </c>
      <c r="C580" s="631" t="s">
        <v>3358</v>
      </c>
      <c r="D580" s="205">
        <v>1150000</v>
      </c>
      <c r="E580" s="637">
        <v>0</v>
      </c>
      <c r="F580" s="205">
        <v>2500000</v>
      </c>
      <c r="G580" s="205">
        <v>1250000</v>
      </c>
      <c r="H580" s="205">
        <v>1250000</v>
      </c>
      <c r="I580" s="643"/>
      <c r="J580" s="633" t="s">
        <v>4279</v>
      </c>
    </row>
    <row r="581" spans="1:10" ht="25.5" x14ac:dyDescent="0.2">
      <c r="A581" s="630">
        <v>8</v>
      </c>
      <c r="B581" s="630">
        <v>22020605</v>
      </c>
      <c r="C581" s="631" t="s">
        <v>3388</v>
      </c>
      <c r="D581" s="637">
        <v>0</v>
      </c>
      <c r="E581" s="205">
        <v>200000</v>
      </c>
      <c r="F581" s="205">
        <v>500000</v>
      </c>
      <c r="G581" s="205">
        <v>250000</v>
      </c>
      <c r="H581" s="205">
        <v>250000</v>
      </c>
      <c r="I581" s="639"/>
      <c r="J581" s="633" t="s">
        <v>4279</v>
      </c>
    </row>
    <row r="582" spans="1:10" ht="25.5" x14ac:dyDescent="0.2">
      <c r="A582" s="630">
        <v>9</v>
      </c>
      <c r="B582" s="630">
        <v>22020801</v>
      </c>
      <c r="C582" s="631" t="s">
        <v>3372</v>
      </c>
      <c r="D582" s="205">
        <v>1000000</v>
      </c>
      <c r="E582" s="205">
        <v>600000</v>
      </c>
      <c r="F582" s="205">
        <v>1500000</v>
      </c>
      <c r="G582" s="205">
        <v>1000000</v>
      </c>
      <c r="H582" s="205">
        <v>1000000</v>
      </c>
      <c r="I582" s="632"/>
      <c r="J582" s="633" t="s">
        <v>4279</v>
      </c>
    </row>
    <row r="583" spans="1:10" ht="25.5" x14ac:dyDescent="0.2">
      <c r="A583" s="630">
        <v>10</v>
      </c>
      <c r="B583" s="630">
        <v>22021002</v>
      </c>
      <c r="C583" s="631" t="s">
        <v>3375</v>
      </c>
      <c r="D583" s="637">
        <v>0</v>
      </c>
      <c r="E583" s="205">
        <v>732000</v>
      </c>
      <c r="F583" s="205">
        <v>1000000</v>
      </c>
      <c r="G583" s="205">
        <v>1000000</v>
      </c>
      <c r="H583" s="205">
        <v>1000000</v>
      </c>
      <c r="I583" s="632"/>
      <c r="J583" s="633" t="s">
        <v>4279</v>
      </c>
    </row>
    <row r="584" spans="1:10" x14ac:dyDescent="0.2">
      <c r="A584" s="1317" t="s">
        <v>365</v>
      </c>
      <c r="B584" s="1317"/>
      <c r="C584" s="1317"/>
      <c r="D584" s="634">
        <v>7200000</v>
      </c>
      <c r="E584" s="634">
        <v>4032000</v>
      </c>
      <c r="F584" s="634">
        <v>12000000</v>
      </c>
      <c r="G584" s="634">
        <v>6000000</v>
      </c>
      <c r="H584" s="634">
        <f>SUM(H574:H583)</f>
        <v>6000000</v>
      </c>
      <c r="I584" s="632"/>
      <c r="J584" s="636"/>
    </row>
    <row r="585" spans="1:10" x14ac:dyDescent="0.2">
      <c r="A585" s="628">
        <v>3</v>
      </c>
      <c r="B585" s="628">
        <v>12301300100</v>
      </c>
      <c r="C585" s="1316" t="s">
        <v>3016</v>
      </c>
      <c r="D585" s="1316"/>
      <c r="E585" s="1316"/>
      <c r="F585" s="1316"/>
      <c r="G585" s="1316"/>
      <c r="H585" s="1316"/>
      <c r="I585" s="632"/>
      <c r="J585" s="636"/>
    </row>
    <row r="586" spans="1:10" ht="25.5" x14ac:dyDescent="0.2">
      <c r="A586" s="630">
        <v>1</v>
      </c>
      <c r="B586" s="630">
        <v>22020102</v>
      </c>
      <c r="C586" s="631" t="s">
        <v>3349</v>
      </c>
      <c r="D586" s="205">
        <v>415200</v>
      </c>
      <c r="E586" s="637">
        <v>0</v>
      </c>
      <c r="F586" s="205">
        <v>1550000</v>
      </c>
      <c r="G586" s="637">
        <v>0</v>
      </c>
      <c r="H586" s="637">
        <v>0</v>
      </c>
      <c r="I586" s="632"/>
      <c r="J586" s="636"/>
    </row>
    <row r="587" spans="1:10" x14ac:dyDescent="0.2">
      <c r="A587" s="630">
        <v>2</v>
      </c>
      <c r="B587" s="630">
        <v>22020201</v>
      </c>
      <c r="C587" s="631" t="s">
        <v>3363</v>
      </c>
      <c r="D587" s="205">
        <v>121800</v>
      </c>
      <c r="E587" s="637">
        <v>0</v>
      </c>
      <c r="F587" s="205">
        <v>450000</v>
      </c>
      <c r="G587" s="637">
        <v>0</v>
      </c>
      <c r="H587" s="637">
        <v>0</v>
      </c>
      <c r="I587" s="632"/>
      <c r="J587" s="636"/>
    </row>
    <row r="588" spans="1:10" ht="25.5" x14ac:dyDescent="0.2">
      <c r="A588" s="630">
        <v>3</v>
      </c>
      <c r="B588" s="630">
        <v>22020301</v>
      </c>
      <c r="C588" s="631" t="s">
        <v>3352</v>
      </c>
      <c r="D588" s="205">
        <v>44200</v>
      </c>
      <c r="E588" s="637">
        <v>0</v>
      </c>
      <c r="F588" s="205">
        <v>500000</v>
      </c>
      <c r="G588" s="637">
        <v>0</v>
      </c>
      <c r="H588" s="637">
        <v>0</v>
      </c>
      <c r="I588" s="632"/>
      <c r="J588" s="636"/>
    </row>
    <row r="589" spans="1:10" ht="25.5" x14ac:dyDescent="0.2">
      <c r="A589" s="630">
        <v>4</v>
      </c>
      <c r="B589" s="630">
        <v>22020305</v>
      </c>
      <c r="C589" s="631" t="s">
        <v>3355</v>
      </c>
      <c r="D589" s="637">
        <v>0</v>
      </c>
      <c r="E589" s="637">
        <v>0</v>
      </c>
      <c r="F589" s="205">
        <v>100000</v>
      </c>
      <c r="G589" s="637">
        <v>0</v>
      </c>
      <c r="H589" s="637">
        <v>0</v>
      </c>
      <c r="I589" s="632"/>
      <c r="J589" s="636"/>
    </row>
    <row r="590" spans="1:10" ht="25.5" x14ac:dyDescent="0.2">
      <c r="A590" s="630">
        <v>5</v>
      </c>
      <c r="B590" s="630">
        <v>22020401</v>
      </c>
      <c r="C590" s="631" t="s">
        <v>3356</v>
      </c>
      <c r="D590" s="205">
        <v>233000</v>
      </c>
      <c r="E590" s="637">
        <v>0</v>
      </c>
      <c r="F590" s="205">
        <v>1000000</v>
      </c>
      <c r="G590" s="637">
        <v>0</v>
      </c>
      <c r="H590" s="637">
        <v>0</v>
      </c>
      <c r="I590" s="632"/>
      <c r="J590" s="636"/>
    </row>
    <row r="591" spans="1:10" ht="25.5" x14ac:dyDescent="0.2">
      <c r="A591" s="630">
        <v>6</v>
      </c>
      <c r="B591" s="630">
        <v>22020402</v>
      </c>
      <c r="C591" s="631" t="s">
        <v>3366</v>
      </c>
      <c r="D591" s="205">
        <v>17500</v>
      </c>
      <c r="E591" s="637">
        <v>0</v>
      </c>
      <c r="F591" s="205">
        <v>100000</v>
      </c>
      <c r="G591" s="637">
        <v>0</v>
      </c>
      <c r="H591" s="637">
        <v>0</v>
      </c>
      <c r="I591" s="632"/>
      <c r="J591" s="636"/>
    </row>
    <row r="592" spans="1:10" x14ac:dyDescent="0.2">
      <c r="A592" s="630">
        <v>7</v>
      </c>
      <c r="B592" s="630">
        <v>22020501</v>
      </c>
      <c r="C592" s="631" t="s">
        <v>3370</v>
      </c>
      <c r="D592" s="205">
        <v>16500</v>
      </c>
      <c r="E592" s="637">
        <v>0</v>
      </c>
      <c r="F592" s="205">
        <v>700000</v>
      </c>
      <c r="G592" s="637">
        <v>0</v>
      </c>
      <c r="H592" s="637">
        <v>0</v>
      </c>
      <c r="I592" s="632"/>
      <c r="J592" s="636"/>
    </row>
    <row r="593" spans="1:10" x14ac:dyDescent="0.2">
      <c r="A593" s="630">
        <v>8</v>
      </c>
      <c r="B593" s="630">
        <v>22021007</v>
      </c>
      <c r="C593" s="631" t="s">
        <v>3362</v>
      </c>
      <c r="D593" s="205">
        <v>51800</v>
      </c>
      <c r="E593" s="637">
        <v>0</v>
      </c>
      <c r="F593" s="205">
        <v>400000</v>
      </c>
      <c r="G593" s="637">
        <v>0</v>
      </c>
      <c r="H593" s="637">
        <v>0</v>
      </c>
      <c r="I593" s="632"/>
      <c r="J593" s="636"/>
    </row>
    <row r="594" spans="1:10" x14ac:dyDescent="0.2">
      <c r="A594" s="1317" t="s">
        <v>365</v>
      </c>
      <c r="B594" s="1317"/>
      <c r="C594" s="1317"/>
      <c r="D594" s="634">
        <v>900000</v>
      </c>
      <c r="E594" s="640">
        <v>0</v>
      </c>
      <c r="F594" s="634">
        <v>4800000</v>
      </c>
      <c r="G594" s="640">
        <v>0</v>
      </c>
      <c r="H594" s="640">
        <v>0</v>
      </c>
      <c r="I594" s="632"/>
      <c r="J594" s="636"/>
    </row>
    <row r="595" spans="1:10" x14ac:dyDescent="0.2">
      <c r="A595" s="628">
        <v>4</v>
      </c>
      <c r="B595" s="628">
        <v>12305600100</v>
      </c>
      <c r="C595" s="1316" t="s">
        <v>2262</v>
      </c>
      <c r="D595" s="1316"/>
      <c r="E595" s="1316"/>
      <c r="F595" s="1316"/>
      <c r="G595" s="1316"/>
      <c r="H595" s="1316"/>
      <c r="I595" s="632"/>
      <c r="J595" s="636"/>
    </row>
    <row r="596" spans="1:10" ht="25.5" x14ac:dyDescent="0.2">
      <c r="A596" s="630">
        <v>1</v>
      </c>
      <c r="B596" s="630">
        <v>22020102</v>
      </c>
      <c r="C596" s="631" t="s">
        <v>3349</v>
      </c>
      <c r="D596" s="205">
        <v>1119050</v>
      </c>
      <c r="E596" s="205">
        <v>786500</v>
      </c>
      <c r="F596" s="205">
        <v>2460000</v>
      </c>
      <c r="G596" s="205">
        <v>1722000</v>
      </c>
      <c r="H596" s="205">
        <v>1722000</v>
      </c>
      <c r="I596" s="638"/>
      <c r="J596" s="633" t="s">
        <v>4279</v>
      </c>
    </row>
    <row r="597" spans="1:10" ht="25.5" x14ac:dyDescent="0.2">
      <c r="A597" s="630">
        <v>2</v>
      </c>
      <c r="B597" s="630">
        <v>22020201</v>
      </c>
      <c r="C597" s="631" t="s">
        <v>3363</v>
      </c>
      <c r="D597" s="205">
        <v>128800</v>
      </c>
      <c r="E597" s="205">
        <v>180000</v>
      </c>
      <c r="F597" s="205">
        <v>420000</v>
      </c>
      <c r="G597" s="205">
        <v>294000</v>
      </c>
      <c r="H597" s="205">
        <v>294000</v>
      </c>
      <c r="I597" s="639"/>
      <c r="J597" s="633" t="s">
        <v>4279</v>
      </c>
    </row>
    <row r="598" spans="1:10" ht="25.5" x14ac:dyDescent="0.2">
      <c r="A598" s="630">
        <v>3</v>
      </c>
      <c r="B598" s="630">
        <v>22020202</v>
      </c>
      <c r="C598" s="631" t="s">
        <v>3350</v>
      </c>
      <c r="D598" s="205">
        <v>41000</v>
      </c>
      <c r="E598" s="205">
        <v>97500</v>
      </c>
      <c r="F598" s="205">
        <v>500000</v>
      </c>
      <c r="G598" s="205">
        <v>350000</v>
      </c>
      <c r="H598" s="205">
        <v>350000</v>
      </c>
      <c r="I598" s="632"/>
      <c r="J598" s="633" t="s">
        <v>4279</v>
      </c>
    </row>
    <row r="599" spans="1:10" ht="25.5" x14ac:dyDescent="0.2">
      <c r="A599" s="630">
        <v>4</v>
      </c>
      <c r="B599" s="630">
        <v>22020301</v>
      </c>
      <c r="C599" s="631" t="s">
        <v>3352</v>
      </c>
      <c r="D599" s="205">
        <v>211400</v>
      </c>
      <c r="E599" s="205">
        <v>560700</v>
      </c>
      <c r="F599" s="205">
        <v>820000</v>
      </c>
      <c r="G599" s="205">
        <v>574000</v>
      </c>
      <c r="H599" s="205">
        <v>574000</v>
      </c>
      <c r="I599" s="632"/>
      <c r="J599" s="633" t="s">
        <v>4279</v>
      </c>
    </row>
    <row r="600" spans="1:10" ht="25.5" x14ac:dyDescent="0.2">
      <c r="A600" s="630">
        <v>5</v>
      </c>
      <c r="B600" s="630">
        <v>22020305</v>
      </c>
      <c r="C600" s="631" t="s">
        <v>3355</v>
      </c>
      <c r="D600" s="637">
        <v>0</v>
      </c>
      <c r="E600" s="205">
        <v>24000</v>
      </c>
      <c r="F600" s="205">
        <v>1000000</v>
      </c>
      <c r="G600" s="205">
        <v>700000</v>
      </c>
      <c r="H600" s="205">
        <v>700000</v>
      </c>
      <c r="I600" s="632"/>
      <c r="J600" s="633" t="s">
        <v>4279</v>
      </c>
    </row>
    <row r="601" spans="1:10" ht="25.5" x14ac:dyDescent="0.2">
      <c r="A601" s="630">
        <v>6</v>
      </c>
      <c r="B601" s="630">
        <v>22020401</v>
      </c>
      <c r="C601" s="631" t="s">
        <v>3356</v>
      </c>
      <c r="D601" s="205">
        <v>58000</v>
      </c>
      <c r="E601" s="205">
        <v>310000</v>
      </c>
      <c r="F601" s="205">
        <v>1500000</v>
      </c>
      <c r="G601" s="205">
        <v>1050000</v>
      </c>
      <c r="H601" s="205">
        <v>550000</v>
      </c>
      <c r="I601" s="632"/>
      <c r="J601" s="633" t="s">
        <v>4279</v>
      </c>
    </row>
    <row r="602" spans="1:10" ht="25.5" x14ac:dyDescent="0.2">
      <c r="A602" s="630">
        <v>7</v>
      </c>
      <c r="B602" s="630">
        <v>22020402</v>
      </c>
      <c r="C602" s="631" t="s">
        <v>3366</v>
      </c>
      <c r="D602" s="637">
        <v>0</v>
      </c>
      <c r="E602" s="205">
        <v>18000</v>
      </c>
      <c r="F602" s="205">
        <v>440000</v>
      </c>
      <c r="G602" s="205">
        <v>308000</v>
      </c>
      <c r="H602" s="205">
        <v>308000</v>
      </c>
      <c r="I602" s="632"/>
      <c r="J602" s="633" t="s">
        <v>4279</v>
      </c>
    </row>
    <row r="603" spans="1:10" ht="25.5" x14ac:dyDescent="0.2">
      <c r="A603" s="630">
        <v>8</v>
      </c>
      <c r="B603" s="630">
        <v>22020501</v>
      </c>
      <c r="C603" s="631" t="s">
        <v>3370</v>
      </c>
      <c r="D603" s="205">
        <v>51600</v>
      </c>
      <c r="E603" s="205">
        <v>39500</v>
      </c>
      <c r="F603" s="205">
        <v>1670000</v>
      </c>
      <c r="G603" s="205">
        <v>1169000</v>
      </c>
      <c r="H603" s="205">
        <v>1169000</v>
      </c>
      <c r="I603" s="632"/>
      <c r="J603" s="633" t="s">
        <v>4279</v>
      </c>
    </row>
    <row r="604" spans="1:10" ht="25.5" x14ac:dyDescent="0.2">
      <c r="A604" s="630">
        <v>9</v>
      </c>
      <c r="B604" s="630">
        <v>22020712</v>
      </c>
      <c r="C604" s="631" t="s">
        <v>3381</v>
      </c>
      <c r="D604" s="205">
        <v>1122514</v>
      </c>
      <c r="E604" s="205">
        <v>245000</v>
      </c>
      <c r="F604" s="205">
        <v>270000</v>
      </c>
      <c r="G604" s="205">
        <v>189000</v>
      </c>
      <c r="H604" s="205">
        <v>189000</v>
      </c>
      <c r="I604" s="632"/>
      <c r="J604" s="633" t="s">
        <v>4279</v>
      </c>
    </row>
    <row r="605" spans="1:10" ht="25.5" x14ac:dyDescent="0.2">
      <c r="A605" s="630">
        <v>10</v>
      </c>
      <c r="B605" s="630">
        <v>22021001</v>
      </c>
      <c r="C605" s="631" t="s">
        <v>3360</v>
      </c>
      <c r="D605" s="205">
        <v>226900</v>
      </c>
      <c r="E605" s="205">
        <v>118000</v>
      </c>
      <c r="F605" s="205">
        <v>420000</v>
      </c>
      <c r="G605" s="205">
        <v>294000</v>
      </c>
      <c r="H605" s="205">
        <v>294000</v>
      </c>
      <c r="I605" s="632"/>
      <c r="J605" s="633" t="s">
        <v>4279</v>
      </c>
    </row>
    <row r="606" spans="1:10" ht="25.5" x14ac:dyDescent="0.2">
      <c r="A606" s="630">
        <v>11</v>
      </c>
      <c r="B606" s="630">
        <v>22021007</v>
      </c>
      <c r="C606" s="631" t="s">
        <v>3362</v>
      </c>
      <c r="D606" s="205">
        <v>323250</v>
      </c>
      <c r="E606" s="205">
        <v>541500</v>
      </c>
      <c r="F606" s="205">
        <v>500000</v>
      </c>
      <c r="G606" s="205">
        <v>350000</v>
      </c>
      <c r="H606" s="205">
        <v>350000</v>
      </c>
      <c r="I606" s="632"/>
      <c r="J606" s="633" t="s">
        <v>4279</v>
      </c>
    </row>
    <row r="607" spans="1:10" x14ac:dyDescent="0.2">
      <c r="A607" s="1317" t="s">
        <v>365</v>
      </c>
      <c r="B607" s="1317"/>
      <c r="C607" s="1317"/>
      <c r="D607" s="634">
        <v>3282514</v>
      </c>
      <c r="E607" s="634">
        <v>2920700</v>
      </c>
      <c r="F607" s="634">
        <v>10000000</v>
      </c>
      <c r="G607" s="634">
        <v>7000000</v>
      </c>
      <c r="H607" s="634">
        <f>SUM(H596:H606)</f>
        <v>6500000</v>
      </c>
      <c r="I607" s="632"/>
      <c r="J607" s="645"/>
    </row>
    <row r="608" spans="1:10" x14ac:dyDescent="0.2">
      <c r="A608" s="1319" t="s">
        <v>3424</v>
      </c>
      <c r="B608" s="1319"/>
      <c r="C608" s="1319"/>
      <c r="D608" s="634">
        <f>D607+D594+D584+D572</f>
        <v>19932514</v>
      </c>
      <c r="E608" s="634">
        <f>E607+E594+E584+E572</f>
        <v>16452700</v>
      </c>
      <c r="F608" s="634">
        <f>F607+F594+F584+F572</f>
        <v>44800000</v>
      </c>
      <c r="G608" s="634">
        <f>G607+G594+G584+G572</f>
        <v>31000000</v>
      </c>
      <c r="H608" s="634">
        <f>H607+H594+H584+H572</f>
        <v>24850000</v>
      </c>
      <c r="I608" s="632"/>
      <c r="J608" s="645"/>
    </row>
    <row r="609" spans="1:10" x14ac:dyDescent="0.2">
      <c r="A609" s="1320" t="s">
        <v>3425</v>
      </c>
      <c r="B609" s="1320"/>
      <c r="C609" s="1320"/>
      <c r="D609" s="1320"/>
      <c r="E609" s="1320"/>
      <c r="F609" s="1320"/>
      <c r="G609" s="1320"/>
      <c r="H609" s="1320"/>
      <c r="I609" s="1320"/>
      <c r="J609" s="1320"/>
    </row>
    <row r="610" spans="1:10" x14ac:dyDescent="0.2">
      <c r="A610" s="628">
        <v>1</v>
      </c>
      <c r="B610" s="628">
        <v>51400100100</v>
      </c>
      <c r="C610" s="1316" t="s">
        <v>1612</v>
      </c>
      <c r="D610" s="1316"/>
      <c r="E610" s="1316"/>
      <c r="F610" s="1316"/>
      <c r="G610" s="1316"/>
      <c r="H610" s="1316"/>
      <c r="I610" s="1316"/>
      <c r="J610" s="1316"/>
    </row>
    <row r="611" spans="1:10" ht="25.5" x14ac:dyDescent="0.2">
      <c r="A611" s="630">
        <v>1</v>
      </c>
      <c r="B611" s="630">
        <v>22020102</v>
      </c>
      <c r="C611" s="631" t="s">
        <v>3349</v>
      </c>
      <c r="D611" s="205">
        <v>3420600</v>
      </c>
      <c r="E611" s="205">
        <v>1351000</v>
      </c>
      <c r="F611" s="205">
        <v>3500000</v>
      </c>
      <c r="G611" s="205">
        <v>7000000</v>
      </c>
      <c r="H611" s="205">
        <v>4650000</v>
      </c>
      <c r="I611" s="632"/>
      <c r="J611" s="633" t="s">
        <v>4279</v>
      </c>
    </row>
    <row r="612" spans="1:10" ht="25.5" x14ac:dyDescent="0.2">
      <c r="A612" s="630">
        <v>2</v>
      </c>
      <c r="B612" s="630">
        <v>22020201</v>
      </c>
      <c r="C612" s="631" t="s">
        <v>3363</v>
      </c>
      <c r="D612" s="205">
        <v>363000</v>
      </c>
      <c r="E612" s="205">
        <v>124000</v>
      </c>
      <c r="F612" s="205">
        <v>500000</v>
      </c>
      <c r="G612" s="205">
        <v>250000</v>
      </c>
      <c r="H612" s="205">
        <v>250000</v>
      </c>
      <c r="I612" s="632"/>
      <c r="J612" s="633" t="s">
        <v>4279</v>
      </c>
    </row>
    <row r="613" spans="1:10" ht="25.5" x14ac:dyDescent="0.2">
      <c r="A613" s="630">
        <v>3</v>
      </c>
      <c r="B613" s="630">
        <v>22020202</v>
      </c>
      <c r="C613" s="631" t="s">
        <v>3350</v>
      </c>
      <c r="D613" s="205">
        <v>5000</v>
      </c>
      <c r="E613" s="205">
        <v>20000</v>
      </c>
      <c r="F613" s="205">
        <v>500000</v>
      </c>
      <c r="G613" s="205">
        <v>100000</v>
      </c>
      <c r="H613" s="205">
        <v>100000</v>
      </c>
      <c r="I613" s="632"/>
      <c r="J613" s="633" t="s">
        <v>4279</v>
      </c>
    </row>
    <row r="614" spans="1:10" ht="25.5" x14ac:dyDescent="0.2">
      <c r="A614" s="630">
        <v>4</v>
      </c>
      <c r="B614" s="630">
        <v>22020301</v>
      </c>
      <c r="C614" s="631" t="s">
        <v>3352</v>
      </c>
      <c r="D614" s="205">
        <v>353000</v>
      </c>
      <c r="E614" s="205">
        <v>407000</v>
      </c>
      <c r="F614" s="205">
        <v>2000000</v>
      </c>
      <c r="G614" s="205">
        <v>1000000</v>
      </c>
      <c r="H614" s="205">
        <v>1000000</v>
      </c>
      <c r="I614" s="632"/>
      <c r="J614" s="633" t="s">
        <v>4279</v>
      </c>
    </row>
    <row r="615" spans="1:10" ht="25.5" x14ac:dyDescent="0.2">
      <c r="A615" s="630">
        <v>5</v>
      </c>
      <c r="B615" s="630">
        <v>22020305</v>
      </c>
      <c r="C615" s="631" t="s">
        <v>3355</v>
      </c>
      <c r="D615" s="205">
        <v>190000</v>
      </c>
      <c r="E615" s="205">
        <v>166000</v>
      </c>
      <c r="F615" s="205">
        <v>1000000</v>
      </c>
      <c r="G615" s="205">
        <v>500000</v>
      </c>
      <c r="H615" s="205">
        <v>500000</v>
      </c>
      <c r="I615" s="632"/>
      <c r="J615" s="633" t="s">
        <v>4279</v>
      </c>
    </row>
    <row r="616" spans="1:10" ht="25.5" x14ac:dyDescent="0.2">
      <c r="A616" s="630">
        <v>6</v>
      </c>
      <c r="B616" s="630">
        <v>22020401</v>
      </c>
      <c r="C616" s="631" t="s">
        <v>3356</v>
      </c>
      <c r="D616" s="205">
        <v>8783050</v>
      </c>
      <c r="E616" s="205">
        <v>1916117.5</v>
      </c>
      <c r="F616" s="205">
        <v>8000000</v>
      </c>
      <c r="G616" s="205">
        <v>2150000</v>
      </c>
      <c r="H616" s="205">
        <v>1150000</v>
      </c>
      <c r="I616" s="632"/>
      <c r="J616" s="633" t="s">
        <v>4279</v>
      </c>
    </row>
    <row r="617" spans="1:10" ht="25.5" x14ac:dyDescent="0.2">
      <c r="A617" s="630">
        <v>7</v>
      </c>
      <c r="B617" s="630">
        <v>22020402</v>
      </c>
      <c r="C617" s="631" t="s">
        <v>3366</v>
      </c>
      <c r="D617" s="205">
        <v>569150</v>
      </c>
      <c r="E617" s="205">
        <v>142000</v>
      </c>
      <c r="F617" s="205">
        <v>3000000</v>
      </c>
      <c r="G617" s="205">
        <v>1500000</v>
      </c>
      <c r="H617" s="205">
        <v>1500000</v>
      </c>
      <c r="I617" s="632"/>
      <c r="J617" s="633" t="s">
        <v>4279</v>
      </c>
    </row>
    <row r="618" spans="1:10" ht="25.5" x14ac:dyDescent="0.2">
      <c r="A618" s="630">
        <v>8</v>
      </c>
      <c r="B618" s="630">
        <v>22020501</v>
      </c>
      <c r="C618" s="631" t="s">
        <v>3370</v>
      </c>
      <c r="D618" s="205">
        <v>20000</v>
      </c>
      <c r="E618" s="205">
        <v>221000</v>
      </c>
      <c r="F618" s="205">
        <v>3000000</v>
      </c>
      <c r="G618" s="205">
        <v>2000000</v>
      </c>
      <c r="H618" s="205">
        <v>2000000</v>
      </c>
      <c r="I618" s="632"/>
      <c r="J618" s="633" t="s">
        <v>4279</v>
      </c>
    </row>
    <row r="619" spans="1:10" ht="25.5" x14ac:dyDescent="0.2">
      <c r="A619" s="630">
        <v>9</v>
      </c>
      <c r="B619" s="630">
        <v>22021001</v>
      </c>
      <c r="C619" s="631" t="s">
        <v>3360</v>
      </c>
      <c r="D619" s="205">
        <v>311750</v>
      </c>
      <c r="E619" s="205">
        <v>90000</v>
      </c>
      <c r="F619" s="205">
        <v>500000</v>
      </c>
      <c r="G619" s="205">
        <v>1000000</v>
      </c>
      <c r="H619" s="205">
        <v>1000000</v>
      </c>
      <c r="I619" s="632"/>
      <c r="J619" s="633" t="s">
        <v>4279</v>
      </c>
    </row>
    <row r="620" spans="1:10" ht="25.5" x14ac:dyDescent="0.2">
      <c r="A620" s="630">
        <v>10</v>
      </c>
      <c r="B620" s="630">
        <v>22021007</v>
      </c>
      <c r="C620" s="631" t="s">
        <v>3362</v>
      </c>
      <c r="D620" s="205">
        <v>1953500</v>
      </c>
      <c r="E620" s="205">
        <v>720000</v>
      </c>
      <c r="F620" s="205">
        <v>3000000</v>
      </c>
      <c r="G620" s="205">
        <v>2500000</v>
      </c>
      <c r="H620" s="205">
        <v>1500000</v>
      </c>
      <c r="I620" s="632"/>
      <c r="J620" s="633" t="s">
        <v>4279</v>
      </c>
    </row>
    <row r="621" spans="1:10" x14ac:dyDescent="0.2">
      <c r="A621" s="1317" t="s">
        <v>365</v>
      </c>
      <c r="B621" s="1317"/>
      <c r="C621" s="1317"/>
      <c r="D621" s="634">
        <v>15969050</v>
      </c>
      <c r="E621" s="634">
        <v>5157117.5</v>
      </c>
      <c r="F621" s="634">
        <v>25000000</v>
      </c>
      <c r="G621" s="634">
        <v>18000000</v>
      </c>
      <c r="H621" s="634">
        <f>SUM(H611:H620)</f>
        <v>13650000</v>
      </c>
      <c r="I621" s="632"/>
      <c r="J621" s="636"/>
    </row>
    <row r="622" spans="1:10" x14ac:dyDescent="0.2">
      <c r="A622" s="628">
        <v>2</v>
      </c>
      <c r="B622" s="628">
        <v>51400100200</v>
      </c>
      <c r="C622" s="1316" t="s">
        <v>11</v>
      </c>
      <c r="D622" s="1316"/>
      <c r="E622" s="1316"/>
      <c r="F622" s="1316"/>
      <c r="G622" s="1316"/>
      <c r="H622" s="1316"/>
      <c r="I622" s="1316"/>
      <c r="J622" s="1316"/>
    </row>
    <row r="623" spans="1:10" ht="25.5" x14ac:dyDescent="0.2">
      <c r="A623" s="630">
        <v>1</v>
      </c>
      <c r="B623" s="630">
        <v>22020102</v>
      </c>
      <c r="C623" s="631" t="s">
        <v>3349</v>
      </c>
      <c r="D623" s="205">
        <v>572700</v>
      </c>
      <c r="E623" s="205">
        <v>200000</v>
      </c>
      <c r="F623" s="205">
        <v>600000</v>
      </c>
      <c r="G623" s="205">
        <v>600000</v>
      </c>
      <c r="H623" s="205">
        <v>600000</v>
      </c>
      <c r="I623" s="632"/>
      <c r="J623" s="633" t="s">
        <v>4279</v>
      </c>
    </row>
    <row r="624" spans="1:10" ht="25.5" x14ac:dyDescent="0.2">
      <c r="A624" s="630">
        <v>2</v>
      </c>
      <c r="B624" s="630">
        <v>22020202</v>
      </c>
      <c r="C624" s="631" t="s">
        <v>3350</v>
      </c>
      <c r="D624" s="205">
        <v>49500</v>
      </c>
      <c r="E624" s="205">
        <v>25000</v>
      </c>
      <c r="F624" s="205">
        <v>50000</v>
      </c>
      <c r="G624" s="205">
        <v>100000</v>
      </c>
      <c r="H624" s="205">
        <v>50000</v>
      </c>
      <c r="I624" s="632"/>
      <c r="J624" s="633" t="s">
        <v>4279</v>
      </c>
    </row>
    <row r="625" spans="1:10" ht="25.5" x14ac:dyDescent="0.2">
      <c r="A625" s="630">
        <v>3</v>
      </c>
      <c r="B625" s="630">
        <v>22020301</v>
      </c>
      <c r="C625" s="631" t="s">
        <v>3352</v>
      </c>
      <c r="D625" s="205">
        <v>100000</v>
      </c>
      <c r="E625" s="205">
        <v>50000</v>
      </c>
      <c r="F625" s="205">
        <v>150000</v>
      </c>
      <c r="G625" s="205">
        <v>600000</v>
      </c>
      <c r="H625" s="205">
        <v>150000</v>
      </c>
      <c r="I625" s="632"/>
      <c r="J625" s="633" t="s">
        <v>4279</v>
      </c>
    </row>
    <row r="626" spans="1:10" ht="25.5" x14ac:dyDescent="0.2">
      <c r="A626" s="630">
        <v>4</v>
      </c>
      <c r="B626" s="630">
        <v>22020305</v>
      </c>
      <c r="C626" s="631" t="s">
        <v>3355</v>
      </c>
      <c r="D626" s="205">
        <v>30000</v>
      </c>
      <c r="E626" s="205">
        <v>10000</v>
      </c>
      <c r="F626" s="205">
        <v>100000</v>
      </c>
      <c r="G626" s="205">
        <v>100000</v>
      </c>
      <c r="H626" s="205">
        <v>100000</v>
      </c>
      <c r="I626" s="632"/>
      <c r="J626" s="633" t="s">
        <v>4279</v>
      </c>
    </row>
    <row r="627" spans="1:10" ht="25.5" x14ac:dyDescent="0.2">
      <c r="A627" s="630">
        <v>5</v>
      </c>
      <c r="B627" s="630">
        <v>22020401</v>
      </c>
      <c r="C627" s="631" t="s">
        <v>3356</v>
      </c>
      <c r="D627" s="205">
        <v>69000</v>
      </c>
      <c r="E627" s="205">
        <v>100000</v>
      </c>
      <c r="F627" s="205">
        <v>150000</v>
      </c>
      <c r="G627" s="205">
        <v>400000</v>
      </c>
      <c r="H627" s="205">
        <v>150000</v>
      </c>
      <c r="I627" s="638"/>
      <c r="J627" s="633" t="s">
        <v>4279</v>
      </c>
    </row>
    <row r="628" spans="1:10" ht="25.5" x14ac:dyDescent="0.2">
      <c r="A628" s="630">
        <v>6</v>
      </c>
      <c r="B628" s="630">
        <v>22020402</v>
      </c>
      <c r="C628" s="631" t="s">
        <v>3366</v>
      </c>
      <c r="D628" s="205">
        <v>200000</v>
      </c>
      <c r="E628" s="205">
        <v>20000</v>
      </c>
      <c r="F628" s="205">
        <v>150000</v>
      </c>
      <c r="G628" s="205">
        <v>100000</v>
      </c>
      <c r="H628" s="205">
        <v>150000</v>
      </c>
      <c r="I628" s="636"/>
      <c r="J628" s="633" t="s">
        <v>4279</v>
      </c>
    </row>
    <row r="629" spans="1:10" ht="25.5" x14ac:dyDescent="0.2">
      <c r="A629" s="630">
        <v>7</v>
      </c>
      <c r="B629" s="630">
        <v>22020501</v>
      </c>
      <c r="C629" s="631" t="s">
        <v>3370</v>
      </c>
      <c r="D629" s="205">
        <v>300000</v>
      </c>
      <c r="E629" s="205">
        <v>473000</v>
      </c>
      <c r="F629" s="205">
        <v>800000</v>
      </c>
      <c r="G629" s="205">
        <v>2500000</v>
      </c>
      <c r="H629" s="205">
        <v>800000</v>
      </c>
      <c r="I629" s="647"/>
      <c r="J629" s="633" t="s">
        <v>4279</v>
      </c>
    </row>
    <row r="630" spans="1:10" ht="25.5" x14ac:dyDescent="0.2">
      <c r="A630" s="630">
        <v>8</v>
      </c>
      <c r="B630" s="630">
        <v>22020803</v>
      </c>
      <c r="C630" s="631" t="s">
        <v>3373</v>
      </c>
      <c r="D630" s="205">
        <v>221300</v>
      </c>
      <c r="E630" s="205">
        <v>150000</v>
      </c>
      <c r="F630" s="205">
        <v>400000</v>
      </c>
      <c r="G630" s="205">
        <v>500000</v>
      </c>
      <c r="H630" s="205">
        <v>400000</v>
      </c>
      <c r="I630" s="647"/>
      <c r="J630" s="633" t="s">
        <v>4279</v>
      </c>
    </row>
    <row r="631" spans="1:10" ht="25.5" x14ac:dyDescent="0.2">
      <c r="A631" s="630">
        <v>9</v>
      </c>
      <c r="B631" s="630">
        <v>22021001</v>
      </c>
      <c r="C631" s="631" t="s">
        <v>3360</v>
      </c>
      <c r="D631" s="205">
        <v>64000</v>
      </c>
      <c r="E631" s="205">
        <v>10000</v>
      </c>
      <c r="F631" s="205">
        <v>100000</v>
      </c>
      <c r="G631" s="205">
        <v>100000</v>
      </c>
      <c r="H631" s="205">
        <v>100000</v>
      </c>
      <c r="I631" s="647"/>
      <c r="J631" s="633" t="s">
        <v>4279</v>
      </c>
    </row>
    <row r="632" spans="1:10" ht="25.5" x14ac:dyDescent="0.2">
      <c r="A632" s="630">
        <v>10</v>
      </c>
      <c r="B632" s="630">
        <v>22021007</v>
      </c>
      <c r="C632" s="631" t="s">
        <v>3362</v>
      </c>
      <c r="D632" s="205">
        <v>3469500</v>
      </c>
      <c r="E632" s="205">
        <v>685000</v>
      </c>
      <c r="F632" s="205">
        <v>3500000</v>
      </c>
      <c r="G632" s="205">
        <v>5000000</v>
      </c>
      <c r="H632" s="205">
        <v>2700000</v>
      </c>
      <c r="I632" s="647"/>
      <c r="J632" s="633" t="s">
        <v>4279</v>
      </c>
    </row>
    <row r="633" spans="1:10" x14ac:dyDescent="0.2">
      <c r="A633" s="1317" t="s">
        <v>365</v>
      </c>
      <c r="B633" s="1317"/>
      <c r="C633" s="1317"/>
      <c r="D633" s="634">
        <v>5076000</v>
      </c>
      <c r="E633" s="634">
        <v>1723000</v>
      </c>
      <c r="F633" s="634">
        <v>6000000</v>
      </c>
      <c r="G633" s="634">
        <v>10000000</v>
      </c>
      <c r="H633" s="634">
        <f>SUM(H623:H632)</f>
        <v>5200000</v>
      </c>
      <c r="I633" s="647"/>
      <c r="J633" s="636"/>
    </row>
    <row r="634" spans="1:10" x14ac:dyDescent="0.2">
      <c r="A634" s="628">
        <v>3</v>
      </c>
      <c r="B634" s="628">
        <v>53905100100</v>
      </c>
      <c r="C634" s="1316" t="s">
        <v>2280</v>
      </c>
      <c r="D634" s="1316"/>
      <c r="E634" s="1316"/>
      <c r="F634" s="1316"/>
      <c r="G634" s="1316"/>
      <c r="H634" s="1316"/>
      <c r="I634" s="647"/>
      <c r="J634" s="636"/>
    </row>
    <row r="635" spans="1:10" ht="25.5" x14ac:dyDescent="0.2">
      <c r="A635" s="630">
        <v>1</v>
      </c>
      <c r="B635" s="630">
        <v>22020102</v>
      </c>
      <c r="C635" s="631" t="s">
        <v>3349</v>
      </c>
      <c r="D635" s="205">
        <v>381700</v>
      </c>
      <c r="E635" s="205">
        <v>288600</v>
      </c>
      <c r="F635" s="205">
        <v>1400000</v>
      </c>
      <c r="G635" s="205">
        <v>500000</v>
      </c>
      <c r="H635" s="205">
        <v>500000</v>
      </c>
      <c r="I635" s="647"/>
      <c r="J635" s="633" t="s">
        <v>4279</v>
      </c>
    </row>
    <row r="636" spans="1:10" ht="25.5" x14ac:dyDescent="0.2">
      <c r="A636" s="630">
        <v>2</v>
      </c>
      <c r="B636" s="630">
        <v>22020201</v>
      </c>
      <c r="C636" s="631" t="s">
        <v>3363</v>
      </c>
      <c r="D636" s="205">
        <v>195300</v>
      </c>
      <c r="E636" s="205">
        <v>54000</v>
      </c>
      <c r="F636" s="205">
        <v>1000000</v>
      </c>
      <c r="G636" s="205">
        <v>500000</v>
      </c>
      <c r="H636" s="205">
        <v>500000</v>
      </c>
      <c r="I636" s="647"/>
      <c r="J636" s="633" t="s">
        <v>4279</v>
      </c>
    </row>
    <row r="637" spans="1:10" ht="25.5" x14ac:dyDescent="0.2">
      <c r="A637" s="630">
        <v>3</v>
      </c>
      <c r="B637" s="630">
        <v>22020301</v>
      </c>
      <c r="C637" s="631" t="s">
        <v>3352</v>
      </c>
      <c r="D637" s="205">
        <v>359200</v>
      </c>
      <c r="E637" s="205">
        <v>276940</v>
      </c>
      <c r="F637" s="205">
        <v>1000000</v>
      </c>
      <c r="G637" s="205">
        <v>500000</v>
      </c>
      <c r="H637" s="205">
        <v>500000</v>
      </c>
      <c r="I637" s="647"/>
      <c r="J637" s="633" t="s">
        <v>4279</v>
      </c>
    </row>
    <row r="638" spans="1:10" ht="25.5" x14ac:dyDescent="0.2">
      <c r="A638" s="630">
        <v>4</v>
      </c>
      <c r="B638" s="630">
        <v>22020306</v>
      </c>
      <c r="C638" s="631" t="s">
        <v>3383</v>
      </c>
      <c r="D638" s="205">
        <v>444000</v>
      </c>
      <c r="E638" s="637">
        <v>0</v>
      </c>
      <c r="F638" s="205">
        <v>800000</v>
      </c>
      <c r="G638" s="205">
        <v>500000</v>
      </c>
      <c r="H638" s="205">
        <v>500000</v>
      </c>
      <c r="I638" s="647"/>
      <c r="J638" s="633" t="s">
        <v>4279</v>
      </c>
    </row>
    <row r="639" spans="1:10" ht="25.5" x14ac:dyDescent="0.2">
      <c r="A639" s="630">
        <v>5</v>
      </c>
      <c r="B639" s="630">
        <v>22020403</v>
      </c>
      <c r="C639" s="631" t="s">
        <v>3367</v>
      </c>
      <c r="D639" s="205">
        <v>78550</v>
      </c>
      <c r="E639" s="205">
        <v>124100</v>
      </c>
      <c r="F639" s="205">
        <v>800000</v>
      </c>
      <c r="G639" s="205">
        <v>500000</v>
      </c>
      <c r="H639" s="205">
        <v>500000</v>
      </c>
      <c r="I639" s="647"/>
      <c r="J639" s="633" t="s">
        <v>4279</v>
      </c>
    </row>
    <row r="640" spans="1:10" ht="25.5" x14ac:dyDescent="0.2">
      <c r="A640" s="630">
        <v>6</v>
      </c>
      <c r="B640" s="630">
        <v>22020701</v>
      </c>
      <c r="C640" s="631" t="s">
        <v>3404</v>
      </c>
      <c r="D640" s="637">
        <v>0</v>
      </c>
      <c r="E640" s="205">
        <v>416200</v>
      </c>
      <c r="F640" s="205">
        <v>2000000</v>
      </c>
      <c r="G640" s="205">
        <v>2000000</v>
      </c>
      <c r="H640" s="205">
        <v>2000000</v>
      </c>
      <c r="I640" s="647"/>
      <c r="J640" s="633" t="s">
        <v>4279</v>
      </c>
    </row>
    <row r="641" spans="1:10" ht="25.5" x14ac:dyDescent="0.2">
      <c r="A641" s="630">
        <v>7</v>
      </c>
      <c r="B641" s="630">
        <v>22020801</v>
      </c>
      <c r="C641" s="631" t="s">
        <v>3372</v>
      </c>
      <c r="D641" s="205">
        <v>167900</v>
      </c>
      <c r="E641" s="205">
        <v>30000</v>
      </c>
      <c r="F641" s="205">
        <v>2000000</v>
      </c>
      <c r="G641" s="205">
        <v>500000</v>
      </c>
      <c r="H641" s="205">
        <v>500000</v>
      </c>
      <c r="I641" s="647"/>
      <c r="J641" s="633" t="s">
        <v>4279</v>
      </c>
    </row>
    <row r="642" spans="1:10" ht="25.5" x14ac:dyDescent="0.2">
      <c r="A642" s="630">
        <v>8</v>
      </c>
      <c r="B642" s="630">
        <v>22021002</v>
      </c>
      <c r="C642" s="631" t="s">
        <v>3375</v>
      </c>
      <c r="D642" s="205">
        <v>4832500</v>
      </c>
      <c r="E642" s="205">
        <v>4507500</v>
      </c>
      <c r="F642" s="205">
        <v>11000000</v>
      </c>
      <c r="G642" s="205">
        <v>8500000</v>
      </c>
      <c r="H642" s="205">
        <v>7800000</v>
      </c>
      <c r="I642" s="647"/>
      <c r="J642" s="633" t="s">
        <v>4279</v>
      </c>
    </row>
    <row r="643" spans="1:10" ht="25.5" x14ac:dyDescent="0.2">
      <c r="A643" s="630">
        <v>9</v>
      </c>
      <c r="B643" s="630">
        <v>22021003</v>
      </c>
      <c r="C643" s="631" t="s">
        <v>3376</v>
      </c>
      <c r="D643" s="205">
        <v>976850</v>
      </c>
      <c r="E643" s="205">
        <v>83100</v>
      </c>
      <c r="F643" s="205">
        <v>1000000</v>
      </c>
      <c r="G643" s="205">
        <v>1000000</v>
      </c>
      <c r="H643" s="205">
        <v>1000000</v>
      </c>
      <c r="I643" s="647"/>
      <c r="J643" s="633" t="s">
        <v>4279</v>
      </c>
    </row>
    <row r="644" spans="1:10" ht="25.5" x14ac:dyDescent="0.2">
      <c r="A644" s="630">
        <v>10</v>
      </c>
      <c r="B644" s="630">
        <v>22021009</v>
      </c>
      <c r="C644" s="631" t="s">
        <v>3405</v>
      </c>
      <c r="D644" s="205">
        <v>123000</v>
      </c>
      <c r="E644" s="205">
        <v>138000</v>
      </c>
      <c r="F644" s="205">
        <v>1000000</v>
      </c>
      <c r="G644" s="205">
        <v>500000</v>
      </c>
      <c r="H644" s="205">
        <v>500000</v>
      </c>
      <c r="I644" s="647"/>
      <c r="J644" s="633" t="s">
        <v>4279</v>
      </c>
    </row>
    <row r="645" spans="1:10" x14ac:dyDescent="0.2">
      <c r="A645" s="1317" t="s">
        <v>365</v>
      </c>
      <c r="B645" s="1317"/>
      <c r="C645" s="1317"/>
      <c r="D645" s="634">
        <v>7559000</v>
      </c>
      <c r="E645" s="634">
        <v>5918440</v>
      </c>
      <c r="F645" s="634">
        <v>22000000</v>
      </c>
      <c r="G645" s="634">
        <v>15000000</v>
      </c>
      <c r="H645" s="634">
        <f>SUM(H635:H644)</f>
        <v>14300000</v>
      </c>
      <c r="I645" s="647"/>
      <c r="J645" s="636"/>
    </row>
    <row r="646" spans="1:10" x14ac:dyDescent="0.2">
      <c r="A646" s="628">
        <v>4</v>
      </c>
      <c r="B646" s="628">
        <v>55200200100</v>
      </c>
      <c r="C646" s="1316" t="s">
        <v>1981</v>
      </c>
      <c r="D646" s="1316"/>
      <c r="E646" s="1316"/>
      <c r="F646" s="1316"/>
      <c r="G646" s="1316"/>
      <c r="H646" s="1316"/>
      <c r="I646" s="648"/>
      <c r="J646" s="636"/>
    </row>
    <row r="647" spans="1:10" ht="25.5" x14ac:dyDescent="0.2">
      <c r="A647" s="630">
        <v>1</v>
      </c>
      <c r="B647" s="630">
        <v>22020102</v>
      </c>
      <c r="C647" s="631" t="s">
        <v>3349</v>
      </c>
      <c r="D647" s="205">
        <v>880000</v>
      </c>
      <c r="E647" s="205">
        <v>530000</v>
      </c>
      <c r="F647" s="205">
        <v>2100000</v>
      </c>
      <c r="G647" s="205">
        <v>2500000</v>
      </c>
      <c r="H647" s="205">
        <v>2500000</v>
      </c>
      <c r="I647" s="636"/>
      <c r="J647" s="633" t="s">
        <v>4279</v>
      </c>
    </row>
    <row r="648" spans="1:10" ht="25.5" x14ac:dyDescent="0.2">
      <c r="A648" s="630">
        <v>2</v>
      </c>
      <c r="B648" s="630">
        <v>22020201</v>
      </c>
      <c r="C648" s="631" t="s">
        <v>3363</v>
      </c>
      <c r="D648" s="205">
        <v>185000</v>
      </c>
      <c r="E648" s="205">
        <v>85000</v>
      </c>
      <c r="F648" s="205">
        <v>400000</v>
      </c>
      <c r="G648" s="205">
        <v>400000</v>
      </c>
      <c r="H648" s="205">
        <v>150000</v>
      </c>
      <c r="I648" s="647"/>
      <c r="J648" s="633" t="s">
        <v>4279</v>
      </c>
    </row>
    <row r="649" spans="1:10" ht="25.5" x14ac:dyDescent="0.2">
      <c r="A649" s="630">
        <v>3</v>
      </c>
      <c r="B649" s="630">
        <v>22020202</v>
      </c>
      <c r="C649" s="631" t="s">
        <v>3350</v>
      </c>
      <c r="D649" s="205">
        <v>235000</v>
      </c>
      <c r="E649" s="205">
        <v>120000</v>
      </c>
      <c r="F649" s="205">
        <v>400000</v>
      </c>
      <c r="G649" s="205">
        <v>300000</v>
      </c>
      <c r="H649" s="205">
        <v>200000</v>
      </c>
      <c r="I649" s="638"/>
      <c r="J649" s="633" t="s">
        <v>4279</v>
      </c>
    </row>
    <row r="650" spans="1:10" ht="25.5" x14ac:dyDescent="0.2">
      <c r="A650" s="630">
        <v>4</v>
      </c>
      <c r="B650" s="630">
        <v>22020301</v>
      </c>
      <c r="C650" s="631" t="s">
        <v>3352</v>
      </c>
      <c r="D650" s="205">
        <v>105000</v>
      </c>
      <c r="E650" s="205">
        <v>55000</v>
      </c>
      <c r="F650" s="205">
        <v>600000</v>
      </c>
      <c r="G650" s="205">
        <v>300000</v>
      </c>
      <c r="H650" s="205">
        <v>300000</v>
      </c>
      <c r="I650" s="639"/>
      <c r="J650" s="633" t="s">
        <v>4279</v>
      </c>
    </row>
    <row r="651" spans="1:10" ht="25.5" x14ac:dyDescent="0.2">
      <c r="A651" s="630">
        <v>5</v>
      </c>
      <c r="B651" s="630">
        <v>22020306</v>
      </c>
      <c r="C651" s="631" t="s">
        <v>3383</v>
      </c>
      <c r="D651" s="205">
        <v>20000</v>
      </c>
      <c r="E651" s="637">
        <v>0</v>
      </c>
      <c r="F651" s="205">
        <v>100000</v>
      </c>
      <c r="G651" s="205">
        <v>100000</v>
      </c>
      <c r="H651" s="205">
        <v>100000</v>
      </c>
      <c r="I651" s="632"/>
      <c r="J651" s="633" t="s">
        <v>4279</v>
      </c>
    </row>
    <row r="652" spans="1:10" ht="25.5" x14ac:dyDescent="0.2">
      <c r="A652" s="630">
        <v>6</v>
      </c>
      <c r="B652" s="630">
        <v>22020401</v>
      </c>
      <c r="C652" s="631" t="s">
        <v>3356</v>
      </c>
      <c r="D652" s="205">
        <v>210000</v>
      </c>
      <c r="E652" s="205">
        <v>110000</v>
      </c>
      <c r="F652" s="205">
        <v>650000</v>
      </c>
      <c r="G652" s="205">
        <v>400000</v>
      </c>
      <c r="H652" s="205">
        <v>200000</v>
      </c>
      <c r="I652" s="632"/>
      <c r="J652" s="633" t="s">
        <v>4279</v>
      </c>
    </row>
    <row r="653" spans="1:10" ht="25.5" x14ac:dyDescent="0.2">
      <c r="A653" s="630">
        <v>7</v>
      </c>
      <c r="B653" s="630">
        <v>22020402</v>
      </c>
      <c r="C653" s="631" t="s">
        <v>3366</v>
      </c>
      <c r="D653" s="205">
        <v>25000</v>
      </c>
      <c r="E653" s="637">
        <v>0</v>
      </c>
      <c r="F653" s="205">
        <v>300000</v>
      </c>
      <c r="G653" s="205">
        <v>300000</v>
      </c>
      <c r="H653" s="205">
        <v>300000</v>
      </c>
      <c r="I653" s="632"/>
      <c r="J653" s="633" t="s">
        <v>4279</v>
      </c>
    </row>
    <row r="654" spans="1:10" ht="25.5" x14ac:dyDescent="0.2">
      <c r="A654" s="630">
        <v>8</v>
      </c>
      <c r="B654" s="630">
        <v>22020501</v>
      </c>
      <c r="C654" s="631" t="s">
        <v>3370</v>
      </c>
      <c r="D654" s="205">
        <v>195000</v>
      </c>
      <c r="E654" s="205">
        <v>100000</v>
      </c>
      <c r="F654" s="205">
        <v>1200000</v>
      </c>
      <c r="G654" s="205">
        <v>1550000</v>
      </c>
      <c r="H654" s="205">
        <v>1200000</v>
      </c>
      <c r="I654" s="632"/>
      <c r="J654" s="633" t="s">
        <v>4279</v>
      </c>
    </row>
    <row r="655" spans="1:10" ht="25.5" x14ac:dyDescent="0.2">
      <c r="A655" s="630">
        <v>10</v>
      </c>
      <c r="B655" s="630">
        <v>22021001</v>
      </c>
      <c r="C655" s="631" t="s">
        <v>3360</v>
      </c>
      <c r="D655" s="205">
        <v>165000</v>
      </c>
      <c r="E655" s="205">
        <v>100000</v>
      </c>
      <c r="F655" s="205">
        <v>650000</v>
      </c>
      <c r="G655" s="205">
        <v>600000</v>
      </c>
      <c r="H655" s="205">
        <v>600000</v>
      </c>
      <c r="I655" s="632"/>
      <c r="J655" s="633" t="s">
        <v>4279</v>
      </c>
    </row>
    <row r="656" spans="1:10" ht="25.5" x14ac:dyDescent="0.2">
      <c r="A656" s="630">
        <v>11</v>
      </c>
      <c r="B656" s="630">
        <v>22021007</v>
      </c>
      <c r="C656" s="631" t="s">
        <v>3362</v>
      </c>
      <c r="D656" s="205">
        <v>160000</v>
      </c>
      <c r="E656" s="205">
        <v>100000</v>
      </c>
      <c r="F656" s="205">
        <v>800000</v>
      </c>
      <c r="G656" s="205">
        <v>750000</v>
      </c>
      <c r="H656" s="205">
        <v>450000</v>
      </c>
      <c r="I656" s="632"/>
      <c r="J656" s="633" t="s">
        <v>4279</v>
      </c>
    </row>
    <row r="657" spans="1:10" x14ac:dyDescent="0.2">
      <c r="A657" s="1317" t="s">
        <v>365</v>
      </c>
      <c r="B657" s="1317"/>
      <c r="C657" s="1317"/>
      <c r="D657" s="634">
        <v>2180000</v>
      </c>
      <c r="E657" s="634">
        <v>1200000</v>
      </c>
      <c r="F657" s="634">
        <v>7200000</v>
      </c>
      <c r="G657" s="634">
        <v>7200000</v>
      </c>
      <c r="H657" s="634">
        <f>SUM(H647:H656)</f>
        <v>6000000</v>
      </c>
      <c r="I657" s="632"/>
      <c r="J657" s="636"/>
    </row>
    <row r="658" spans="1:10" x14ac:dyDescent="0.2">
      <c r="A658" s="628">
        <v>5</v>
      </c>
      <c r="B658" s="628">
        <v>55200100200</v>
      </c>
      <c r="C658" s="1316" t="s">
        <v>476</v>
      </c>
      <c r="D658" s="1316"/>
      <c r="E658" s="1316"/>
      <c r="F658" s="1316"/>
      <c r="G658" s="1316"/>
      <c r="H658" s="1316"/>
      <c r="I658" s="632"/>
      <c r="J658" s="636"/>
    </row>
    <row r="659" spans="1:10" ht="25.5" x14ac:dyDescent="0.2">
      <c r="A659" s="630">
        <v>1</v>
      </c>
      <c r="B659" s="630">
        <v>22020102</v>
      </c>
      <c r="C659" s="631" t="s">
        <v>3349</v>
      </c>
      <c r="D659" s="205">
        <v>3261843</v>
      </c>
      <c r="E659" s="205">
        <v>3857503</v>
      </c>
      <c r="F659" s="205">
        <v>6240385</v>
      </c>
      <c r="G659" s="205">
        <v>6240410</v>
      </c>
      <c r="H659" s="205">
        <v>4240410</v>
      </c>
      <c r="I659" s="632"/>
      <c r="J659" s="633" t="s">
        <v>4279</v>
      </c>
    </row>
    <row r="660" spans="1:10" ht="25.5" x14ac:dyDescent="0.2">
      <c r="A660" s="630">
        <v>2</v>
      </c>
      <c r="B660" s="630">
        <v>22020201</v>
      </c>
      <c r="C660" s="631" t="s">
        <v>3363</v>
      </c>
      <c r="D660" s="205">
        <v>924816</v>
      </c>
      <c r="E660" s="205">
        <v>927506.2</v>
      </c>
      <c r="F660" s="205">
        <v>2771154</v>
      </c>
      <c r="G660" s="205">
        <v>2771164</v>
      </c>
      <c r="H660" s="205">
        <v>2771164</v>
      </c>
      <c r="I660" s="638"/>
      <c r="J660" s="633" t="s">
        <v>4279</v>
      </c>
    </row>
    <row r="661" spans="1:10" ht="25.5" x14ac:dyDescent="0.2">
      <c r="A661" s="630">
        <v>3</v>
      </c>
      <c r="B661" s="630">
        <v>22020202</v>
      </c>
      <c r="C661" s="631" t="s">
        <v>3350</v>
      </c>
      <c r="D661" s="205">
        <v>356613</v>
      </c>
      <c r="E661" s="205">
        <v>297694.40000000002</v>
      </c>
      <c r="F661" s="205">
        <v>995923</v>
      </c>
      <c r="G661" s="205">
        <v>995918</v>
      </c>
      <c r="H661" s="205">
        <v>995918</v>
      </c>
      <c r="I661" s="638"/>
      <c r="J661" s="633" t="s">
        <v>4279</v>
      </c>
    </row>
    <row r="662" spans="1:10" ht="25.5" x14ac:dyDescent="0.2">
      <c r="A662" s="630">
        <v>4</v>
      </c>
      <c r="B662" s="630">
        <v>22020301</v>
      </c>
      <c r="C662" s="631" t="s">
        <v>3352</v>
      </c>
      <c r="D662" s="205">
        <v>842868</v>
      </c>
      <c r="E662" s="205">
        <v>1091399.2</v>
      </c>
      <c r="F662" s="205">
        <v>2127231</v>
      </c>
      <c r="G662" s="205">
        <v>2127224</v>
      </c>
      <c r="H662" s="205">
        <v>2127224</v>
      </c>
      <c r="I662" s="643"/>
      <c r="J662" s="633" t="s">
        <v>4279</v>
      </c>
    </row>
    <row r="663" spans="1:10" ht="25.5" x14ac:dyDescent="0.2">
      <c r="A663" s="630">
        <v>5</v>
      </c>
      <c r="B663" s="630">
        <v>22020305</v>
      </c>
      <c r="C663" s="631" t="s">
        <v>3355</v>
      </c>
      <c r="D663" s="205">
        <v>123367</v>
      </c>
      <c r="E663" s="205">
        <v>95799.4</v>
      </c>
      <c r="F663" s="205">
        <v>302923</v>
      </c>
      <c r="G663" s="205">
        <v>302918</v>
      </c>
      <c r="H663" s="205">
        <v>302918</v>
      </c>
      <c r="I663" s="639"/>
      <c r="J663" s="633" t="s">
        <v>4279</v>
      </c>
    </row>
    <row r="664" spans="1:10" ht="25.5" x14ac:dyDescent="0.2">
      <c r="A664" s="630">
        <v>6</v>
      </c>
      <c r="B664" s="630">
        <v>22020401</v>
      </c>
      <c r="C664" s="631" t="s">
        <v>3356</v>
      </c>
      <c r="D664" s="205">
        <v>1333693</v>
      </c>
      <c r="E664" s="205">
        <v>1303599.2</v>
      </c>
      <c r="F664" s="205">
        <v>3161231</v>
      </c>
      <c r="G664" s="205">
        <v>3161224</v>
      </c>
      <c r="H664" s="205">
        <v>3161224</v>
      </c>
      <c r="I664" s="632"/>
      <c r="J664" s="633" t="s">
        <v>4279</v>
      </c>
    </row>
    <row r="665" spans="1:10" ht="25.5" x14ac:dyDescent="0.2">
      <c r="A665" s="630">
        <v>7</v>
      </c>
      <c r="B665" s="630">
        <v>22020402</v>
      </c>
      <c r="C665" s="631" t="s">
        <v>3366</v>
      </c>
      <c r="D665" s="205">
        <v>1150872</v>
      </c>
      <c r="E665" s="205">
        <v>1219999</v>
      </c>
      <c r="F665" s="205">
        <v>2961538</v>
      </c>
      <c r="G665" s="205">
        <v>2961530</v>
      </c>
      <c r="H665" s="205">
        <v>2461530</v>
      </c>
      <c r="I665" s="632"/>
      <c r="J665" s="633" t="s">
        <v>4279</v>
      </c>
    </row>
    <row r="666" spans="1:10" ht="25.5" x14ac:dyDescent="0.2">
      <c r="A666" s="630">
        <v>8</v>
      </c>
      <c r="B666" s="630">
        <v>22020501</v>
      </c>
      <c r="C666" s="631" t="s">
        <v>3370</v>
      </c>
      <c r="D666" s="205">
        <v>507738</v>
      </c>
      <c r="E666" s="205">
        <v>919500.80000000005</v>
      </c>
      <c r="F666" s="205">
        <v>1688077</v>
      </c>
      <c r="G666" s="205">
        <v>1688082</v>
      </c>
      <c r="H666" s="205">
        <v>1688082</v>
      </c>
      <c r="I666" s="632"/>
      <c r="J666" s="633" t="s">
        <v>4279</v>
      </c>
    </row>
    <row r="667" spans="1:10" ht="25.5" x14ac:dyDescent="0.2">
      <c r="A667" s="630">
        <v>9</v>
      </c>
      <c r="B667" s="630">
        <v>22021001</v>
      </c>
      <c r="C667" s="631" t="s">
        <v>3360</v>
      </c>
      <c r="D667" s="205">
        <v>632432</v>
      </c>
      <c r="E667" s="205">
        <v>547500.19999999995</v>
      </c>
      <c r="F667" s="205">
        <v>1332692</v>
      </c>
      <c r="G667" s="205">
        <v>1332694</v>
      </c>
      <c r="H667" s="205">
        <v>1332694</v>
      </c>
      <c r="I667" s="632"/>
      <c r="J667" s="633" t="s">
        <v>4279</v>
      </c>
    </row>
    <row r="668" spans="1:10" ht="25.5" x14ac:dyDescent="0.2">
      <c r="A668" s="630">
        <v>10</v>
      </c>
      <c r="B668" s="630">
        <v>22021007</v>
      </c>
      <c r="C668" s="631" t="s">
        <v>3362</v>
      </c>
      <c r="D668" s="205">
        <v>232422</v>
      </c>
      <c r="E668" s="205">
        <v>139498.79999999999</v>
      </c>
      <c r="F668" s="205">
        <v>418846</v>
      </c>
      <c r="G668" s="205">
        <v>418836</v>
      </c>
      <c r="H668" s="205">
        <v>418836</v>
      </c>
      <c r="I668" s="632"/>
      <c r="J668" s="633" t="s">
        <v>4279</v>
      </c>
    </row>
    <row r="669" spans="1:10" x14ac:dyDescent="0.2">
      <c r="A669" s="1317" t="s">
        <v>365</v>
      </c>
      <c r="B669" s="1317"/>
      <c r="C669" s="1317"/>
      <c r="D669" s="634">
        <v>9366664</v>
      </c>
      <c r="E669" s="634">
        <v>10400000.199999999</v>
      </c>
      <c r="F669" s="634">
        <v>22000000</v>
      </c>
      <c r="G669" s="634">
        <v>22000000</v>
      </c>
      <c r="H669" s="634">
        <f>SUM(H659:H668)</f>
        <v>19500000</v>
      </c>
      <c r="I669" s="632"/>
      <c r="J669" s="636"/>
    </row>
    <row r="670" spans="1:10" x14ac:dyDescent="0.2">
      <c r="A670" s="628">
        <v>6</v>
      </c>
      <c r="B670" s="628">
        <v>51300100100</v>
      </c>
      <c r="C670" s="1316" t="s">
        <v>1650</v>
      </c>
      <c r="D670" s="1316"/>
      <c r="E670" s="1316"/>
      <c r="F670" s="1316"/>
      <c r="G670" s="1316"/>
      <c r="H670" s="1316"/>
      <c r="I670" s="1316"/>
      <c r="J670" s="1316"/>
    </row>
    <row r="671" spans="1:10" ht="25.5" x14ac:dyDescent="0.2">
      <c r="A671" s="630">
        <v>1</v>
      </c>
      <c r="B671" s="630">
        <v>22020102</v>
      </c>
      <c r="C671" s="631" t="s">
        <v>3349</v>
      </c>
      <c r="D671" s="205">
        <v>2701690</v>
      </c>
      <c r="E671" s="205">
        <v>1232860</v>
      </c>
      <c r="F671" s="205">
        <v>4000000</v>
      </c>
      <c r="G671" s="205">
        <v>2680000</v>
      </c>
      <c r="H671" s="205">
        <v>2680000</v>
      </c>
      <c r="I671" s="632"/>
      <c r="J671" s="633" t="s">
        <v>4279</v>
      </c>
    </row>
    <row r="672" spans="1:10" ht="25.5" x14ac:dyDescent="0.2">
      <c r="A672" s="630">
        <v>2</v>
      </c>
      <c r="B672" s="630">
        <v>22020202</v>
      </c>
      <c r="C672" s="631" t="s">
        <v>3350</v>
      </c>
      <c r="D672" s="205">
        <v>361139</v>
      </c>
      <c r="E672" s="205">
        <v>395500</v>
      </c>
      <c r="F672" s="205">
        <v>2300000</v>
      </c>
      <c r="G672" s="205">
        <v>2300000</v>
      </c>
      <c r="H672" s="205">
        <v>2300000</v>
      </c>
      <c r="I672" s="638"/>
      <c r="J672" s="633" t="s">
        <v>4279</v>
      </c>
    </row>
    <row r="673" spans="1:10" ht="25.5" x14ac:dyDescent="0.2">
      <c r="A673" s="630">
        <v>3</v>
      </c>
      <c r="B673" s="630">
        <v>22020301</v>
      </c>
      <c r="C673" s="631" t="s">
        <v>3352</v>
      </c>
      <c r="D673" s="205">
        <v>830050</v>
      </c>
      <c r="E673" s="205">
        <v>683040</v>
      </c>
      <c r="F673" s="205">
        <v>2820000</v>
      </c>
      <c r="G673" s="205">
        <v>2020000</v>
      </c>
      <c r="H673" s="205">
        <v>2020000</v>
      </c>
      <c r="I673" s="639"/>
      <c r="J673" s="633" t="s">
        <v>4279</v>
      </c>
    </row>
    <row r="674" spans="1:10" ht="25.5" x14ac:dyDescent="0.2">
      <c r="A674" s="630">
        <v>4</v>
      </c>
      <c r="B674" s="630">
        <v>22020401</v>
      </c>
      <c r="C674" s="631" t="s">
        <v>3356</v>
      </c>
      <c r="D674" s="205">
        <v>838400</v>
      </c>
      <c r="E674" s="205">
        <v>2059050</v>
      </c>
      <c r="F674" s="205">
        <v>2800000</v>
      </c>
      <c r="G674" s="205">
        <v>1500000</v>
      </c>
      <c r="H674" s="205">
        <v>1500000</v>
      </c>
      <c r="I674" s="632"/>
      <c r="J674" s="633" t="s">
        <v>4279</v>
      </c>
    </row>
    <row r="675" spans="1:10" ht="25.5" x14ac:dyDescent="0.2">
      <c r="A675" s="630">
        <v>5</v>
      </c>
      <c r="B675" s="630">
        <v>22020402</v>
      </c>
      <c r="C675" s="631" t="s">
        <v>3366</v>
      </c>
      <c r="D675" s="205">
        <v>532891</v>
      </c>
      <c r="E675" s="205">
        <v>389420</v>
      </c>
      <c r="F675" s="205">
        <v>2670000</v>
      </c>
      <c r="G675" s="205">
        <v>1000000</v>
      </c>
      <c r="H675" s="205">
        <v>1000000</v>
      </c>
      <c r="I675" s="632"/>
      <c r="J675" s="633" t="s">
        <v>4279</v>
      </c>
    </row>
    <row r="676" spans="1:10" ht="25.5" x14ac:dyDescent="0.2">
      <c r="A676" s="630">
        <v>6</v>
      </c>
      <c r="B676" s="630">
        <v>22020501</v>
      </c>
      <c r="C676" s="631" t="s">
        <v>3370</v>
      </c>
      <c r="D676" s="205">
        <v>600650</v>
      </c>
      <c r="E676" s="205">
        <v>830780</v>
      </c>
      <c r="F676" s="205">
        <v>2000000</v>
      </c>
      <c r="G676" s="205">
        <v>1500000</v>
      </c>
      <c r="H676" s="205">
        <v>1500000</v>
      </c>
      <c r="I676" s="632"/>
      <c r="J676" s="633" t="s">
        <v>4279</v>
      </c>
    </row>
    <row r="677" spans="1:10" ht="25.5" x14ac:dyDescent="0.2">
      <c r="A677" s="630">
        <v>7</v>
      </c>
      <c r="B677" s="630">
        <v>22021001</v>
      </c>
      <c r="C677" s="631" t="s">
        <v>3360</v>
      </c>
      <c r="D677" s="205">
        <v>390500</v>
      </c>
      <c r="E677" s="205">
        <v>229300</v>
      </c>
      <c r="F677" s="205">
        <v>2900000</v>
      </c>
      <c r="G677" s="205">
        <v>1000000</v>
      </c>
      <c r="H677" s="205">
        <v>1000000</v>
      </c>
      <c r="I677" s="632"/>
      <c r="J677" s="633" t="s">
        <v>4279</v>
      </c>
    </row>
    <row r="678" spans="1:10" ht="25.5" x14ac:dyDescent="0.2">
      <c r="A678" s="630">
        <v>8</v>
      </c>
      <c r="B678" s="630">
        <v>22021007</v>
      </c>
      <c r="C678" s="631" t="s">
        <v>3362</v>
      </c>
      <c r="D678" s="205">
        <v>555760</v>
      </c>
      <c r="E678" s="205">
        <v>756250</v>
      </c>
      <c r="F678" s="205">
        <v>2310000</v>
      </c>
      <c r="G678" s="205">
        <v>1000000</v>
      </c>
      <c r="H678" s="205">
        <v>1000000</v>
      </c>
      <c r="I678" s="632"/>
      <c r="J678" s="633" t="s">
        <v>4279</v>
      </c>
    </row>
    <row r="679" spans="1:10" ht="25.5" x14ac:dyDescent="0.2">
      <c r="A679" s="630">
        <v>9</v>
      </c>
      <c r="B679" s="630">
        <v>22021041</v>
      </c>
      <c r="C679" s="631" t="s">
        <v>3398</v>
      </c>
      <c r="D679" s="205">
        <v>858920</v>
      </c>
      <c r="E679" s="205">
        <v>73800</v>
      </c>
      <c r="F679" s="205">
        <v>2200000</v>
      </c>
      <c r="G679" s="205">
        <v>2000000</v>
      </c>
      <c r="H679" s="205">
        <v>2000000</v>
      </c>
      <c r="I679" s="632"/>
      <c r="J679" s="633" t="s">
        <v>4279</v>
      </c>
    </row>
    <row r="680" spans="1:10" x14ac:dyDescent="0.2">
      <c r="A680" s="1317" t="s">
        <v>365</v>
      </c>
      <c r="B680" s="1317"/>
      <c r="C680" s="1317"/>
      <c r="D680" s="634">
        <v>7670000</v>
      </c>
      <c r="E680" s="634">
        <v>6650000</v>
      </c>
      <c r="F680" s="634">
        <v>24000000</v>
      </c>
      <c r="G680" s="634">
        <v>15000000</v>
      </c>
      <c r="H680" s="634">
        <f>SUM(H671:H679)</f>
        <v>15000000</v>
      </c>
      <c r="I680" s="632"/>
      <c r="J680" s="645"/>
    </row>
    <row r="681" spans="1:10" x14ac:dyDescent="0.2">
      <c r="A681" s="1319" t="s">
        <v>3426</v>
      </c>
      <c r="B681" s="1319"/>
      <c r="C681" s="1319"/>
      <c r="D681" s="634">
        <f>D680+D669+D657+D645+D633+D621</f>
        <v>47820714</v>
      </c>
      <c r="E681" s="634">
        <f>E680+E669+E657+E645+E633+E621</f>
        <v>31048557.699999999</v>
      </c>
      <c r="F681" s="634">
        <f>F680+F669+F657+F645+F633+F621</f>
        <v>106200000</v>
      </c>
      <c r="G681" s="634">
        <f>G680+G669+G657+G645+G633+G621</f>
        <v>87200000</v>
      </c>
      <c r="H681" s="634">
        <f>H680+H669+H657+H645+H633+H621</f>
        <v>73650000</v>
      </c>
      <c r="I681" s="632"/>
      <c r="J681" s="645"/>
    </row>
    <row r="682" spans="1:10" x14ac:dyDescent="0.2">
      <c r="A682" s="1320" t="s">
        <v>3427</v>
      </c>
      <c r="B682" s="1320"/>
      <c r="C682" s="1320"/>
      <c r="D682" s="1320"/>
      <c r="E682" s="1320"/>
      <c r="F682" s="1320"/>
      <c r="G682" s="1320"/>
      <c r="H682" s="1320"/>
      <c r="I682" s="1320"/>
      <c r="J682" s="1320"/>
    </row>
    <row r="683" spans="1:10" x14ac:dyDescent="0.2">
      <c r="A683" s="628">
        <v>1</v>
      </c>
      <c r="B683" s="628">
        <v>23400100100</v>
      </c>
      <c r="C683" s="1316" t="s">
        <v>2849</v>
      </c>
      <c r="D683" s="1316"/>
      <c r="E683" s="1316"/>
      <c r="F683" s="1316"/>
      <c r="G683" s="1316"/>
      <c r="H683" s="1316"/>
      <c r="I683" s="632"/>
      <c r="J683" s="636"/>
    </row>
    <row r="684" spans="1:10" ht="25.5" x14ac:dyDescent="0.2">
      <c r="A684" s="630">
        <v>1</v>
      </c>
      <c r="B684" s="630">
        <v>22020102</v>
      </c>
      <c r="C684" s="631" t="s">
        <v>3349</v>
      </c>
      <c r="D684" s="205">
        <v>1896339.1</v>
      </c>
      <c r="E684" s="205">
        <v>1564870</v>
      </c>
      <c r="F684" s="205">
        <v>3000000</v>
      </c>
      <c r="G684" s="205">
        <v>6050000</v>
      </c>
      <c r="H684" s="205">
        <v>3050000</v>
      </c>
      <c r="I684" s="632"/>
      <c r="J684" s="633" t="s">
        <v>4279</v>
      </c>
    </row>
    <row r="685" spans="1:10" ht="25.5" x14ac:dyDescent="0.2">
      <c r="A685" s="630">
        <v>2</v>
      </c>
      <c r="B685" s="630">
        <v>22020201</v>
      </c>
      <c r="C685" s="631" t="s">
        <v>3363</v>
      </c>
      <c r="D685" s="205">
        <v>188793.71</v>
      </c>
      <c r="E685" s="205">
        <v>83520</v>
      </c>
      <c r="F685" s="205">
        <v>150000</v>
      </c>
      <c r="G685" s="205">
        <v>209250</v>
      </c>
      <c r="H685" s="205">
        <v>209250</v>
      </c>
      <c r="I685" s="632"/>
      <c r="J685" s="633" t="s">
        <v>4279</v>
      </c>
    </row>
    <row r="686" spans="1:10" ht="25.5" x14ac:dyDescent="0.2">
      <c r="A686" s="630">
        <v>3</v>
      </c>
      <c r="B686" s="630">
        <v>22020202</v>
      </c>
      <c r="C686" s="631" t="s">
        <v>3350</v>
      </c>
      <c r="D686" s="205">
        <v>342052.84</v>
      </c>
      <c r="E686" s="205">
        <v>51725</v>
      </c>
      <c r="F686" s="205">
        <v>450000</v>
      </c>
      <c r="G686" s="205">
        <v>100000</v>
      </c>
      <c r="H686" s="205">
        <v>100000</v>
      </c>
      <c r="I686" s="655"/>
      <c r="J686" s="633" t="s">
        <v>4279</v>
      </c>
    </row>
    <row r="687" spans="1:10" ht="25.5" x14ac:dyDescent="0.2">
      <c r="A687" s="630">
        <v>4</v>
      </c>
      <c r="B687" s="630">
        <v>22020301</v>
      </c>
      <c r="C687" s="631" t="s">
        <v>3352</v>
      </c>
      <c r="D687" s="205">
        <v>681771.15</v>
      </c>
      <c r="E687" s="205">
        <v>550000</v>
      </c>
      <c r="F687" s="205">
        <v>2500000</v>
      </c>
      <c r="G687" s="205">
        <v>2600000</v>
      </c>
      <c r="H687" s="205">
        <v>600000</v>
      </c>
      <c r="I687" s="639"/>
      <c r="J687" s="633" t="s">
        <v>4279</v>
      </c>
    </row>
    <row r="688" spans="1:10" ht="25.5" x14ac:dyDescent="0.2">
      <c r="A688" s="630">
        <v>5</v>
      </c>
      <c r="B688" s="630">
        <v>22020305</v>
      </c>
      <c r="C688" s="631" t="s">
        <v>3355</v>
      </c>
      <c r="D688" s="205">
        <v>614483.57999999996</v>
      </c>
      <c r="E688" s="637">
        <v>0</v>
      </c>
      <c r="F688" s="205">
        <v>1300000</v>
      </c>
      <c r="G688" s="205">
        <v>700000</v>
      </c>
      <c r="H688" s="205">
        <v>700000</v>
      </c>
      <c r="I688" s="632"/>
      <c r="J688" s="633" t="s">
        <v>4279</v>
      </c>
    </row>
    <row r="689" spans="1:10" ht="25.5" x14ac:dyDescent="0.2">
      <c r="A689" s="630">
        <v>6</v>
      </c>
      <c r="B689" s="630">
        <v>22020401</v>
      </c>
      <c r="C689" s="631" t="s">
        <v>3356</v>
      </c>
      <c r="D689" s="205">
        <v>1295313.46</v>
      </c>
      <c r="E689" s="205">
        <v>1498275</v>
      </c>
      <c r="F689" s="205">
        <v>4000000</v>
      </c>
      <c r="G689" s="205">
        <v>5110000</v>
      </c>
      <c r="H689" s="205">
        <v>2110000</v>
      </c>
      <c r="I689" s="632"/>
      <c r="J689" s="633" t="s">
        <v>4279</v>
      </c>
    </row>
    <row r="690" spans="1:10" ht="25.5" x14ac:dyDescent="0.2">
      <c r="A690" s="630">
        <v>7</v>
      </c>
      <c r="B690" s="630">
        <v>22020402</v>
      </c>
      <c r="C690" s="631" t="s">
        <v>3366</v>
      </c>
      <c r="D690" s="205">
        <v>574828.69999999995</v>
      </c>
      <c r="E690" s="205">
        <v>756800</v>
      </c>
      <c r="F690" s="205">
        <v>1550000</v>
      </c>
      <c r="G690" s="205">
        <v>1240550</v>
      </c>
      <c r="H690" s="205">
        <v>900000</v>
      </c>
      <c r="I690" s="632"/>
      <c r="J690" s="633" t="s">
        <v>4279</v>
      </c>
    </row>
    <row r="691" spans="1:10" ht="25.5" x14ac:dyDescent="0.2">
      <c r="A691" s="630">
        <v>8</v>
      </c>
      <c r="B691" s="630">
        <v>22020501</v>
      </c>
      <c r="C691" s="631" t="s">
        <v>3370</v>
      </c>
      <c r="D691" s="205">
        <v>982480</v>
      </c>
      <c r="E691" s="205">
        <v>1484110</v>
      </c>
      <c r="F691" s="205">
        <v>3350000</v>
      </c>
      <c r="G691" s="205">
        <v>4400000</v>
      </c>
      <c r="H691" s="205">
        <v>2740000</v>
      </c>
      <c r="I691" s="632"/>
      <c r="J691" s="633" t="s">
        <v>4279</v>
      </c>
    </row>
    <row r="692" spans="1:10" ht="25.5" x14ac:dyDescent="0.2">
      <c r="A692" s="630">
        <v>9</v>
      </c>
      <c r="B692" s="630">
        <v>22020712</v>
      </c>
      <c r="C692" s="631" t="s">
        <v>3381</v>
      </c>
      <c r="D692" s="205">
        <v>214781</v>
      </c>
      <c r="E692" s="205">
        <v>279875</v>
      </c>
      <c r="F692" s="205">
        <v>200000</v>
      </c>
      <c r="G692" s="205">
        <v>50200</v>
      </c>
      <c r="H692" s="205">
        <v>50200</v>
      </c>
      <c r="I692" s="632"/>
      <c r="J692" s="633" t="s">
        <v>4279</v>
      </c>
    </row>
    <row r="693" spans="1:10" ht="25.5" x14ac:dyDescent="0.2">
      <c r="A693" s="630">
        <v>10</v>
      </c>
      <c r="B693" s="630">
        <v>22021001</v>
      </c>
      <c r="C693" s="631" t="s">
        <v>3360</v>
      </c>
      <c r="D693" s="205">
        <v>491420.09</v>
      </c>
      <c r="E693" s="205">
        <v>271500</v>
      </c>
      <c r="F693" s="205">
        <v>700000</v>
      </c>
      <c r="G693" s="205">
        <v>1500000</v>
      </c>
      <c r="H693" s="205">
        <v>500000</v>
      </c>
      <c r="I693" s="632"/>
      <c r="J693" s="633" t="s">
        <v>4279</v>
      </c>
    </row>
    <row r="694" spans="1:10" ht="25.5" x14ac:dyDescent="0.2">
      <c r="A694" s="630">
        <v>11</v>
      </c>
      <c r="B694" s="630">
        <v>22021003</v>
      </c>
      <c r="C694" s="631" t="s">
        <v>3376</v>
      </c>
      <c r="D694" s="205">
        <v>185901.3</v>
      </c>
      <c r="E694" s="205">
        <v>171000</v>
      </c>
      <c r="F694" s="205">
        <v>200000</v>
      </c>
      <c r="G694" s="205">
        <v>200000</v>
      </c>
      <c r="H694" s="205">
        <v>200000</v>
      </c>
      <c r="I694" s="632"/>
      <c r="J694" s="633" t="s">
        <v>4279</v>
      </c>
    </row>
    <row r="695" spans="1:10" ht="25.5" x14ac:dyDescent="0.2">
      <c r="A695" s="630">
        <v>12</v>
      </c>
      <c r="B695" s="630">
        <v>22021007</v>
      </c>
      <c r="C695" s="631" t="s">
        <v>3362</v>
      </c>
      <c r="D695" s="205">
        <v>447430</v>
      </c>
      <c r="E695" s="205">
        <v>288325</v>
      </c>
      <c r="F695" s="205">
        <v>500000</v>
      </c>
      <c r="G695" s="205">
        <v>2750000</v>
      </c>
      <c r="H695" s="205">
        <v>1750550</v>
      </c>
      <c r="I695" s="632"/>
      <c r="J695" s="633" t="s">
        <v>4279</v>
      </c>
    </row>
    <row r="696" spans="1:10" ht="25.5" x14ac:dyDescent="0.2">
      <c r="A696" s="630">
        <v>13</v>
      </c>
      <c r="B696" s="630">
        <v>22021041</v>
      </c>
      <c r="C696" s="631" t="s">
        <v>3398</v>
      </c>
      <c r="D696" s="205">
        <v>84405.07</v>
      </c>
      <c r="E696" s="637">
        <v>0</v>
      </c>
      <c r="F696" s="205">
        <v>100000</v>
      </c>
      <c r="G696" s="205">
        <v>90000</v>
      </c>
      <c r="H696" s="205">
        <v>90000</v>
      </c>
      <c r="I696" s="638"/>
      <c r="J696" s="633" t="s">
        <v>4279</v>
      </c>
    </row>
    <row r="697" spans="1:10" x14ac:dyDescent="0.2">
      <c r="A697" s="1317" t="s">
        <v>365</v>
      </c>
      <c r="B697" s="1317"/>
      <c r="C697" s="1317"/>
      <c r="D697" s="634">
        <v>8000000</v>
      </c>
      <c r="E697" s="634">
        <v>7000000</v>
      </c>
      <c r="F697" s="634">
        <v>18000000</v>
      </c>
      <c r="G697" s="634">
        <v>25000000</v>
      </c>
      <c r="H697" s="634">
        <f>SUM(H684:H696)</f>
        <v>13000000</v>
      </c>
      <c r="I697" s="639"/>
      <c r="J697" s="636"/>
    </row>
    <row r="698" spans="1:10" x14ac:dyDescent="0.2">
      <c r="A698" s="628">
        <v>2</v>
      </c>
      <c r="B698" s="628">
        <v>26100100100</v>
      </c>
      <c r="C698" s="1316" t="s">
        <v>1753</v>
      </c>
      <c r="D698" s="1316"/>
      <c r="E698" s="1316"/>
      <c r="F698" s="1316"/>
      <c r="G698" s="1316"/>
      <c r="H698" s="1316"/>
      <c r="I698" s="632"/>
      <c r="J698" s="636"/>
    </row>
    <row r="699" spans="1:10" ht="25.5" x14ac:dyDescent="0.2">
      <c r="A699" s="630">
        <v>1</v>
      </c>
      <c r="B699" s="630">
        <v>22020102</v>
      </c>
      <c r="C699" s="631" t="s">
        <v>3349</v>
      </c>
      <c r="D699" s="205">
        <v>2793000</v>
      </c>
      <c r="E699" s="205">
        <v>1884000</v>
      </c>
      <c r="F699" s="205">
        <v>3500000</v>
      </c>
      <c r="G699" s="205">
        <v>6500000</v>
      </c>
      <c r="H699" s="205">
        <v>5500000</v>
      </c>
      <c r="I699" s="632"/>
      <c r="J699" s="633" t="s">
        <v>4279</v>
      </c>
    </row>
    <row r="700" spans="1:10" ht="25.5" x14ac:dyDescent="0.2">
      <c r="A700" s="630">
        <v>2</v>
      </c>
      <c r="B700" s="630">
        <v>22020202</v>
      </c>
      <c r="C700" s="631" t="s">
        <v>3350</v>
      </c>
      <c r="D700" s="205">
        <v>995000</v>
      </c>
      <c r="E700" s="205">
        <v>845000</v>
      </c>
      <c r="F700" s="205">
        <v>3000000</v>
      </c>
      <c r="G700" s="205">
        <v>3000000</v>
      </c>
      <c r="H700" s="205">
        <v>3000000</v>
      </c>
      <c r="I700" s="632"/>
      <c r="J700" s="633" t="s">
        <v>4279</v>
      </c>
    </row>
    <row r="701" spans="1:10" ht="25.5" x14ac:dyDescent="0.2">
      <c r="A701" s="630">
        <v>3</v>
      </c>
      <c r="B701" s="630">
        <v>22020301</v>
      </c>
      <c r="C701" s="631" t="s">
        <v>3352</v>
      </c>
      <c r="D701" s="205">
        <v>675000</v>
      </c>
      <c r="E701" s="205">
        <v>600000</v>
      </c>
      <c r="F701" s="205">
        <v>1500000</v>
      </c>
      <c r="G701" s="205">
        <v>1800000</v>
      </c>
      <c r="H701" s="205">
        <v>1800000</v>
      </c>
      <c r="I701" s="632"/>
      <c r="J701" s="633" t="s">
        <v>4279</v>
      </c>
    </row>
    <row r="702" spans="1:10" ht="25.5" x14ac:dyDescent="0.2">
      <c r="A702" s="630">
        <v>4</v>
      </c>
      <c r="B702" s="630">
        <v>22020303</v>
      </c>
      <c r="C702" s="631" t="s">
        <v>3353</v>
      </c>
      <c r="D702" s="205">
        <v>375000</v>
      </c>
      <c r="E702" s="205">
        <v>225500</v>
      </c>
      <c r="F702" s="205">
        <v>800000</v>
      </c>
      <c r="G702" s="205">
        <v>800000</v>
      </c>
      <c r="H702" s="205">
        <v>800000</v>
      </c>
      <c r="I702" s="632"/>
      <c r="J702" s="633" t="s">
        <v>4279</v>
      </c>
    </row>
    <row r="703" spans="1:10" ht="25.5" x14ac:dyDescent="0.2">
      <c r="A703" s="630">
        <v>5</v>
      </c>
      <c r="B703" s="630">
        <v>22020305</v>
      </c>
      <c r="C703" s="631" t="s">
        <v>3355</v>
      </c>
      <c r="D703" s="205">
        <v>300000</v>
      </c>
      <c r="E703" s="205">
        <v>175000</v>
      </c>
      <c r="F703" s="205">
        <v>200000</v>
      </c>
      <c r="G703" s="205">
        <v>200000</v>
      </c>
      <c r="H703" s="205">
        <v>200000</v>
      </c>
      <c r="I703" s="632"/>
      <c r="J703" s="633" t="s">
        <v>4279</v>
      </c>
    </row>
    <row r="704" spans="1:10" ht="25.5" x14ac:dyDescent="0.2">
      <c r="A704" s="630">
        <v>6</v>
      </c>
      <c r="B704" s="630">
        <v>22020401</v>
      </c>
      <c r="C704" s="631" t="s">
        <v>3356</v>
      </c>
      <c r="D704" s="205">
        <v>2000000</v>
      </c>
      <c r="E704" s="205">
        <v>2083850</v>
      </c>
      <c r="F704" s="205">
        <v>3000000</v>
      </c>
      <c r="G704" s="205">
        <v>3000000</v>
      </c>
      <c r="H704" s="205">
        <v>2000000</v>
      </c>
      <c r="I704" s="632"/>
      <c r="J704" s="633" t="s">
        <v>4279</v>
      </c>
    </row>
    <row r="705" spans="1:10" ht="25.5" x14ac:dyDescent="0.2">
      <c r="A705" s="630">
        <v>7</v>
      </c>
      <c r="B705" s="630">
        <v>22020501</v>
      </c>
      <c r="C705" s="631" t="s">
        <v>3370</v>
      </c>
      <c r="D705" s="205">
        <v>1000000</v>
      </c>
      <c r="E705" s="205">
        <v>900000</v>
      </c>
      <c r="F705" s="205">
        <v>2000000</v>
      </c>
      <c r="G705" s="205">
        <v>2200000</v>
      </c>
      <c r="H705" s="205">
        <v>2200000</v>
      </c>
      <c r="I705" s="632"/>
      <c r="J705" s="633" t="s">
        <v>4279</v>
      </c>
    </row>
    <row r="706" spans="1:10" ht="25.5" x14ac:dyDescent="0.2">
      <c r="A706" s="630">
        <v>8</v>
      </c>
      <c r="B706" s="630">
        <v>22020801</v>
      </c>
      <c r="C706" s="631" t="s">
        <v>3372</v>
      </c>
      <c r="D706" s="205">
        <v>1021000</v>
      </c>
      <c r="E706" s="205">
        <v>1285000</v>
      </c>
      <c r="F706" s="205">
        <v>2000000</v>
      </c>
      <c r="G706" s="205">
        <v>3000000</v>
      </c>
      <c r="H706" s="205">
        <v>1500000</v>
      </c>
      <c r="I706" s="632"/>
      <c r="J706" s="633" t="s">
        <v>4279</v>
      </c>
    </row>
    <row r="707" spans="1:10" ht="25.5" x14ac:dyDescent="0.2">
      <c r="A707" s="630">
        <v>9</v>
      </c>
      <c r="B707" s="630">
        <v>22021003</v>
      </c>
      <c r="C707" s="631" t="s">
        <v>3376</v>
      </c>
      <c r="D707" s="637">
        <v>0</v>
      </c>
      <c r="E707" s="205">
        <v>243000</v>
      </c>
      <c r="F707" s="205">
        <v>500000</v>
      </c>
      <c r="G707" s="205">
        <v>500000</v>
      </c>
      <c r="H707" s="205">
        <v>500000</v>
      </c>
      <c r="I707" s="638"/>
      <c r="J707" s="633" t="s">
        <v>4279</v>
      </c>
    </row>
    <row r="708" spans="1:10" ht="25.5" x14ac:dyDescent="0.2">
      <c r="A708" s="630">
        <v>10</v>
      </c>
      <c r="B708" s="630">
        <v>22021006</v>
      </c>
      <c r="C708" s="631" t="s">
        <v>3361</v>
      </c>
      <c r="D708" s="205">
        <v>192095.32</v>
      </c>
      <c r="E708" s="205">
        <v>133162</v>
      </c>
      <c r="F708" s="205">
        <v>500000</v>
      </c>
      <c r="G708" s="205">
        <v>500000</v>
      </c>
      <c r="H708" s="205">
        <v>500000</v>
      </c>
      <c r="I708" s="632"/>
      <c r="J708" s="633" t="s">
        <v>4279</v>
      </c>
    </row>
    <row r="709" spans="1:10" ht="25.5" x14ac:dyDescent="0.2">
      <c r="A709" s="630">
        <v>11</v>
      </c>
      <c r="B709" s="630">
        <v>22021007</v>
      </c>
      <c r="C709" s="631" t="s">
        <v>3362</v>
      </c>
      <c r="D709" s="205">
        <v>1998000</v>
      </c>
      <c r="E709" s="205">
        <v>651000</v>
      </c>
      <c r="F709" s="205">
        <v>1000000</v>
      </c>
      <c r="G709" s="205">
        <v>2500000</v>
      </c>
      <c r="H709" s="205">
        <v>1500000</v>
      </c>
      <c r="I709" s="632"/>
      <c r="J709" s="633" t="s">
        <v>4279</v>
      </c>
    </row>
    <row r="710" spans="1:10" x14ac:dyDescent="0.2">
      <c r="A710" s="1317" t="s">
        <v>365</v>
      </c>
      <c r="B710" s="1317"/>
      <c r="C710" s="1317"/>
      <c r="D710" s="634">
        <v>11349095.32</v>
      </c>
      <c r="E710" s="634">
        <v>9025512</v>
      </c>
      <c r="F710" s="634">
        <v>18000000</v>
      </c>
      <c r="G710" s="634">
        <v>24000000</v>
      </c>
      <c r="H710" s="634">
        <f>SUM(H699:H709)</f>
        <v>19500000</v>
      </c>
      <c r="I710" s="632"/>
      <c r="J710" s="636"/>
    </row>
    <row r="711" spans="1:10" x14ac:dyDescent="0.2">
      <c r="A711" s="628">
        <v>3</v>
      </c>
      <c r="B711" s="628">
        <v>22900100100</v>
      </c>
      <c r="C711" s="1316" t="s">
        <v>1850</v>
      </c>
      <c r="D711" s="1316"/>
      <c r="E711" s="1316"/>
      <c r="F711" s="1316"/>
      <c r="G711" s="1316"/>
      <c r="H711" s="1316"/>
      <c r="I711" s="632"/>
      <c r="J711" s="636"/>
    </row>
    <row r="712" spans="1:10" ht="25.5" x14ac:dyDescent="0.2">
      <c r="A712" s="630">
        <v>1</v>
      </c>
      <c r="B712" s="630">
        <v>22020102</v>
      </c>
      <c r="C712" s="631" t="s">
        <v>3349</v>
      </c>
      <c r="D712" s="205">
        <v>4500000</v>
      </c>
      <c r="E712" s="205">
        <v>3900000</v>
      </c>
      <c r="F712" s="205">
        <v>5000000</v>
      </c>
      <c r="G712" s="205">
        <v>2700000</v>
      </c>
      <c r="H712" s="205">
        <v>2700000</v>
      </c>
      <c r="I712" s="632"/>
      <c r="J712" s="633" t="s">
        <v>4279</v>
      </c>
    </row>
    <row r="713" spans="1:10" ht="25.5" x14ac:dyDescent="0.2">
      <c r="A713" s="630">
        <v>2</v>
      </c>
      <c r="B713" s="630">
        <v>22020201</v>
      </c>
      <c r="C713" s="631" t="s">
        <v>3363</v>
      </c>
      <c r="D713" s="205">
        <v>1560000</v>
      </c>
      <c r="E713" s="205">
        <v>770000</v>
      </c>
      <c r="F713" s="205">
        <v>2500000</v>
      </c>
      <c r="G713" s="205">
        <v>2500000</v>
      </c>
      <c r="H713" s="205">
        <v>2500000</v>
      </c>
      <c r="I713" s="632"/>
      <c r="J713" s="633" t="s">
        <v>4279</v>
      </c>
    </row>
    <row r="714" spans="1:10" ht="25.5" x14ac:dyDescent="0.2">
      <c r="A714" s="630">
        <v>3</v>
      </c>
      <c r="B714" s="630">
        <v>22020202</v>
      </c>
      <c r="C714" s="631" t="s">
        <v>3350</v>
      </c>
      <c r="D714" s="205">
        <v>615000</v>
      </c>
      <c r="E714" s="205">
        <v>720000</v>
      </c>
      <c r="F714" s="205">
        <v>1000000</v>
      </c>
      <c r="G714" s="205">
        <v>1000000</v>
      </c>
      <c r="H714" s="205">
        <v>1000000</v>
      </c>
      <c r="I714" s="632"/>
      <c r="J714" s="633" t="s">
        <v>4279</v>
      </c>
    </row>
    <row r="715" spans="1:10" ht="25.5" x14ac:dyDescent="0.2">
      <c r="A715" s="630">
        <v>4</v>
      </c>
      <c r="B715" s="630">
        <v>22020301</v>
      </c>
      <c r="C715" s="631" t="s">
        <v>3352</v>
      </c>
      <c r="D715" s="205">
        <v>1510000</v>
      </c>
      <c r="E715" s="205">
        <v>3700000</v>
      </c>
      <c r="F715" s="205">
        <v>3000000</v>
      </c>
      <c r="G715" s="205">
        <v>3000000</v>
      </c>
      <c r="H715" s="205">
        <v>3000000</v>
      </c>
      <c r="I715" s="632"/>
      <c r="J715" s="633" t="s">
        <v>4279</v>
      </c>
    </row>
    <row r="716" spans="1:10" ht="25.5" x14ac:dyDescent="0.2">
      <c r="A716" s="630">
        <v>5</v>
      </c>
      <c r="B716" s="630">
        <v>22020305</v>
      </c>
      <c r="C716" s="631" t="s">
        <v>3355</v>
      </c>
      <c r="D716" s="205">
        <v>500000</v>
      </c>
      <c r="E716" s="205">
        <v>120000</v>
      </c>
      <c r="F716" s="205">
        <v>1000000</v>
      </c>
      <c r="G716" s="205">
        <v>500000</v>
      </c>
      <c r="H716" s="205">
        <v>500000</v>
      </c>
      <c r="I716" s="632"/>
      <c r="J716" s="633" t="s">
        <v>4279</v>
      </c>
    </row>
    <row r="717" spans="1:10" ht="25.5" x14ac:dyDescent="0.2">
      <c r="A717" s="630">
        <v>6</v>
      </c>
      <c r="B717" s="630">
        <v>22020401</v>
      </c>
      <c r="C717" s="631" t="s">
        <v>3356</v>
      </c>
      <c r="D717" s="205">
        <v>2475000</v>
      </c>
      <c r="E717" s="205">
        <v>740000</v>
      </c>
      <c r="F717" s="205">
        <v>2700000</v>
      </c>
      <c r="G717" s="205">
        <v>2700000</v>
      </c>
      <c r="H717" s="205">
        <v>2700000</v>
      </c>
      <c r="I717" s="632"/>
      <c r="J717" s="633" t="s">
        <v>4279</v>
      </c>
    </row>
    <row r="718" spans="1:10" ht="25.5" x14ac:dyDescent="0.2">
      <c r="A718" s="630">
        <v>7</v>
      </c>
      <c r="B718" s="630">
        <v>22020402</v>
      </c>
      <c r="C718" s="631" t="s">
        <v>3366</v>
      </c>
      <c r="D718" s="205">
        <v>320000</v>
      </c>
      <c r="E718" s="205">
        <v>20000</v>
      </c>
      <c r="F718" s="205">
        <v>1000000</v>
      </c>
      <c r="G718" s="205">
        <v>1000000</v>
      </c>
      <c r="H718" s="205">
        <v>1000000</v>
      </c>
      <c r="I718" s="632"/>
      <c r="J718" s="633" t="s">
        <v>4279</v>
      </c>
    </row>
    <row r="719" spans="1:10" ht="25.5" x14ac:dyDescent="0.2">
      <c r="A719" s="630">
        <v>8</v>
      </c>
      <c r="B719" s="630">
        <v>22020501</v>
      </c>
      <c r="C719" s="631" t="s">
        <v>3370</v>
      </c>
      <c r="D719" s="205">
        <v>520000</v>
      </c>
      <c r="E719" s="205">
        <v>1050000</v>
      </c>
      <c r="F719" s="205">
        <v>1000000</v>
      </c>
      <c r="G719" s="205">
        <v>1500000</v>
      </c>
      <c r="H719" s="205">
        <v>1500000</v>
      </c>
      <c r="I719" s="632"/>
      <c r="J719" s="633" t="s">
        <v>4279</v>
      </c>
    </row>
    <row r="720" spans="1:10" ht="25.5" x14ac:dyDescent="0.2">
      <c r="A720" s="630">
        <v>9</v>
      </c>
      <c r="B720" s="630">
        <v>22020712</v>
      </c>
      <c r="C720" s="631" t="s">
        <v>3381</v>
      </c>
      <c r="D720" s="205">
        <v>400000</v>
      </c>
      <c r="E720" s="637">
        <v>0</v>
      </c>
      <c r="F720" s="205">
        <v>500000</v>
      </c>
      <c r="G720" s="205">
        <v>500000</v>
      </c>
      <c r="H720" s="205">
        <v>500000</v>
      </c>
      <c r="I720" s="632"/>
      <c r="J720" s="633" t="s">
        <v>4279</v>
      </c>
    </row>
    <row r="721" spans="1:10" ht="25.5" x14ac:dyDescent="0.2">
      <c r="A721" s="630">
        <v>10</v>
      </c>
      <c r="B721" s="630">
        <v>22021001</v>
      </c>
      <c r="C721" s="631" t="s">
        <v>3360</v>
      </c>
      <c r="D721" s="205">
        <v>255000</v>
      </c>
      <c r="E721" s="205">
        <v>360000</v>
      </c>
      <c r="F721" s="205">
        <v>200000</v>
      </c>
      <c r="G721" s="205">
        <v>300000</v>
      </c>
      <c r="H721" s="205">
        <v>300000</v>
      </c>
      <c r="I721" s="632"/>
      <c r="J721" s="633" t="s">
        <v>4279</v>
      </c>
    </row>
    <row r="722" spans="1:10" ht="25.5" x14ac:dyDescent="0.2">
      <c r="A722" s="630">
        <v>11</v>
      </c>
      <c r="B722" s="630">
        <v>22021007</v>
      </c>
      <c r="C722" s="631" t="s">
        <v>3362</v>
      </c>
      <c r="D722" s="205">
        <v>1035000</v>
      </c>
      <c r="E722" s="205">
        <v>120000</v>
      </c>
      <c r="F722" s="205">
        <v>2000000</v>
      </c>
      <c r="G722" s="205">
        <v>2000000</v>
      </c>
      <c r="H722" s="205">
        <v>2000000</v>
      </c>
      <c r="I722" s="632"/>
      <c r="J722" s="633" t="s">
        <v>4279</v>
      </c>
    </row>
    <row r="723" spans="1:10" ht="25.5" x14ac:dyDescent="0.2">
      <c r="A723" s="630">
        <v>12</v>
      </c>
      <c r="B723" s="630">
        <v>22021014</v>
      </c>
      <c r="C723" s="631" t="s">
        <v>3408</v>
      </c>
      <c r="D723" s="205">
        <v>110000</v>
      </c>
      <c r="E723" s="637">
        <v>0</v>
      </c>
      <c r="F723" s="205">
        <v>100000</v>
      </c>
      <c r="G723" s="205">
        <v>300000</v>
      </c>
      <c r="H723" s="205">
        <v>300000</v>
      </c>
      <c r="I723" s="632"/>
      <c r="J723" s="633" t="s">
        <v>4279</v>
      </c>
    </row>
    <row r="724" spans="1:10" x14ac:dyDescent="0.2">
      <c r="A724" s="1317" t="s">
        <v>365</v>
      </c>
      <c r="B724" s="1317"/>
      <c r="C724" s="1317"/>
      <c r="D724" s="634">
        <v>13800000</v>
      </c>
      <c r="E724" s="634">
        <v>11500000</v>
      </c>
      <c r="F724" s="634">
        <v>20000000</v>
      </c>
      <c r="G724" s="634">
        <v>18000000</v>
      </c>
      <c r="H724" s="634">
        <f>SUM(H712:H723)</f>
        <v>18000000</v>
      </c>
      <c r="I724" s="645">
        <f>SUM(I712:I723)</f>
        <v>0</v>
      </c>
      <c r="J724" s="645"/>
    </row>
    <row r="725" spans="1:10" ht="15.6" customHeight="1" x14ac:dyDescent="0.2">
      <c r="A725" s="628">
        <v>4</v>
      </c>
      <c r="B725" s="628">
        <v>26300100200</v>
      </c>
      <c r="C725" s="1316" t="s">
        <v>3241</v>
      </c>
      <c r="D725" s="1316"/>
      <c r="E725" s="1316"/>
      <c r="F725" s="1316"/>
      <c r="G725" s="1316"/>
      <c r="H725" s="1316"/>
      <c r="I725" s="639"/>
      <c r="J725" s="636"/>
    </row>
    <row r="726" spans="1:10" ht="25.5" x14ac:dyDescent="0.2">
      <c r="A726" s="630">
        <v>1</v>
      </c>
      <c r="B726" s="630">
        <v>22020102</v>
      </c>
      <c r="C726" s="631" t="s">
        <v>3349</v>
      </c>
      <c r="D726" s="637">
        <v>0</v>
      </c>
      <c r="E726" s="637">
        <v>0</v>
      </c>
      <c r="F726" s="637">
        <v>0</v>
      </c>
      <c r="G726" s="205">
        <v>3000000</v>
      </c>
      <c r="H726" s="205">
        <v>3000000</v>
      </c>
      <c r="I726" s="632"/>
      <c r="J726" s="633" t="s">
        <v>4279</v>
      </c>
    </row>
    <row r="727" spans="1:10" ht="25.5" x14ac:dyDescent="0.2">
      <c r="A727" s="630">
        <v>2</v>
      </c>
      <c r="B727" s="630">
        <v>22020201</v>
      </c>
      <c r="C727" s="631" t="s">
        <v>3363</v>
      </c>
      <c r="D727" s="637">
        <v>0</v>
      </c>
      <c r="E727" s="637">
        <v>0</v>
      </c>
      <c r="F727" s="637">
        <v>0</v>
      </c>
      <c r="G727" s="205">
        <v>1200000</v>
      </c>
      <c r="H727" s="205">
        <v>500000</v>
      </c>
      <c r="I727" s="632"/>
      <c r="J727" s="633" t="s">
        <v>4279</v>
      </c>
    </row>
    <row r="728" spans="1:10" ht="25.5" x14ac:dyDescent="0.2">
      <c r="A728" s="630">
        <v>3</v>
      </c>
      <c r="B728" s="630">
        <v>22020202</v>
      </c>
      <c r="C728" s="631" t="s">
        <v>3350</v>
      </c>
      <c r="D728" s="637">
        <v>0</v>
      </c>
      <c r="E728" s="637">
        <v>0</v>
      </c>
      <c r="F728" s="637">
        <v>0</v>
      </c>
      <c r="G728" s="205">
        <v>500000</v>
      </c>
      <c r="H728" s="205">
        <v>300000</v>
      </c>
      <c r="I728" s="632"/>
      <c r="J728" s="633" t="s">
        <v>4279</v>
      </c>
    </row>
    <row r="729" spans="1:10" ht="25.5" x14ac:dyDescent="0.2">
      <c r="A729" s="630">
        <v>4</v>
      </c>
      <c r="B729" s="630">
        <v>22020301</v>
      </c>
      <c r="C729" s="631" t="s">
        <v>3352</v>
      </c>
      <c r="D729" s="637">
        <v>0</v>
      </c>
      <c r="E729" s="637">
        <v>0</v>
      </c>
      <c r="F729" s="637">
        <v>0</v>
      </c>
      <c r="G729" s="205">
        <v>1800000</v>
      </c>
      <c r="H729" s="205">
        <v>800000</v>
      </c>
      <c r="I729" s="638"/>
      <c r="J729" s="633" t="s">
        <v>4279</v>
      </c>
    </row>
    <row r="730" spans="1:10" ht="25.5" x14ac:dyDescent="0.2">
      <c r="A730" s="630">
        <v>5</v>
      </c>
      <c r="B730" s="630">
        <v>22020305</v>
      </c>
      <c r="C730" s="631" t="s">
        <v>3355</v>
      </c>
      <c r="D730" s="637">
        <v>0</v>
      </c>
      <c r="E730" s="637">
        <v>0</v>
      </c>
      <c r="F730" s="637">
        <v>0</v>
      </c>
      <c r="G730" s="205">
        <v>500000</v>
      </c>
      <c r="H730" s="205">
        <v>500000</v>
      </c>
      <c r="I730" s="639"/>
      <c r="J730" s="633" t="s">
        <v>4279</v>
      </c>
    </row>
    <row r="731" spans="1:10" ht="25.5" x14ac:dyDescent="0.2">
      <c r="A731" s="630">
        <v>6</v>
      </c>
      <c r="B731" s="630">
        <v>22020401</v>
      </c>
      <c r="C731" s="631" t="s">
        <v>3356</v>
      </c>
      <c r="D731" s="637">
        <v>0</v>
      </c>
      <c r="E731" s="637">
        <v>0</v>
      </c>
      <c r="F731" s="637">
        <v>0</v>
      </c>
      <c r="G731" s="205">
        <v>800000</v>
      </c>
      <c r="H731" s="205">
        <v>600000</v>
      </c>
      <c r="I731" s="632"/>
      <c r="J731" s="633" t="s">
        <v>4279</v>
      </c>
    </row>
    <row r="732" spans="1:10" ht="25.5" x14ac:dyDescent="0.2">
      <c r="A732" s="630">
        <v>7</v>
      </c>
      <c r="B732" s="630">
        <v>22020402</v>
      </c>
      <c r="C732" s="631" t="s">
        <v>3366</v>
      </c>
      <c r="D732" s="637">
        <v>0</v>
      </c>
      <c r="E732" s="637">
        <v>0</v>
      </c>
      <c r="F732" s="637">
        <v>0</v>
      </c>
      <c r="G732" s="205">
        <v>500000</v>
      </c>
      <c r="H732" s="205">
        <v>500000</v>
      </c>
      <c r="I732" s="632"/>
      <c r="J732" s="633" t="s">
        <v>4279</v>
      </c>
    </row>
    <row r="733" spans="1:10" ht="25.5" x14ac:dyDescent="0.2">
      <c r="A733" s="630">
        <v>8</v>
      </c>
      <c r="B733" s="630">
        <v>22020501</v>
      </c>
      <c r="C733" s="631" t="s">
        <v>3370</v>
      </c>
      <c r="D733" s="637">
        <v>0</v>
      </c>
      <c r="E733" s="637">
        <v>0</v>
      </c>
      <c r="F733" s="637">
        <v>0</v>
      </c>
      <c r="G733" s="205">
        <v>2500000</v>
      </c>
      <c r="H733" s="205">
        <v>1250000</v>
      </c>
      <c r="I733" s="632"/>
      <c r="J733" s="633" t="s">
        <v>4279</v>
      </c>
    </row>
    <row r="734" spans="1:10" ht="25.5" x14ac:dyDescent="0.2">
      <c r="A734" s="630">
        <v>9</v>
      </c>
      <c r="B734" s="630">
        <v>22021001</v>
      </c>
      <c r="C734" s="631" t="s">
        <v>3360</v>
      </c>
      <c r="D734" s="637">
        <v>0</v>
      </c>
      <c r="E734" s="637">
        <v>0</v>
      </c>
      <c r="F734" s="637">
        <v>0</v>
      </c>
      <c r="G734" s="205">
        <v>500000</v>
      </c>
      <c r="H734" s="205">
        <v>500000</v>
      </c>
      <c r="I734" s="632"/>
      <c r="J734" s="633" t="s">
        <v>4279</v>
      </c>
    </row>
    <row r="735" spans="1:10" ht="25.5" x14ac:dyDescent="0.2">
      <c r="A735" s="630">
        <v>10</v>
      </c>
      <c r="B735" s="630">
        <v>22021007</v>
      </c>
      <c r="C735" s="631" t="s">
        <v>3362</v>
      </c>
      <c r="D735" s="637">
        <v>0</v>
      </c>
      <c r="E735" s="637">
        <v>0</v>
      </c>
      <c r="F735" s="637">
        <v>0</v>
      </c>
      <c r="G735" s="205">
        <v>700000</v>
      </c>
      <c r="H735" s="205">
        <v>500000</v>
      </c>
      <c r="I735" s="632"/>
      <c r="J735" s="633" t="s">
        <v>4279</v>
      </c>
    </row>
    <row r="736" spans="1:10" x14ac:dyDescent="0.2">
      <c r="A736" s="1317" t="s">
        <v>365</v>
      </c>
      <c r="B736" s="1317"/>
      <c r="C736" s="1317"/>
      <c r="D736" s="640">
        <v>0</v>
      </c>
      <c r="E736" s="640">
        <v>0</v>
      </c>
      <c r="F736" s="640">
        <v>0</v>
      </c>
      <c r="G736" s="634">
        <v>12000000</v>
      </c>
      <c r="H736" s="634">
        <f>SUM(H726:H735)</f>
        <v>8450000</v>
      </c>
      <c r="I736" s="632"/>
      <c r="J736" s="636"/>
    </row>
    <row r="737" spans="1:10" x14ac:dyDescent="0.2">
      <c r="A737" s="628">
        <v>5</v>
      </c>
      <c r="B737" s="628">
        <v>23100300100</v>
      </c>
      <c r="C737" s="1316" t="s">
        <v>1997</v>
      </c>
      <c r="D737" s="1316"/>
      <c r="E737" s="1316"/>
      <c r="F737" s="1316"/>
      <c r="G737" s="1316"/>
      <c r="H737" s="1316"/>
      <c r="I737" s="1316"/>
      <c r="J737" s="1316"/>
    </row>
    <row r="738" spans="1:10" ht="25.5" x14ac:dyDescent="0.2">
      <c r="A738" s="630">
        <v>1</v>
      </c>
      <c r="B738" s="630">
        <v>22020102</v>
      </c>
      <c r="C738" s="631" t="s">
        <v>3349</v>
      </c>
      <c r="D738" s="205">
        <v>3240000</v>
      </c>
      <c r="E738" s="205">
        <v>4290000</v>
      </c>
      <c r="F738" s="205">
        <v>5500000</v>
      </c>
      <c r="G738" s="205">
        <v>6000000</v>
      </c>
      <c r="H738" s="205">
        <v>4200000</v>
      </c>
      <c r="I738" s="632"/>
      <c r="J738" s="633" t="s">
        <v>4279</v>
      </c>
    </row>
    <row r="739" spans="1:10" ht="25.5" x14ac:dyDescent="0.2">
      <c r="A739" s="630">
        <v>2</v>
      </c>
      <c r="B739" s="630">
        <v>22020201</v>
      </c>
      <c r="C739" s="631" t="s">
        <v>3363</v>
      </c>
      <c r="D739" s="637">
        <v>0</v>
      </c>
      <c r="E739" s="637">
        <v>0</v>
      </c>
      <c r="F739" s="205">
        <v>500000</v>
      </c>
      <c r="G739" s="205">
        <v>500000</v>
      </c>
      <c r="H739" s="205">
        <v>500000</v>
      </c>
      <c r="I739" s="632"/>
      <c r="J739" s="633" t="s">
        <v>4279</v>
      </c>
    </row>
    <row r="740" spans="1:10" ht="25.5" x14ac:dyDescent="0.2">
      <c r="A740" s="630">
        <v>3</v>
      </c>
      <c r="B740" s="630">
        <v>22020202</v>
      </c>
      <c r="C740" s="631" t="s">
        <v>3350</v>
      </c>
      <c r="D740" s="205">
        <v>9145</v>
      </c>
      <c r="E740" s="637">
        <v>0</v>
      </c>
      <c r="F740" s="205">
        <v>250000</v>
      </c>
      <c r="G740" s="205">
        <v>250000</v>
      </c>
      <c r="H740" s="205">
        <v>250000</v>
      </c>
      <c r="I740" s="638"/>
      <c r="J740" s="633" t="s">
        <v>4279</v>
      </c>
    </row>
    <row r="741" spans="1:10" ht="25.5" x14ac:dyDescent="0.2">
      <c r="A741" s="630">
        <v>4</v>
      </c>
      <c r="B741" s="630">
        <v>22020205</v>
      </c>
      <c r="C741" s="631" t="s">
        <v>3386</v>
      </c>
      <c r="D741" s="205">
        <v>100000</v>
      </c>
      <c r="E741" s="637">
        <v>0</v>
      </c>
      <c r="F741" s="205">
        <v>250000</v>
      </c>
      <c r="G741" s="205">
        <v>250000</v>
      </c>
      <c r="H741" s="205">
        <v>250000</v>
      </c>
      <c r="I741" s="638"/>
      <c r="J741" s="633" t="s">
        <v>4279</v>
      </c>
    </row>
    <row r="742" spans="1:10" ht="25.5" x14ac:dyDescent="0.2">
      <c r="A742" s="630">
        <v>5</v>
      </c>
      <c r="B742" s="630">
        <v>22020301</v>
      </c>
      <c r="C742" s="631" t="s">
        <v>3352</v>
      </c>
      <c r="D742" s="205">
        <v>726755</v>
      </c>
      <c r="E742" s="205">
        <v>529300</v>
      </c>
      <c r="F742" s="205">
        <v>800000</v>
      </c>
      <c r="G742" s="205">
        <v>1000000</v>
      </c>
      <c r="H742" s="205">
        <v>600000</v>
      </c>
      <c r="I742" s="643"/>
      <c r="J742" s="633" t="s">
        <v>4279</v>
      </c>
    </row>
    <row r="743" spans="1:10" ht="25.5" x14ac:dyDescent="0.2">
      <c r="A743" s="630">
        <v>6</v>
      </c>
      <c r="B743" s="630">
        <v>22020303</v>
      </c>
      <c r="C743" s="631" t="s">
        <v>3353</v>
      </c>
      <c r="D743" s="637">
        <v>0</v>
      </c>
      <c r="E743" s="637">
        <v>0</v>
      </c>
      <c r="F743" s="205">
        <v>400000</v>
      </c>
      <c r="G743" s="205">
        <v>200000</v>
      </c>
      <c r="H743" s="205">
        <v>200000</v>
      </c>
      <c r="I743" s="650"/>
      <c r="J743" s="633" t="s">
        <v>4279</v>
      </c>
    </row>
    <row r="744" spans="1:10" ht="25.5" x14ac:dyDescent="0.2">
      <c r="A744" s="630">
        <v>7</v>
      </c>
      <c r="B744" s="630">
        <v>22020304</v>
      </c>
      <c r="C744" s="631" t="s">
        <v>3354</v>
      </c>
      <c r="D744" s="637">
        <v>0</v>
      </c>
      <c r="E744" s="637">
        <v>0</v>
      </c>
      <c r="F744" s="205">
        <v>300000</v>
      </c>
      <c r="G744" s="205">
        <v>300000</v>
      </c>
      <c r="H744" s="205">
        <v>300000</v>
      </c>
      <c r="I744" s="647"/>
      <c r="J744" s="633" t="s">
        <v>4279</v>
      </c>
    </row>
    <row r="745" spans="1:10" ht="25.5" x14ac:dyDescent="0.2">
      <c r="A745" s="630">
        <v>8</v>
      </c>
      <c r="B745" s="630">
        <v>22020305</v>
      </c>
      <c r="C745" s="631" t="s">
        <v>3355</v>
      </c>
      <c r="D745" s="637">
        <v>0</v>
      </c>
      <c r="E745" s="637">
        <v>0</v>
      </c>
      <c r="F745" s="205">
        <v>300000</v>
      </c>
      <c r="G745" s="205">
        <v>300000</v>
      </c>
      <c r="H745" s="205">
        <v>300000</v>
      </c>
      <c r="I745" s="647"/>
      <c r="J745" s="633" t="s">
        <v>4279</v>
      </c>
    </row>
    <row r="746" spans="1:10" ht="25.5" x14ac:dyDescent="0.2">
      <c r="A746" s="630">
        <v>9</v>
      </c>
      <c r="B746" s="630">
        <v>22020401</v>
      </c>
      <c r="C746" s="631" t="s">
        <v>3356</v>
      </c>
      <c r="D746" s="205">
        <v>291000</v>
      </c>
      <c r="E746" s="637">
        <v>0</v>
      </c>
      <c r="F746" s="205">
        <v>600000</v>
      </c>
      <c r="G746" s="205">
        <v>600000</v>
      </c>
      <c r="H746" s="205">
        <v>300000</v>
      </c>
      <c r="I746" s="647"/>
      <c r="J746" s="633" t="s">
        <v>4279</v>
      </c>
    </row>
    <row r="747" spans="1:10" ht="25.5" x14ac:dyDescent="0.2">
      <c r="A747" s="630">
        <v>10</v>
      </c>
      <c r="B747" s="630">
        <v>22020404</v>
      </c>
      <c r="C747" s="631" t="s">
        <v>3368</v>
      </c>
      <c r="D747" s="205">
        <v>595970.24</v>
      </c>
      <c r="E747" s="205">
        <v>939000</v>
      </c>
      <c r="F747" s="205">
        <v>1000000</v>
      </c>
      <c r="G747" s="205">
        <v>1100000</v>
      </c>
      <c r="H747" s="205">
        <v>1000000</v>
      </c>
      <c r="I747" s="647"/>
      <c r="J747" s="633" t="s">
        <v>4279</v>
      </c>
    </row>
    <row r="748" spans="1:10" ht="25.5" x14ac:dyDescent="0.2">
      <c r="A748" s="630">
        <v>11</v>
      </c>
      <c r="B748" s="630">
        <v>22020503</v>
      </c>
      <c r="C748" s="631" t="s">
        <v>3358</v>
      </c>
      <c r="D748" s="205">
        <v>297389.88</v>
      </c>
      <c r="E748" s="205">
        <v>1584000</v>
      </c>
      <c r="F748" s="205">
        <v>2000000</v>
      </c>
      <c r="G748" s="205">
        <v>2000000</v>
      </c>
      <c r="H748" s="205">
        <v>1000000</v>
      </c>
      <c r="I748" s="647"/>
      <c r="J748" s="633" t="s">
        <v>4279</v>
      </c>
    </row>
    <row r="749" spans="1:10" ht="25.5" x14ac:dyDescent="0.2">
      <c r="A749" s="630">
        <v>12</v>
      </c>
      <c r="B749" s="630">
        <v>22021001</v>
      </c>
      <c r="C749" s="631" t="s">
        <v>3360</v>
      </c>
      <c r="D749" s="205">
        <v>520000</v>
      </c>
      <c r="E749" s="205">
        <v>160000</v>
      </c>
      <c r="F749" s="205">
        <v>600000</v>
      </c>
      <c r="G749" s="205">
        <v>500000</v>
      </c>
      <c r="H749" s="205">
        <v>500000</v>
      </c>
      <c r="I749" s="647"/>
      <c r="J749" s="633" t="s">
        <v>4279</v>
      </c>
    </row>
    <row r="750" spans="1:10" ht="25.5" x14ac:dyDescent="0.2">
      <c r="A750" s="630">
        <v>13</v>
      </c>
      <c r="B750" s="630">
        <v>22021002</v>
      </c>
      <c r="C750" s="631" t="s">
        <v>3375</v>
      </c>
      <c r="D750" s="205">
        <v>16400</v>
      </c>
      <c r="E750" s="637">
        <v>0</v>
      </c>
      <c r="F750" s="205">
        <v>600000</v>
      </c>
      <c r="G750" s="205">
        <v>300000</v>
      </c>
      <c r="H750" s="205">
        <v>300000</v>
      </c>
      <c r="I750" s="647"/>
      <c r="J750" s="633" t="s">
        <v>4279</v>
      </c>
    </row>
    <row r="751" spans="1:10" ht="25.5" x14ac:dyDescent="0.2">
      <c r="A751" s="630">
        <v>14</v>
      </c>
      <c r="B751" s="630">
        <v>22021003</v>
      </c>
      <c r="C751" s="631" t="s">
        <v>3376</v>
      </c>
      <c r="D751" s="205">
        <v>20000</v>
      </c>
      <c r="E751" s="637">
        <v>0</v>
      </c>
      <c r="F751" s="205">
        <v>400000</v>
      </c>
      <c r="G751" s="205">
        <v>200000</v>
      </c>
      <c r="H751" s="205">
        <v>200000</v>
      </c>
      <c r="I751" s="647"/>
      <c r="J751" s="633" t="s">
        <v>4279</v>
      </c>
    </row>
    <row r="752" spans="1:10" ht="25.5" x14ac:dyDescent="0.2">
      <c r="A752" s="630">
        <v>15</v>
      </c>
      <c r="B752" s="630">
        <v>22021007</v>
      </c>
      <c r="C752" s="631" t="s">
        <v>3362</v>
      </c>
      <c r="D752" s="205">
        <v>183339.88</v>
      </c>
      <c r="E752" s="637">
        <v>0</v>
      </c>
      <c r="F752" s="205">
        <v>1500000</v>
      </c>
      <c r="G752" s="205">
        <v>1500000</v>
      </c>
      <c r="H752" s="205">
        <v>500000</v>
      </c>
      <c r="I752" s="647"/>
      <c r="J752" s="633" t="s">
        <v>4279</v>
      </c>
    </row>
    <row r="753" spans="1:10" x14ac:dyDescent="0.2">
      <c r="A753" s="1317" t="s">
        <v>365</v>
      </c>
      <c r="B753" s="1317"/>
      <c r="C753" s="1317"/>
      <c r="D753" s="634">
        <v>6000000</v>
      </c>
      <c r="E753" s="634">
        <v>7502300</v>
      </c>
      <c r="F753" s="634">
        <v>15000000</v>
      </c>
      <c r="G753" s="634">
        <v>15000000</v>
      </c>
      <c r="H753" s="634">
        <f>SUM(H738:H752)</f>
        <v>10400000</v>
      </c>
      <c r="I753" s="647"/>
      <c r="J753" s="636"/>
    </row>
    <row r="754" spans="1:10" x14ac:dyDescent="0.2">
      <c r="A754" s="628">
        <v>6</v>
      </c>
      <c r="B754" s="628">
        <v>22905500100</v>
      </c>
      <c r="C754" s="1316" t="s">
        <v>3035</v>
      </c>
      <c r="D754" s="1316"/>
      <c r="E754" s="1316"/>
      <c r="F754" s="1316"/>
      <c r="G754" s="1316"/>
      <c r="H754" s="1316"/>
      <c r="I754" s="1316"/>
      <c r="J754" s="1316"/>
    </row>
    <row r="755" spans="1:10" ht="25.5" x14ac:dyDescent="0.2">
      <c r="A755" s="630">
        <v>1</v>
      </c>
      <c r="B755" s="630">
        <v>22020102</v>
      </c>
      <c r="C755" s="631" t="s">
        <v>3349</v>
      </c>
      <c r="D755" s="205">
        <v>855000</v>
      </c>
      <c r="E755" s="205">
        <v>890000</v>
      </c>
      <c r="F755" s="205">
        <v>1800000</v>
      </c>
      <c r="G755" s="205">
        <v>1800000</v>
      </c>
      <c r="H755" s="205">
        <v>2600000</v>
      </c>
      <c r="I755" s="647"/>
      <c r="J755" s="633" t="s">
        <v>4279</v>
      </c>
    </row>
    <row r="756" spans="1:10" ht="25.5" x14ac:dyDescent="0.2">
      <c r="A756" s="630">
        <v>2</v>
      </c>
      <c r="B756" s="630">
        <v>22020201</v>
      </c>
      <c r="C756" s="631" t="s">
        <v>3363</v>
      </c>
      <c r="D756" s="205">
        <v>440000</v>
      </c>
      <c r="E756" s="205">
        <v>100000</v>
      </c>
      <c r="F756" s="205">
        <v>400000</v>
      </c>
      <c r="G756" s="205">
        <v>500000</v>
      </c>
      <c r="H756" s="205">
        <v>150000</v>
      </c>
      <c r="I756" s="647"/>
      <c r="J756" s="633" t="s">
        <v>4279</v>
      </c>
    </row>
    <row r="757" spans="1:10" ht="25.5" x14ac:dyDescent="0.2">
      <c r="A757" s="630">
        <v>3</v>
      </c>
      <c r="B757" s="630">
        <v>22020202</v>
      </c>
      <c r="C757" s="631" t="s">
        <v>3350</v>
      </c>
      <c r="D757" s="205">
        <v>147000</v>
      </c>
      <c r="E757" s="205">
        <v>240000</v>
      </c>
      <c r="F757" s="205">
        <v>180000</v>
      </c>
      <c r="G757" s="205">
        <v>200000</v>
      </c>
      <c r="H757" s="205">
        <v>200000</v>
      </c>
      <c r="I757" s="647"/>
      <c r="J757" s="633" t="s">
        <v>4279</v>
      </c>
    </row>
    <row r="758" spans="1:10" ht="25.5" x14ac:dyDescent="0.2">
      <c r="A758" s="630">
        <v>4</v>
      </c>
      <c r="B758" s="630">
        <v>22020301</v>
      </c>
      <c r="C758" s="631" t="s">
        <v>3352</v>
      </c>
      <c r="D758" s="205">
        <v>488000</v>
      </c>
      <c r="E758" s="205">
        <v>200000</v>
      </c>
      <c r="F758" s="205">
        <v>250000</v>
      </c>
      <c r="G758" s="205">
        <v>1000000</v>
      </c>
      <c r="H758" s="205">
        <v>300000</v>
      </c>
      <c r="I758" s="647"/>
      <c r="J758" s="633" t="s">
        <v>4279</v>
      </c>
    </row>
    <row r="759" spans="1:10" ht="25.5" x14ac:dyDescent="0.2">
      <c r="A759" s="630">
        <v>5</v>
      </c>
      <c r="B759" s="630">
        <v>22020401</v>
      </c>
      <c r="C759" s="631" t="s">
        <v>3356</v>
      </c>
      <c r="D759" s="205">
        <v>728000</v>
      </c>
      <c r="E759" s="205">
        <v>980000</v>
      </c>
      <c r="F759" s="205">
        <v>1420000</v>
      </c>
      <c r="G759" s="205">
        <v>1500000</v>
      </c>
      <c r="H759" s="205">
        <v>500000</v>
      </c>
      <c r="I759" s="647"/>
      <c r="J759" s="633" t="s">
        <v>4279</v>
      </c>
    </row>
    <row r="760" spans="1:10" ht="25.5" x14ac:dyDescent="0.2">
      <c r="A760" s="630">
        <v>6</v>
      </c>
      <c r="B760" s="630">
        <v>22020402</v>
      </c>
      <c r="C760" s="631" t="s">
        <v>3366</v>
      </c>
      <c r="D760" s="205">
        <v>20000</v>
      </c>
      <c r="E760" s="205">
        <v>10000</v>
      </c>
      <c r="F760" s="205">
        <v>800000</v>
      </c>
      <c r="G760" s="205">
        <v>1000000</v>
      </c>
      <c r="H760" s="205">
        <v>300000</v>
      </c>
      <c r="I760" s="647"/>
      <c r="J760" s="633" t="s">
        <v>4279</v>
      </c>
    </row>
    <row r="761" spans="1:10" ht="25.5" x14ac:dyDescent="0.2">
      <c r="A761" s="630">
        <v>7</v>
      </c>
      <c r="B761" s="630">
        <v>22020501</v>
      </c>
      <c r="C761" s="631" t="s">
        <v>3370</v>
      </c>
      <c r="D761" s="205">
        <v>10000</v>
      </c>
      <c r="E761" s="637">
        <v>0</v>
      </c>
      <c r="F761" s="205">
        <v>400000</v>
      </c>
      <c r="G761" s="205">
        <v>1500000</v>
      </c>
      <c r="H761" s="205">
        <f>500000+750000</f>
        <v>1250000</v>
      </c>
      <c r="I761" s="647"/>
      <c r="J761" s="633" t="s">
        <v>4279</v>
      </c>
    </row>
    <row r="762" spans="1:10" ht="25.5" x14ac:dyDescent="0.2">
      <c r="A762" s="630">
        <v>8</v>
      </c>
      <c r="B762" s="630">
        <v>22020712</v>
      </c>
      <c r="C762" s="631" t="s">
        <v>3381</v>
      </c>
      <c r="D762" s="205">
        <v>200000</v>
      </c>
      <c r="E762" s="637">
        <v>0</v>
      </c>
      <c r="F762" s="205">
        <v>300000</v>
      </c>
      <c r="G762" s="205">
        <v>200000</v>
      </c>
      <c r="H762" s="205">
        <v>200000</v>
      </c>
      <c r="I762" s="647"/>
      <c r="J762" s="633" t="s">
        <v>4279</v>
      </c>
    </row>
    <row r="763" spans="1:10" ht="25.5" x14ac:dyDescent="0.2">
      <c r="A763" s="630">
        <v>9</v>
      </c>
      <c r="B763" s="630">
        <v>22021001</v>
      </c>
      <c r="C763" s="631" t="s">
        <v>3360</v>
      </c>
      <c r="D763" s="205">
        <v>42000</v>
      </c>
      <c r="E763" s="205">
        <v>80000</v>
      </c>
      <c r="F763" s="205">
        <v>200000</v>
      </c>
      <c r="G763" s="205">
        <v>300000</v>
      </c>
      <c r="H763" s="205">
        <v>200000</v>
      </c>
      <c r="I763" s="647"/>
      <c r="J763" s="633" t="s">
        <v>4279</v>
      </c>
    </row>
    <row r="764" spans="1:10" ht="25.5" x14ac:dyDescent="0.2">
      <c r="A764" s="630">
        <v>10</v>
      </c>
      <c r="B764" s="630">
        <v>22021007</v>
      </c>
      <c r="C764" s="631" t="s">
        <v>3362</v>
      </c>
      <c r="D764" s="205">
        <v>70000</v>
      </c>
      <c r="E764" s="637">
        <v>0</v>
      </c>
      <c r="F764" s="205">
        <v>250000</v>
      </c>
      <c r="G764" s="205">
        <v>1000000</v>
      </c>
      <c r="H764" s="205">
        <v>300000</v>
      </c>
      <c r="I764" s="647"/>
      <c r="J764" s="633" t="s">
        <v>4279</v>
      </c>
    </row>
    <row r="765" spans="1:10" x14ac:dyDescent="0.2">
      <c r="A765" s="1317" t="s">
        <v>365</v>
      </c>
      <c r="B765" s="1317"/>
      <c r="C765" s="1317"/>
      <c r="D765" s="634">
        <v>3000000</v>
      </c>
      <c r="E765" s="634">
        <v>2500000</v>
      </c>
      <c r="F765" s="634">
        <v>6000000</v>
      </c>
      <c r="G765" s="634">
        <v>9000000</v>
      </c>
      <c r="H765" s="634">
        <f>SUM(H755:H764)</f>
        <v>6000000</v>
      </c>
      <c r="I765" s="647"/>
      <c r="J765" s="636"/>
    </row>
    <row r="766" spans="1:10" x14ac:dyDescent="0.2">
      <c r="A766" s="628">
        <v>7</v>
      </c>
      <c r="B766" s="628">
        <v>22800700100</v>
      </c>
      <c r="C766" s="1316" t="s">
        <v>2578</v>
      </c>
      <c r="D766" s="1316"/>
      <c r="E766" s="1316"/>
      <c r="F766" s="1316"/>
      <c r="G766" s="1316"/>
      <c r="H766" s="1316"/>
      <c r="I766" s="1316"/>
      <c r="J766" s="1316"/>
    </row>
    <row r="767" spans="1:10" ht="25.5" x14ac:dyDescent="0.2">
      <c r="A767" s="630">
        <v>1</v>
      </c>
      <c r="B767" s="630">
        <v>22020102</v>
      </c>
      <c r="C767" s="631" t="s">
        <v>3349</v>
      </c>
      <c r="D767" s="205">
        <v>2300000</v>
      </c>
      <c r="E767" s="205">
        <v>600000</v>
      </c>
      <c r="F767" s="205">
        <v>5400000</v>
      </c>
      <c r="G767" s="205">
        <v>4000000</v>
      </c>
      <c r="H767" s="205">
        <v>1700000</v>
      </c>
      <c r="I767" s="647"/>
      <c r="J767" s="633" t="s">
        <v>4279</v>
      </c>
    </row>
    <row r="768" spans="1:10" ht="25.5" x14ac:dyDescent="0.2">
      <c r="A768" s="630">
        <v>2</v>
      </c>
      <c r="B768" s="630">
        <v>22020201</v>
      </c>
      <c r="C768" s="631" t="s">
        <v>3363</v>
      </c>
      <c r="D768" s="205">
        <v>1500000</v>
      </c>
      <c r="E768" s="205">
        <v>550000</v>
      </c>
      <c r="F768" s="205">
        <v>2000000</v>
      </c>
      <c r="G768" s="205">
        <v>1000000</v>
      </c>
      <c r="H768" s="205">
        <v>500000</v>
      </c>
      <c r="I768" s="647"/>
      <c r="J768" s="633" t="s">
        <v>4279</v>
      </c>
    </row>
    <row r="769" spans="1:10" ht="25.5" x14ac:dyDescent="0.2">
      <c r="A769" s="630">
        <v>3</v>
      </c>
      <c r="B769" s="630">
        <v>22020202</v>
      </c>
      <c r="C769" s="631" t="s">
        <v>3350</v>
      </c>
      <c r="D769" s="205">
        <v>1100000</v>
      </c>
      <c r="E769" s="205">
        <v>350000</v>
      </c>
      <c r="F769" s="205">
        <v>1500000</v>
      </c>
      <c r="G769" s="205">
        <v>1000000</v>
      </c>
      <c r="H769" s="205">
        <v>500000</v>
      </c>
      <c r="I769" s="647"/>
      <c r="J769" s="633" t="s">
        <v>4279</v>
      </c>
    </row>
    <row r="770" spans="1:10" ht="25.5" x14ac:dyDescent="0.2">
      <c r="A770" s="630">
        <v>4</v>
      </c>
      <c r="B770" s="630">
        <v>22020301</v>
      </c>
      <c r="C770" s="631" t="s">
        <v>3352</v>
      </c>
      <c r="D770" s="205">
        <v>1100000</v>
      </c>
      <c r="E770" s="205">
        <v>550000</v>
      </c>
      <c r="F770" s="205">
        <v>1800000</v>
      </c>
      <c r="G770" s="205">
        <v>1000000</v>
      </c>
      <c r="H770" s="205">
        <v>500000</v>
      </c>
      <c r="I770" s="647"/>
      <c r="J770" s="633" t="s">
        <v>4279</v>
      </c>
    </row>
    <row r="771" spans="1:10" ht="25.5" x14ac:dyDescent="0.2">
      <c r="A771" s="630">
        <v>5</v>
      </c>
      <c r="B771" s="630">
        <v>22020305</v>
      </c>
      <c r="C771" s="631" t="s">
        <v>3355</v>
      </c>
      <c r="D771" s="205">
        <v>1100000</v>
      </c>
      <c r="E771" s="205">
        <v>350000</v>
      </c>
      <c r="F771" s="205">
        <v>1500000</v>
      </c>
      <c r="G771" s="205">
        <v>1500000</v>
      </c>
      <c r="H771" s="205">
        <v>900000</v>
      </c>
      <c r="I771" s="647"/>
      <c r="J771" s="633" t="s">
        <v>4279</v>
      </c>
    </row>
    <row r="772" spans="1:10" ht="25.5" x14ac:dyDescent="0.2">
      <c r="A772" s="630">
        <v>6</v>
      </c>
      <c r="B772" s="630">
        <v>22020401</v>
      </c>
      <c r="C772" s="631" t="s">
        <v>3356</v>
      </c>
      <c r="D772" s="205">
        <v>1400000</v>
      </c>
      <c r="E772" s="205">
        <v>800000</v>
      </c>
      <c r="F772" s="205">
        <v>2500000</v>
      </c>
      <c r="G772" s="205">
        <v>2000000</v>
      </c>
      <c r="H772" s="205">
        <v>900000</v>
      </c>
      <c r="I772" s="647"/>
      <c r="J772" s="633" t="s">
        <v>4279</v>
      </c>
    </row>
    <row r="773" spans="1:10" ht="25.5" x14ac:dyDescent="0.2">
      <c r="A773" s="630">
        <v>7</v>
      </c>
      <c r="B773" s="630">
        <v>22020402</v>
      </c>
      <c r="C773" s="631" t="s">
        <v>3366</v>
      </c>
      <c r="D773" s="205">
        <v>850000</v>
      </c>
      <c r="E773" s="205">
        <v>600000</v>
      </c>
      <c r="F773" s="205">
        <v>2000000</v>
      </c>
      <c r="G773" s="205">
        <v>500000</v>
      </c>
      <c r="H773" s="205">
        <v>500000</v>
      </c>
      <c r="I773" s="647"/>
      <c r="J773" s="633" t="s">
        <v>4279</v>
      </c>
    </row>
    <row r="774" spans="1:10" ht="25.5" x14ac:dyDescent="0.2">
      <c r="A774" s="630">
        <v>8</v>
      </c>
      <c r="B774" s="630">
        <v>22020501</v>
      </c>
      <c r="C774" s="631" t="s">
        <v>3370</v>
      </c>
      <c r="D774" s="205">
        <v>2000000</v>
      </c>
      <c r="E774" s="205">
        <v>900000</v>
      </c>
      <c r="F774" s="205">
        <v>2500000</v>
      </c>
      <c r="G774" s="205">
        <v>3000000</v>
      </c>
      <c r="H774" s="205">
        <v>1250000</v>
      </c>
      <c r="I774" s="647"/>
      <c r="J774" s="633" t="s">
        <v>4279</v>
      </c>
    </row>
    <row r="775" spans="1:10" ht="25.5" x14ac:dyDescent="0.2">
      <c r="A775" s="630">
        <v>9</v>
      </c>
      <c r="B775" s="630">
        <v>22020712</v>
      </c>
      <c r="C775" s="631" t="s">
        <v>3381</v>
      </c>
      <c r="D775" s="205">
        <v>550000</v>
      </c>
      <c r="E775" s="205">
        <v>600000</v>
      </c>
      <c r="F775" s="205">
        <v>2000000</v>
      </c>
      <c r="G775" s="205">
        <v>1000000</v>
      </c>
      <c r="H775" s="205">
        <v>500000</v>
      </c>
      <c r="I775" s="647"/>
      <c r="J775" s="633" t="s">
        <v>4279</v>
      </c>
    </row>
    <row r="776" spans="1:10" ht="25.5" x14ac:dyDescent="0.2">
      <c r="A776" s="630">
        <v>10</v>
      </c>
      <c r="B776" s="630">
        <v>22021001</v>
      </c>
      <c r="C776" s="631" t="s">
        <v>3360</v>
      </c>
      <c r="D776" s="205">
        <v>550000</v>
      </c>
      <c r="E776" s="205">
        <v>500000</v>
      </c>
      <c r="F776" s="205">
        <v>2000000</v>
      </c>
      <c r="G776" s="205">
        <v>1000000</v>
      </c>
      <c r="H776" s="205">
        <v>500000</v>
      </c>
      <c r="I776" s="647"/>
      <c r="J776" s="633" t="s">
        <v>4279</v>
      </c>
    </row>
    <row r="777" spans="1:10" ht="25.5" x14ac:dyDescent="0.2">
      <c r="A777" s="630">
        <v>11</v>
      </c>
      <c r="B777" s="630">
        <v>22021007</v>
      </c>
      <c r="C777" s="631" t="s">
        <v>3362</v>
      </c>
      <c r="D777" s="205">
        <v>550000</v>
      </c>
      <c r="E777" s="205">
        <v>800000</v>
      </c>
      <c r="F777" s="205">
        <v>1800000</v>
      </c>
      <c r="G777" s="205">
        <v>2000000</v>
      </c>
      <c r="H777" s="205">
        <v>700000</v>
      </c>
      <c r="I777" s="648"/>
      <c r="J777" s="633" t="s">
        <v>4279</v>
      </c>
    </row>
    <row r="778" spans="1:10" x14ac:dyDescent="0.2">
      <c r="A778" s="1317" t="s">
        <v>365</v>
      </c>
      <c r="B778" s="1317"/>
      <c r="C778" s="1317"/>
      <c r="D778" s="634">
        <v>13000000</v>
      </c>
      <c r="E778" s="634">
        <v>6600000</v>
      </c>
      <c r="F778" s="634">
        <v>25000000</v>
      </c>
      <c r="G778" s="634">
        <v>18000000</v>
      </c>
      <c r="H778" s="634">
        <f>SUM(H767:H777)</f>
        <v>8450000</v>
      </c>
      <c r="I778" s="636"/>
      <c r="J778" s="636"/>
    </row>
    <row r="779" spans="1:10" x14ac:dyDescent="0.2">
      <c r="A779" s="628">
        <v>8</v>
      </c>
      <c r="B779" s="628">
        <v>22800700200</v>
      </c>
      <c r="C779" s="1316" t="s">
        <v>3178</v>
      </c>
      <c r="D779" s="1316"/>
      <c r="E779" s="1316"/>
      <c r="F779" s="1316"/>
      <c r="G779" s="1316"/>
      <c r="H779" s="1316"/>
      <c r="I779" s="632"/>
      <c r="J779" s="636"/>
    </row>
    <row r="780" spans="1:10" ht="25.5" x14ac:dyDescent="0.2">
      <c r="A780" s="630">
        <v>1</v>
      </c>
      <c r="B780" s="630">
        <v>22020102</v>
      </c>
      <c r="C780" s="631" t="s">
        <v>3349</v>
      </c>
      <c r="D780" s="205">
        <v>5940000</v>
      </c>
      <c r="E780" s="637">
        <v>0</v>
      </c>
      <c r="F780" s="205">
        <v>6700000</v>
      </c>
      <c r="G780" s="205">
        <v>5000000</v>
      </c>
      <c r="H780" s="205">
        <v>5400000</v>
      </c>
      <c r="I780" s="632"/>
      <c r="J780" s="633" t="s">
        <v>4279</v>
      </c>
    </row>
    <row r="781" spans="1:10" x14ac:dyDescent="0.2">
      <c r="A781" s="1317" t="s">
        <v>365</v>
      </c>
      <c r="B781" s="1317"/>
      <c r="C781" s="1317"/>
      <c r="D781" s="634">
        <v>5940000</v>
      </c>
      <c r="E781" s="640">
        <v>0</v>
      </c>
      <c r="F781" s="634">
        <v>6700000</v>
      </c>
      <c r="G781" s="634">
        <v>5000000</v>
      </c>
      <c r="H781" s="646">
        <f>H780</f>
        <v>5400000</v>
      </c>
      <c r="I781" s="632"/>
      <c r="J781" s="636"/>
    </row>
    <row r="782" spans="1:10" x14ac:dyDescent="0.2">
      <c r="A782" s="628">
        <v>9</v>
      </c>
      <c r="B782" s="628">
        <v>25200100100</v>
      </c>
      <c r="C782" s="1316" t="s">
        <v>1569</v>
      </c>
      <c r="D782" s="1316"/>
      <c r="E782" s="1316"/>
      <c r="F782" s="1316"/>
      <c r="G782" s="1316"/>
      <c r="H782" s="1316"/>
      <c r="I782" s="632"/>
      <c r="J782" s="636"/>
    </row>
    <row r="783" spans="1:10" ht="25.5" x14ac:dyDescent="0.2">
      <c r="A783" s="630">
        <v>1</v>
      </c>
      <c r="B783" s="630">
        <v>22020102</v>
      </c>
      <c r="C783" s="631" t="s">
        <v>3349</v>
      </c>
      <c r="D783" s="637">
        <v>0</v>
      </c>
      <c r="E783" s="637">
        <v>0</v>
      </c>
      <c r="F783" s="205">
        <v>1500000</v>
      </c>
      <c r="G783" s="205">
        <v>4500000</v>
      </c>
      <c r="H783" s="205">
        <v>4100000</v>
      </c>
      <c r="I783" s="632"/>
      <c r="J783" s="633" t="s">
        <v>4279</v>
      </c>
    </row>
    <row r="784" spans="1:10" ht="25.5" x14ac:dyDescent="0.2">
      <c r="A784" s="630">
        <v>2</v>
      </c>
      <c r="B784" s="630">
        <v>22020201</v>
      </c>
      <c r="C784" s="631" t="s">
        <v>3363</v>
      </c>
      <c r="D784" s="637">
        <v>0</v>
      </c>
      <c r="E784" s="637">
        <v>0</v>
      </c>
      <c r="F784" s="637">
        <v>0</v>
      </c>
      <c r="G784" s="205">
        <v>800000</v>
      </c>
      <c r="H784" s="205">
        <v>800000</v>
      </c>
      <c r="I784" s="632"/>
      <c r="J784" s="633" t="s">
        <v>4279</v>
      </c>
    </row>
    <row r="785" spans="1:10" ht="25.5" x14ac:dyDescent="0.2">
      <c r="A785" s="630">
        <v>3</v>
      </c>
      <c r="B785" s="630">
        <v>22020202</v>
      </c>
      <c r="C785" s="631" t="s">
        <v>3350</v>
      </c>
      <c r="D785" s="637">
        <v>0</v>
      </c>
      <c r="E785" s="637">
        <v>0</v>
      </c>
      <c r="F785" s="205">
        <v>1300000</v>
      </c>
      <c r="G785" s="205">
        <v>500000</v>
      </c>
      <c r="H785" s="205">
        <v>500000</v>
      </c>
      <c r="I785" s="632"/>
      <c r="J785" s="633" t="s">
        <v>4279</v>
      </c>
    </row>
    <row r="786" spans="1:10" ht="25.5" x14ac:dyDescent="0.2">
      <c r="A786" s="630">
        <v>4</v>
      </c>
      <c r="B786" s="630">
        <v>22020301</v>
      </c>
      <c r="C786" s="631" t="s">
        <v>3352</v>
      </c>
      <c r="D786" s="637">
        <v>0</v>
      </c>
      <c r="E786" s="637">
        <v>0</v>
      </c>
      <c r="F786" s="205">
        <v>200000</v>
      </c>
      <c r="G786" s="205">
        <v>1500000</v>
      </c>
      <c r="H786" s="205">
        <v>1500000</v>
      </c>
      <c r="I786" s="632"/>
      <c r="J786" s="633" t="s">
        <v>4279</v>
      </c>
    </row>
    <row r="787" spans="1:10" ht="25.5" x14ac:dyDescent="0.2">
      <c r="A787" s="630">
        <v>5</v>
      </c>
      <c r="B787" s="630">
        <v>22020305</v>
      </c>
      <c r="C787" s="631" t="s">
        <v>3355</v>
      </c>
      <c r="D787" s="637">
        <v>0</v>
      </c>
      <c r="E787" s="637">
        <v>0</v>
      </c>
      <c r="F787" s="205">
        <v>1200000</v>
      </c>
      <c r="G787" s="205">
        <v>1000000</v>
      </c>
      <c r="H787" s="205">
        <v>1000000</v>
      </c>
      <c r="I787" s="632"/>
      <c r="J787" s="633" t="s">
        <v>4279</v>
      </c>
    </row>
    <row r="788" spans="1:10" ht="25.5" x14ac:dyDescent="0.2">
      <c r="A788" s="630">
        <v>6</v>
      </c>
      <c r="B788" s="630">
        <v>22020401</v>
      </c>
      <c r="C788" s="631" t="s">
        <v>3356</v>
      </c>
      <c r="D788" s="637">
        <v>0</v>
      </c>
      <c r="E788" s="637">
        <v>0</v>
      </c>
      <c r="F788" s="205">
        <v>800000</v>
      </c>
      <c r="G788" s="205">
        <v>2000000</v>
      </c>
      <c r="H788" s="205">
        <v>2000000</v>
      </c>
      <c r="I788" s="632"/>
      <c r="J788" s="633" t="s">
        <v>4279</v>
      </c>
    </row>
    <row r="789" spans="1:10" ht="25.5" x14ac:dyDescent="0.2">
      <c r="A789" s="630">
        <v>7</v>
      </c>
      <c r="B789" s="630">
        <v>22020402</v>
      </c>
      <c r="C789" s="631" t="s">
        <v>3366</v>
      </c>
      <c r="D789" s="637">
        <v>0</v>
      </c>
      <c r="E789" s="637">
        <v>0</v>
      </c>
      <c r="F789" s="205">
        <v>1000000</v>
      </c>
      <c r="G789" s="205">
        <v>1000000</v>
      </c>
      <c r="H789" s="205">
        <v>1000000</v>
      </c>
      <c r="I789" s="632"/>
      <c r="J789" s="633" t="s">
        <v>4279</v>
      </c>
    </row>
    <row r="790" spans="1:10" ht="25.5" x14ac:dyDescent="0.2">
      <c r="A790" s="630">
        <v>8</v>
      </c>
      <c r="B790" s="630">
        <v>22020501</v>
      </c>
      <c r="C790" s="631" t="s">
        <v>3370</v>
      </c>
      <c r="D790" s="637">
        <v>0</v>
      </c>
      <c r="E790" s="637">
        <v>0</v>
      </c>
      <c r="F790" s="205">
        <v>500000</v>
      </c>
      <c r="G790" s="205">
        <v>2000000</v>
      </c>
      <c r="H790" s="205">
        <v>2000000</v>
      </c>
      <c r="I790" s="632"/>
      <c r="J790" s="633" t="s">
        <v>4279</v>
      </c>
    </row>
    <row r="791" spans="1:10" ht="25.5" x14ac:dyDescent="0.2">
      <c r="A791" s="630">
        <v>9</v>
      </c>
      <c r="B791" s="630">
        <v>22021001</v>
      </c>
      <c r="C791" s="631" t="s">
        <v>3360</v>
      </c>
      <c r="D791" s="637">
        <v>0</v>
      </c>
      <c r="E791" s="637">
        <v>0</v>
      </c>
      <c r="F791" s="637">
        <v>0</v>
      </c>
      <c r="G791" s="205">
        <v>1200000</v>
      </c>
      <c r="H791" s="205">
        <v>1200000</v>
      </c>
      <c r="I791" s="653"/>
      <c r="J791" s="633" t="s">
        <v>4279</v>
      </c>
    </row>
    <row r="792" spans="1:10" ht="25.5" x14ac:dyDescent="0.2">
      <c r="A792" s="630">
        <v>10</v>
      </c>
      <c r="B792" s="630">
        <v>22021007</v>
      </c>
      <c r="C792" s="631" t="s">
        <v>3362</v>
      </c>
      <c r="D792" s="637">
        <v>0</v>
      </c>
      <c r="E792" s="637">
        <v>0</v>
      </c>
      <c r="F792" s="205">
        <v>1500000</v>
      </c>
      <c r="G792" s="205">
        <v>1500000</v>
      </c>
      <c r="H792" s="205">
        <v>1500000</v>
      </c>
      <c r="I792" s="653"/>
      <c r="J792" s="633" t="s">
        <v>4279</v>
      </c>
    </row>
    <row r="793" spans="1:10" x14ac:dyDescent="0.2">
      <c r="A793" s="1317" t="s">
        <v>365</v>
      </c>
      <c r="B793" s="1317"/>
      <c r="C793" s="1317"/>
      <c r="D793" s="640">
        <v>0</v>
      </c>
      <c r="E793" s="640">
        <v>0</v>
      </c>
      <c r="F793" s="634">
        <v>8000000</v>
      </c>
      <c r="G793" s="634">
        <v>16000000</v>
      </c>
      <c r="H793" s="634">
        <f>SUM(H783:H792)</f>
        <v>15600000</v>
      </c>
      <c r="I793" s="632"/>
      <c r="J793" s="636"/>
    </row>
    <row r="794" spans="1:10" x14ac:dyDescent="0.2">
      <c r="A794" s="628">
        <v>10</v>
      </c>
      <c r="B794" s="628">
        <v>25210200100</v>
      </c>
      <c r="C794" s="1316" t="s">
        <v>2407</v>
      </c>
      <c r="D794" s="1316"/>
      <c r="E794" s="1316"/>
      <c r="F794" s="1316"/>
      <c r="G794" s="1316"/>
      <c r="H794" s="1316"/>
      <c r="I794" s="1316"/>
      <c r="J794" s="1316"/>
    </row>
    <row r="795" spans="1:10" ht="25.5" x14ac:dyDescent="0.2">
      <c r="A795" s="630">
        <v>1</v>
      </c>
      <c r="B795" s="630">
        <v>22020201</v>
      </c>
      <c r="C795" s="631" t="s">
        <v>3363</v>
      </c>
      <c r="D795" s="205">
        <v>350000</v>
      </c>
      <c r="E795" s="205">
        <v>400000</v>
      </c>
      <c r="F795" s="205">
        <v>500000</v>
      </c>
      <c r="G795" s="205">
        <v>1000000</v>
      </c>
      <c r="H795" s="205">
        <v>1000000</v>
      </c>
      <c r="I795" s="632"/>
      <c r="J795" s="633" t="s">
        <v>4279</v>
      </c>
    </row>
    <row r="796" spans="1:10" ht="25.5" x14ac:dyDescent="0.2">
      <c r="A796" s="630">
        <v>2</v>
      </c>
      <c r="B796" s="630">
        <v>22020401</v>
      </c>
      <c r="C796" s="631" t="s">
        <v>3356</v>
      </c>
      <c r="D796" s="205">
        <v>550000</v>
      </c>
      <c r="E796" s="205">
        <v>1824960</v>
      </c>
      <c r="F796" s="205">
        <v>2500000</v>
      </c>
      <c r="G796" s="205">
        <v>2000000</v>
      </c>
      <c r="H796" s="205">
        <v>2000000</v>
      </c>
      <c r="I796" s="632"/>
      <c r="J796" s="633" t="s">
        <v>4279</v>
      </c>
    </row>
    <row r="797" spans="1:10" ht="25.5" x14ac:dyDescent="0.2">
      <c r="A797" s="630">
        <v>3</v>
      </c>
      <c r="B797" s="630">
        <v>22020404</v>
      </c>
      <c r="C797" s="631" t="s">
        <v>3368</v>
      </c>
      <c r="D797" s="205">
        <v>200000</v>
      </c>
      <c r="E797" s="205">
        <v>1100000</v>
      </c>
      <c r="F797" s="205">
        <v>1500000</v>
      </c>
      <c r="G797" s="205">
        <v>1500000</v>
      </c>
      <c r="H797" s="205">
        <v>1000000</v>
      </c>
      <c r="I797" s="632"/>
      <c r="J797" s="633" t="s">
        <v>4279</v>
      </c>
    </row>
    <row r="798" spans="1:10" ht="25.5" x14ac:dyDescent="0.2">
      <c r="A798" s="630">
        <v>4</v>
      </c>
      <c r="B798" s="630">
        <v>22020405</v>
      </c>
      <c r="C798" s="631" t="s">
        <v>3369</v>
      </c>
      <c r="D798" s="205">
        <v>6100000</v>
      </c>
      <c r="E798" s="205">
        <v>600000</v>
      </c>
      <c r="F798" s="205">
        <v>2300000</v>
      </c>
      <c r="G798" s="205">
        <v>1500000</v>
      </c>
      <c r="H798" s="205">
        <v>1500000</v>
      </c>
      <c r="I798" s="632"/>
      <c r="J798" s="633" t="s">
        <v>4279</v>
      </c>
    </row>
    <row r="799" spans="1:10" ht="25.5" x14ac:dyDescent="0.2">
      <c r="A799" s="630">
        <v>5</v>
      </c>
      <c r="B799" s="630">
        <v>22020503</v>
      </c>
      <c r="C799" s="631" t="s">
        <v>3358</v>
      </c>
      <c r="D799" s="637">
        <v>0</v>
      </c>
      <c r="E799" s="637">
        <v>0</v>
      </c>
      <c r="F799" s="637">
        <v>0</v>
      </c>
      <c r="G799" s="205">
        <v>3000000</v>
      </c>
      <c r="H799" s="205">
        <v>1000000</v>
      </c>
      <c r="I799" s="632"/>
      <c r="J799" s="633" t="s">
        <v>4279</v>
      </c>
    </row>
    <row r="800" spans="1:10" ht="25.5" x14ac:dyDescent="0.2">
      <c r="A800" s="630">
        <v>6</v>
      </c>
      <c r="B800" s="630">
        <v>22020601</v>
      </c>
      <c r="C800" s="631" t="s">
        <v>3371</v>
      </c>
      <c r="D800" s="637">
        <v>0</v>
      </c>
      <c r="E800" s="205">
        <v>5956160</v>
      </c>
      <c r="F800" s="205">
        <v>7000000</v>
      </c>
      <c r="G800" s="205">
        <v>13000000</v>
      </c>
      <c r="H800" s="205">
        <v>11000000</v>
      </c>
      <c r="I800" s="632"/>
      <c r="J800" s="633" t="s">
        <v>4279</v>
      </c>
    </row>
    <row r="801" spans="1:10" ht="25.5" x14ac:dyDescent="0.2">
      <c r="A801" s="630">
        <v>7</v>
      </c>
      <c r="B801" s="630">
        <v>22020709</v>
      </c>
      <c r="C801" s="631" t="s">
        <v>3391</v>
      </c>
      <c r="D801" s="637">
        <v>0</v>
      </c>
      <c r="E801" s="637">
        <v>0</v>
      </c>
      <c r="F801" s="637">
        <v>0</v>
      </c>
      <c r="G801" s="205">
        <v>1500000</v>
      </c>
      <c r="H801" s="205">
        <v>1500000</v>
      </c>
      <c r="I801" s="632"/>
      <c r="J801" s="633" t="s">
        <v>4279</v>
      </c>
    </row>
    <row r="802" spans="1:10" ht="25.5" x14ac:dyDescent="0.2">
      <c r="A802" s="630">
        <v>8</v>
      </c>
      <c r="B802" s="630">
        <v>22020801</v>
      </c>
      <c r="C802" s="631" t="s">
        <v>3372</v>
      </c>
      <c r="D802" s="637">
        <v>0</v>
      </c>
      <c r="E802" s="637">
        <v>0</v>
      </c>
      <c r="F802" s="637">
        <v>0</v>
      </c>
      <c r="G802" s="637">
        <v>0</v>
      </c>
      <c r="H802" s="637">
        <v>0</v>
      </c>
      <c r="I802" s="632"/>
      <c r="J802" s="654" t="s">
        <v>4233</v>
      </c>
    </row>
    <row r="803" spans="1:10" ht="25.5" x14ac:dyDescent="0.2">
      <c r="A803" s="630">
        <v>9</v>
      </c>
      <c r="B803" s="630">
        <v>22021002</v>
      </c>
      <c r="C803" s="631" t="s">
        <v>3375</v>
      </c>
      <c r="D803" s="637">
        <v>0</v>
      </c>
      <c r="E803" s="637">
        <v>0</v>
      </c>
      <c r="F803" s="205">
        <v>200000</v>
      </c>
      <c r="G803" s="637">
        <v>0</v>
      </c>
      <c r="H803" s="637">
        <v>0</v>
      </c>
      <c r="I803" s="632"/>
      <c r="J803" s="654" t="s">
        <v>4233</v>
      </c>
    </row>
    <row r="804" spans="1:10" ht="25.5" x14ac:dyDescent="0.2">
      <c r="A804" s="630">
        <v>10</v>
      </c>
      <c r="B804" s="630">
        <v>22021003</v>
      </c>
      <c r="C804" s="631" t="s">
        <v>3376</v>
      </c>
      <c r="D804" s="637">
        <v>0</v>
      </c>
      <c r="E804" s="637">
        <v>0</v>
      </c>
      <c r="F804" s="637">
        <v>0</v>
      </c>
      <c r="G804" s="205">
        <v>250000</v>
      </c>
      <c r="H804" s="205">
        <v>250000</v>
      </c>
      <c r="I804" s="632"/>
      <c r="J804" s="633" t="s">
        <v>4279</v>
      </c>
    </row>
    <row r="805" spans="1:10" ht="25.5" x14ac:dyDescent="0.2">
      <c r="A805" s="630">
        <v>11</v>
      </c>
      <c r="B805" s="630">
        <v>22021007</v>
      </c>
      <c r="C805" s="631" t="s">
        <v>3362</v>
      </c>
      <c r="D805" s="637">
        <v>0</v>
      </c>
      <c r="E805" s="637">
        <v>0</v>
      </c>
      <c r="F805" s="637">
        <v>0</v>
      </c>
      <c r="G805" s="205">
        <v>250000</v>
      </c>
      <c r="H805" s="205">
        <v>250000</v>
      </c>
      <c r="I805" s="648"/>
      <c r="J805" s="633" t="s">
        <v>4279</v>
      </c>
    </row>
    <row r="806" spans="1:10" x14ac:dyDescent="0.2">
      <c r="A806" s="1317" t="s">
        <v>365</v>
      </c>
      <c r="B806" s="1317"/>
      <c r="C806" s="1317"/>
      <c r="D806" s="634">
        <v>7200000</v>
      </c>
      <c r="E806" s="634">
        <v>9881120</v>
      </c>
      <c r="F806" s="634">
        <v>14000000</v>
      </c>
      <c r="G806" s="634">
        <v>24000000</v>
      </c>
      <c r="H806" s="634">
        <f>SUM(H795:H805)</f>
        <v>19500000</v>
      </c>
      <c r="I806" s="636"/>
      <c r="J806" s="636"/>
    </row>
    <row r="807" spans="1:10" x14ac:dyDescent="0.2">
      <c r="A807" s="628">
        <v>11</v>
      </c>
      <c r="B807" s="628">
        <v>25210300100</v>
      </c>
      <c r="C807" s="1316" t="s">
        <v>2200</v>
      </c>
      <c r="D807" s="1316"/>
      <c r="E807" s="1316"/>
      <c r="F807" s="1316"/>
      <c r="G807" s="1316"/>
      <c r="H807" s="1316"/>
      <c r="I807" s="1316"/>
      <c r="J807" s="1316"/>
    </row>
    <row r="808" spans="1:10" ht="25.5" x14ac:dyDescent="0.2">
      <c r="A808" s="630">
        <v>1</v>
      </c>
      <c r="B808" s="630">
        <v>22020102</v>
      </c>
      <c r="C808" s="631" t="s">
        <v>3349</v>
      </c>
      <c r="D808" s="205">
        <v>630000</v>
      </c>
      <c r="E808" s="205">
        <v>2033900</v>
      </c>
      <c r="F808" s="205">
        <v>4500000</v>
      </c>
      <c r="G808" s="205">
        <v>6000000</v>
      </c>
      <c r="H808" s="205">
        <v>5500000</v>
      </c>
      <c r="I808" s="647"/>
      <c r="J808" s="633" t="s">
        <v>4279</v>
      </c>
    </row>
    <row r="809" spans="1:10" ht="25.5" x14ac:dyDescent="0.2">
      <c r="A809" s="630">
        <v>2</v>
      </c>
      <c r="B809" s="630">
        <v>22020201</v>
      </c>
      <c r="C809" s="631" t="s">
        <v>3363</v>
      </c>
      <c r="D809" s="205">
        <v>435000</v>
      </c>
      <c r="E809" s="205">
        <v>1293900</v>
      </c>
      <c r="F809" s="205">
        <v>1200000</v>
      </c>
      <c r="G809" s="205">
        <v>1000000</v>
      </c>
      <c r="H809" s="205">
        <v>1000000</v>
      </c>
      <c r="I809" s="647"/>
      <c r="J809" s="633" t="s">
        <v>4279</v>
      </c>
    </row>
    <row r="810" spans="1:10" ht="25.5" x14ac:dyDescent="0.2">
      <c r="A810" s="630">
        <v>3</v>
      </c>
      <c r="B810" s="630">
        <v>22020202</v>
      </c>
      <c r="C810" s="631" t="s">
        <v>3350</v>
      </c>
      <c r="D810" s="205">
        <v>140000</v>
      </c>
      <c r="E810" s="205">
        <v>651600</v>
      </c>
      <c r="F810" s="205">
        <v>800000</v>
      </c>
      <c r="G810" s="205">
        <v>700000</v>
      </c>
      <c r="H810" s="205">
        <v>700000</v>
      </c>
      <c r="I810" s="647"/>
      <c r="J810" s="633" t="s">
        <v>4279</v>
      </c>
    </row>
    <row r="811" spans="1:10" ht="25.5" x14ac:dyDescent="0.2">
      <c r="A811" s="630">
        <v>4</v>
      </c>
      <c r="B811" s="630">
        <v>22020301</v>
      </c>
      <c r="C811" s="631" t="s">
        <v>3352</v>
      </c>
      <c r="D811" s="205">
        <v>355000</v>
      </c>
      <c r="E811" s="205">
        <v>1251400</v>
      </c>
      <c r="F811" s="205">
        <v>2000000</v>
      </c>
      <c r="G811" s="205">
        <v>2000000</v>
      </c>
      <c r="H811" s="205">
        <v>2000000</v>
      </c>
      <c r="I811" s="647"/>
      <c r="J811" s="633" t="s">
        <v>4279</v>
      </c>
    </row>
    <row r="812" spans="1:10" ht="25.5" x14ac:dyDescent="0.2">
      <c r="A812" s="630">
        <v>5</v>
      </c>
      <c r="B812" s="630">
        <v>22020401</v>
      </c>
      <c r="C812" s="631" t="s">
        <v>3356</v>
      </c>
      <c r="D812" s="205">
        <v>600000</v>
      </c>
      <c r="E812" s="205">
        <v>1581400</v>
      </c>
      <c r="F812" s="205">
        <v>5000000</v>
      </c>
      <c r="G812" s="205">
        <v>4400000</v>
      </c>
      <c r="H812" s="205">
        <v>4400000</v>
      </c>
      <c r="I812" s="656"/>
      <c r="J812" s="633" t="s">
        <v>4279</v>
      </c>
    </row>
    <row r="813" spans="1:10" ht="25.5" x14ac:dyDescent="0.2">
      <c r="A813" s="630">
        <v>6</v>
      </c>
      <c r="B813" s="630">
        <v>22020402</v>
      </c>
      <c r="C813" s="631" t="s">
        <v>3366</v>
      </c>
      <c r="D813" s="205">
        <v>140000</v>
      </c>
      <c r="E813" s="205">
        <v>727800</v>
      </c>
      <c r="F813" s="205">
        <v>1800000</v>
      </c>
      <c r="G813" s="205">
        <v>1400000</v>
      </c>
      <c r="H813" s="205">
        <v>1400000</v>
      </c>
      <c r="I813" s="656"/>
      <c r="J813" s="633" t="s">
        <v>4279</v>
      </c>
    </row>
    <row r="814" spans="1:10" ht="25.5" x14ac:dyDescent="0.2">
      <c r="A814" s="630">
        <v>7</v>
      </c>
      <c r="B814" s="630">
        <v>22020501</v>
      </c>
      <c r="C814" s="631" t="s">
        <v>3370</v>
      </c>
      <c r="D814" s="205">
        <v>55000</v>
      </c>
      <c r="E814" s="205">
        <v>1460000</v>
      </c>
      <c r="F814" s="205">
        <v>2000000</v>
      </c>
      <c r="G814" s="205">
        <v>2000000</v>
      </c>
      <c r="H814" s="205">
        <v>2000000</v>
      </c>
      <c r="I814" s="647"/>
      <c r="J814" s="633" t="s">
        <v>4279</v>
      </c>
    </row>
    <row r="815" spans="1:10" ht="25.5" x14ac:dyDescent="0.2">
      <c r="A815" s="630">
        <v>8</v>
      </c>
      <c r="B815" s="630">
        <v>22021001</v>
      </c>
      <c r="C815" s="631" t="s">
        <v>3360</v>
      </c>
      <c r="D815" s="205">
        <v>375000</v>
      </c>
      <c r="E815" s="637">
        <v>0</v>
      </c>
      <c r="F815" s="205">
        <v>2700000</v>
      </c>
      <c r="G815" s="205">
        <v>2500000</v>
      </c>
      <c r="H815" s="205">
        <v>2500000</v>
      </c>
      <c r="I815" s="647"/>
      <c r="J815" s="633" t="s">
        <v>4279</v>
      </c>
    </row>
    <row r="816" spans="1:10" ht="25.5" x14ac:dyDescent="0.2">
      <c r="A816" s="630">
        <v>9</v>
      </c>
      <c r="B816" s="630">
        <v>41040105</v>
      </c>
      <c r="C816" s="631" t="s">
        <v>3382</v>
      </c>
      <c r="D816" s="205">
        <v>145000</v>
      </c>
      <c r="E816" s="637">
        <v>0</v>
      </c>
      <c r="F816" s="637">
        <v>0</v>
      </c>
      <c r="G816" s="637">
        <v>0</v>
      </c>
      <c r="H816" s="637">
        <v>0</v>
      </c>
      <c r="I816" s="647"/>
      <c r="J816" s="654" t="s">
        <v>4233</v>
      </c>
    </row>
    <row r="817" spans="1:10" x14ac:dyDescent="0.2">
      <c r="A817" s="1317" t="s">
        <v>365</v>
      </c>
      <c r="B817" s="1317"/>
      <c r="C817" s="1317"/>
      <c r="D817" s="634">
        <v>2875000</v>
      </c>
      <c r="E817" s="634">
        <v>9000000</v>
      </c>
      <c r="F817" s="634">
        <v>20000000</v>
      </c>
      <c r="G817" s="634">
        <v>20000000</v>
      </c>
      <c r="H817" s="634">
        <f>SUM(H808:H816)</f>
        <v>19500000</v>
      </c>
      <c r="I817" s="648">
        <f>SUM(I807:I816)</f>
        <v>0</v>
      </c>
      <c r="J817" s="636"/>
    </row>
    <row r="818" spans="1:10" x14ac:dyDescent="0.2">
      <c r="A818" s="628">
        <v>12</v>
      </c>
      <c r="B818" s="628">
        <v>25305300100</v>
      </c>
      <c r="C818" s="1316" t="s">
        <v>1990</v>
      </c>
      <c r="D818" s="1316"/>
      <c r="E818" s="1316"/>
      <c r="F818" s="1316"/>
      <c r="G818" s="1316"/>
      <c r="H818" s="1316"/>
      <c r="I818" s="1316"/>
      <c r="J818" s="1316"/>
    </row>
    <row r="819" spans="1:10" ht="25.5" x14ac:dyDescent="0.2">
      <c r="A819" s="630">
        <v>1</v>
      </c>
      <c r="B819" s="630">
        <v>22020101</v>
      </c>
      <c r="C819" s="631" t="s">
        <v>3387</v>
      </c>
      <c r="D819" s="205">
        <v>650000</v>
      </c>
      <c r="E819" s="205">
        <v>395000</v>
      </c>
      <c r="F819" s="205">
        <v>1000000</v>
      </c>
      <c r="G819" s="205">
        <v>500000</v>
      </c>
      <c r="H819" s="205">
        <v>500000</v>
      </c>
      <c r="I819" s="632"/>
      <c r="J819" s="633" t="s">
        <v>4279</v>
      </c>
    </row>
    <row r="820" spans="1:10" ht="25.5" x14ac:dyDescent="0.2">
      <c r="A820" s="630">
        <v>2</v>
      </c>
      <c r="B820" s="630">
        <v>22020201</v>
      </c>
      <c r="C820" s="631" t="s">
        <v>3363</v>
      </c>
      <c r="D820" s="205">
        <v>400000</v>
      </c>
      <c r="E820" s="205">
        <v>366000</v>
      </c>
      <c r="F820" s="205">
        <v>600000</v>
      </c>
      <c r="G820" s="205">
        <v>300000</v>
      </c>
      <c r="H820" s="205">
        <v>300000</v>
      </c>
      <c r="I820" s="647"/>
      <c r="J820" s="633" t="s">
        <v>4279</v>
      </c>
    </row>
    <row r="821" spans="1:10" ht="25.5" x14ac:dyDescent="0.2">
      <c r="A821" s="630">
        <v>3</v>
      </c>
      <c r="B821" s="630">
        <v>22020301</v>
      </c>
      <c r="C821" s="631" t="s">
        <v>3352</v>
      </c>
      <c r="D821" s="205">
        <v>607850</v>
      </c>
      <c r="E821" s="205">
        <v>413000</v>
      </c>
      <c r="F821" s="205">
        <v>800000</v>
      </c>
      <c r="G821" s="205">
        <v>750000</v>
      </c>
      <c r="H821" s="205">
        <v>750000</v>
      </c>
      <c r="I821" s="632"/>
      <c r="J821" s="633" t="s">
        <v>4279</v>
      </c>
    </row>
    <row r="822" spans="1:10" ht="25.5" x14ac:dyDescent="0.2">
      <c r="A822" s="630">
        <v>4</v>
      </c>
      <c r="B822" s="630">
        <v>22020305</v>
      </c>
      <c r="C822" s="631" t="s">
        <v>3355</v>
      </c>
      <c r="D822" s="205">
        <v>275000</v>
      </c>
      <c r="E822" s="205">
        <v>200000</v>
      </c>
      <c r="F822" s="205">
        <v>700000</v>
      </c>
      <c r="G822" s="205">
        <v>575000</v>
      </c>
      <c r="H822" s="205">
        <v>575000</v>
      </c>
      <c r="I822" s="632"/>
      <c r="J822" s="633" t="s">
        <v>4279</v>
      </c>
    </row>
    <row r="823" spans="1:10" ht="25.5" x14ac:dyDescent="0.2">
      <c r="A823" s="630">
        <v>5</v>
      </c>
      <c r="B823" s="630">
        <v>22020401</v>
      </c>
      <c r="C823" s="631" t="s">
        <v>3356</v>
      </c>
      <c r="D823" s="205">
        <v>522800</v>
      </c>
      <c r="E823" s="205">
        <v>426000</v>
      </c>
      <c r="F823" s="205">
        <v>1000000</v>
      </c>
      <c r="G823" s="205">
        <v>1200000</v>
      </c>
      <c r="H823" s="205">
        <v>700000</v>
      </c>
      <c r="I823" s="632"/>
      <c r="J823" s="633" t="s">
        <v>4279</v>
      </c>
    </row>
    <row r="824" spans="1:10" ht="25.5" x14ac:dyDescent="0.2">
      <c r="A824" s="630">
        <v>6</v>
      </c>
      <c r="B824" s="630">
        <v>22020402</v>
      </c>
      <c r="C824" s="631" t="s">
        <v>3366</v>
      </c>
      <c r="D824" s="205">
        <v>169350</v>
      </c>
      <c r="E824" s="205">
        <v>70000</v>
      </c>
      <c r="F824" s="205">
        <v>500000</v>
      </c>
      <c r="G824" s="205">
        <v>350000</v>
      </c>
      <c r="H824" s="205">
        <v>350000</v>
      </c>
      <c r="I824" s="632"/>
      <c r="J824" s="633" t="s">
        <v>4279</v>
      </c>
    </row>
    <row r="825" spans="1:10" ht="25.5" x14ac:dyDescent="0.2">
      <c r="A825" s="630">
        <v>7</v>
      </c>
      <c r="B825" s="630">
        <v>22020501</v>
      </c>
      <c r="C825" s="631" t="s">
        <v>3370</v>
      </c>
      <c r="D825" s="205">
        <v>700000</v>
      </c>
      <c r="E825" s="205">
        <v>100000</v>
      </c>
      <c r="F825" s="205">
        <v>700000</v>
      </c>
      <c r="G825" s="205">
        <v>800000</v>
      </c>
      <c r="H825" s="205">
        <v>800000</v>
      </c>
      <c r="I825" s="632"/>
      <c r="J825" s="633" t="s">
        <v>4279</v>
      </c>
    </row>
    <row r="826" spans="1:10" ht="25.5" x14ac:dyDescent="0.2">
      <c r="A826" s="630">
        <v>8</v>
      </c>
      <c r="B826" s="630">
        <v>22020712</v>
      </c>
      <c r="C826" s="631" t="s">
        <v>3381</v>
      </c>
      <c r="D826" s="637">
        <v>0</v>
      </c>
      <c r="E826" s="205">
        <v>50000</v>
      </c>
      <c r="F826" s="205">
        <v>1000000</v>
      </c>
      <c r="G826" s="205">
        <v>750000</v>
      </c>
      <c r="H826" s="205">
        <v>500000</v>
      </c>
      <c r="I826" s="632"/>
      <c r="J826" s="633" t="s">
        <v>4279</v>
      </c>
    </row>
    <row r="827" spans="1:10" ht="25.5" x14ac:dyDescent="0.2">
      <c r="A827" s="630">
        <v>9</v>
      </c>
      <c r="B827" s="630">
        <v>22021007</v>
      </c>
      <c r="C827" s="631" t="s">
        <v>3362</v>
      </c>
      <c r="D827" s="205">
        <v>50000</v>
      </c>
      <c r="E827" s="205">
        <v>230000</v>
      </c>
      <c r="F827" s="205">
        <v>1200000</v>
      </c>
      <c r="G827" s="205">
        <v>400000</v>
      </c>
      <c r="H827" s="205">
        <v>400000</v>
      </c>
      <c r="I827" s="632"/>
      <c r="J827" s="633" t="s">
        <v>4279</v>
      </c>
    </row>
    <row r="828" spans="1:10" x14ac:dyDescent="0.2">
      <c r="A828" s="1317" t="s">
        <v>365</v>
      </c>
      <c r="B828" s="1317"/>
      <c r="C828" s="1317"/>
      <c r="D828" s="634">
        <v>3375000</v>
      </c>
      <c r="E828" s="634">
        <v>2250000</v>
      </c>
      <c r="F828" s="634">
        <v>7500000</v>
      </c>
      <c r="G828" s="634">
        <v>5625000</v>
      </c>
      <c r="H828" s="634">
        <f>SUM(H819:H827)</f>
        <v>4875000</v>
      </c>
      <c r="I828" s="632"/>
      <c r="J828" s="636"/>
    </row>
    <row r="829" spans="1:10" x14ac:dyDescent="0.2">
      <c r="A829" s="628">
        <v>13</v>
      </c>
      <c r="B829" s="628">
        <v>25305700100</v>
      </c>
      <c r="C829" s="1316" t="s">
        <v>473</v>
      </c>
      <c r="D829" s="1316"/>
      <c r="E829" s="1316"/>
      <c r="F829" s="1316"/>
      <c r="G829" s="1316"/>
      <c r="H829" s="1316"/>
      <c r="I829" s="1316"/>
      <c r="J829" s="1316"/>
    </row>
    <row r="830" spans="1:10" ht="25.5" x14ac:dyDescent="0.2">
      <c r="A830" s="630">
        <v>1</v>
      </c>
      <c r="B830" s="630">
        <v>22020102</v>
      </c>
      <c r="C830" s="631" t="s">
        <v>3349</v>
      </c>
      <c r="D830" s="205">
        <v>1090700</v>
      </c>
      <c r="E830" s="205">
        <v>1300000</v>
      </c>
      <c r="F830" s="205">
        <v>1500000</v>
      </c>
      <c r="G830" s="205">
        <v>3000000</v>
      </c>
      <c r="H830" s="205">
        <v>1000000</v>
      </c>
      <c r="I830" s="632"/>
      <c r="J830" s="633" t="s">
        <v>4279</v>
      </c>
    </row>
    <row r="831" spans="1:10" ht="25.5" x14ac:dyDescent="0.2">
      <c r="A831" s="630">
        <v>2</v>
      </c>
      <c r="B831" s="630">
        <v>22020201</v>
      </c>
      <c r="C831" s="631" t="s">
        <v>3363</v>
      </c>
      <c r="D831" s="205">
        <v>122500</v>
      </c>
      <c r="E831" s="205">
        <v>340000</v>
      </c>
      <c r="F831" s="205">
        <v>610000</v>
      </c>
      <c r="G831" s="205">
        <v>610000</v>
      </c>
      <c r="H831" s="205">
        <v>310000</v>
      </c>
      <c r="I831" s="638">
        <f>SUM(I819:I830)</f>
        <v>0</v>
      </c>
      <c r="J831" s="633" t="s">
        <v>4279</v>
      </c>
    </row>
    <row r="832" spans="1:10" ht="25.5" x14ac:dyDescent="0.2">
      <c r="A832" s="630">
        <v>3</v>
      </c>
      <c r="B832" s="630">
        <v>22020202</v>
      </c>
      <c r="C832" s="631" t="s">
        <v>3350</v>
      </c>
      <c r="D832" s="205">
        <v>110000</v>
      </c>
      <c r="E832" s="205">
        <v>165000</v>
      </c>
      <c r="F832" s="205">
        <v>505000</v>
      </c>
      <c r="G832" s="205">
        <v>505000</v>
      </c>
      <c r="H832" s="205">
        <v>505000</v>
      </c>
      <c r="I832" s="632"/>
      <c r="J832" s="633" t="s">
        <v>4279</v>
      </c>
    </row>
    <row r="833" spans="1:10" ht="25.5" x14ac:dyDescent="0.2">
      <c r="A833" s="630">
        <v>4</v>
      </c>
      <c r="B833" s="630">
        <v>22020301</v>
      </c>
      <c r="C833" s="631" t="s">
        <v>3352</v>
      </c>
      <c r="D833" s="205">
        <v>520800</v>
      </c>
      <c r="E833" s="205">
        <v>655000</v>
      </c>
      <c r="F833" s="205">
        <v>1000000</v>
      </c>
      <c r="G833" s="205">
        <v>800000</v>
      </c>
      <c r="H833" s="205">
        <v>800000</v>
      </c>
      <c r="I833" s="632"/>
      <c r="J833" s="633" t="s">
        <v>4279</v>
      </c>
    </row>
    <row r="834" spans="1:10" ht="25.5" x14ac:dyDescent="0.2">
      <c r="A834" s="630">
        <v>5</v>
      </c>
      <c r="B834" s="630">
        <v>22020305</v>
      </c>
      <c r="C834" s="631" t="s">
        <v>3355</v>
      </c>
      <c r="D834" s="205">
        <v>41000</v>
      </c>
      <c r="E834" s="205">
        <v>75000</v>
      </c>
      <c r="F834" s="205">
        <v>400000</v>
      </c>
      <c r="G834" s="205">
        <v>300000</v>
      </c>
      <c r="H834" s="205">
        <v>300000</v>
      </c>
      <c r="I834" s="638"/>
      <c r="J834" s="633" t="s">
        <v>4279</v>
      </c>
    </row>
    <row r="835" spans="1:10" ht="25.5" x14ac:dyDescent="0.2">
      <c r="A835" s="630">
        <v>6</v>
      </c>
      <c r="B835" s="630">
        <v>22020401</v>
      </c>
      <c r="C835" s="631" t="s">
        <v>3356</v>
      </c>
      <c r="D835" s="205">
        <v>140000</v>
      </c>
      <c r="E835" s="205">
        <v>637500</v>
      </c>
      <c r="F835" s="205">
        <v>800000</v>
      </c>
      <c r="G835" s="205">
        <v>1200000</v>
      </c>
      <c r="H835" s="205">
        <v>400000</v>
      </c>
      <c r="I835" s="639"/>
      <c r="J835" s="633" t="s">
        <v>4279</v>
      </c>
    </row>
    <row r="836" spans="1:10" ht="25.5" x14ac:dyDescent="0.2">
      <c r="A836" s="630">
        <v>7</v>
      </c>
      <c r="B836" s="630">
        <v>22020402</v>
      </c>
      <c r="C836" s="631" t="s">
        <v>3366</v>
      </c>
      <c r="D836" s="205">
        <v>125000</v>
      </c>
      <c r="E836" s="205">
        <v>330000</v>
      </c>
      <c r="F836" s="205">
        <v>900000</v>
      </c>
      <c r="G836" s="205">
        <v>1000000</v>
      </c>
      <c r="H836" s="205">
        <v>400000</v>
      </c>
      <c r="I836" s="632"/>
      <c r="J836" s="633" t="s">
        <v>4279</v>
      </c>
    </row>
    <row r="837" spans="1:10" ht="25.5" x14ac:dyDescent="0.2">
      <c r="A837" s="630">
        <v>8</v>
      </c>
      <c r="B837" s="630">
        <v>22020501</v>
      </c>
      <c r="C837" s="631" t="s">
        <v>3370</v>
      </c>
      <c r="D837" s="637">
        <v>0</v>
      </c>
      <c r="E837" s="205">
        <v>255000</v>
      </c>
      <c r="F837" s="205">
        <v>600000</v>
      </c>
      <c r="G837" s="205">
        <v>2500000</v>
      </c>
      <c r="H837" s="205">
        <v>500000</v>
      </c>
      <c r="I837" s="632"/>
      <c r="J837" s="633" t="s">
        <v>4279</v>
      </c>
    </row>
    <row r="838" spans="1:10" ht="25.5" x14ac:dyDescent="0.2">
      <c r="A838" s="630">
        <v>9</v>
      </c>
      <c r="B838" s="630">
        <v>22021001</v>
      </c>
      <c r="C838" s="631" t="s">
        <v>3360</v>
      </c>
      <c r="D838" s="205">
        <v>105000</v>
      </c>
      <c r="E838" s="205">
        <v>230000</v>
      </c>
      <c r="F838" s="205">
        <v>900000</v>
      </c>
      <c r="G838" s="205">
        <v>718402</v>
      </c>
      <c r="H838" s="205">
        <v>400000</v>
      </c>
      <c r="I838" s="638"/>
      <c r="J838" s="633" t="s">
        <v>4279</v>
      </c>
    </row>
    <row r="839" spans="1:10" ht="25.5" x14ac:dyDescent="0.2">
      <c r="A839" s="630">
        <v>10</v>
      </c>
      <c r="B839" s="630">
        <v>22021007</v>
      </c>
      <c r="C839" s="631" t="s">
        <v>3362</v>
      </c>
      <c r="D839" s="205">
        <v>195000</v>
      </c>
      <c r="E839" s="205">
        <v>681000</v>
      </c>
      <c r="F839" s="205">
        <v>785000</v>
      </c>
      <c r="G839" s="205">
        <v>585000</v>
      </c>
      <c r="H839" s="205">
        <v>585000</v>
      </c>
      <c r="I839" s="639"/>
      <c r="J839" s="633" t="s">
        <v>4279</v>
      </c>
    </row>
    <row r="840" spans="1:10" x14ac:dyDescent="0.2">
      <c r="A840" s="1317" t="s">
        <v>365</v>
      </c>
      <c r="B840" s="1317"/>
      <c r="C840" s="1317"/>
      <c r="D840" s="634">
        <v>2450000</v>
      </c>
      <c r="E840" s="634">
        <v>4668500</v>
      </c>
      <c r="F840" s="634">
        <v>8000000</v>
      </c>
      <c r="G840" s="634">
        <f>SUM(G830:G839)</f>
        <v>11218402</v>
      </c>
      <c r="H840" s="634">
        <f>SUM(H830:H839)</f>
        <v>5200000</v>
      </c>
      <c r="I840" s="632"/>
      <c r="J840" s="636"/>
    </row>
    <row r="841" spans="1:10" x14ac:dyDescent="0.2">
      <c r="A841" s="628">
        <v>14</v>
      </c>
      <c r="B841" s="628">
        <v>26000100100</v>
      </c>
      <c r="C841" s="1316" t="s">
        <v>1348</v>
      </c>
      <c r="D841" s="1316"/>
      <c r="E841" s="1316"/>
      <c r="F841" s="1316"/>
      <c r="G841" s="1316"/>
      <c r="H841" s="1316"/>
      <c r="I841" s="1316"/>
      <c r="J841" s="1316"/>
    </row>
    <row r="842" spans="1:10" ht="25.5" x14ac:dyDescent="0.2">
      <c r="A842" s="630">
        <v>1</v>
      </c>
      <c r="B842" s="630">
        <v>22020102</v>
      </c>
      <c r="C842" s="631" t="s">
        <v>3349</v>
      </c>
      <c r="D842" s="205">
        <v>1840620</v>
      </c>
      <c r="E842" s="205">
        <v>2102200</v>
      </c>
      <c r="F842" s="205">
        <v>2500000</v>
      </c>
      <c r="G842" s="205">
        <v>2600000</v>
      </c>
      <c r="H842" s="205">
        <v>2600000</v>
      </c>
      <c r="I842" s="632"/>
      <c r="J842" s="633" t="s">
        <v>4279</v>
      </c>
    </row>
    <row r="843" spans="1:10" ht="25.5" x14ac:dyDescent="0.2">
      <c r="A843" s="630">
        <v>2</v>
      </c>
      <c r="B843" s="630">
        <v>22020201</v>
      </c>
      <c r="C843" s="631" t="s">
        <v>3363</v>
      </c>
      <c r="D843" s="205">
        <v>1988980</v>
      </c>
      <c r="E843" s="205">
        <v>925000</v>
      </c>
      <c r="F843" s="205">
        <v>3000000</v>
      </c>
      <c r="G843" s="205">
        <v>3000000</v>
      </c>
      <c r="H843" s="205">
        <v>3000000</v>
      </c>
      <c r="I843" s="632"/>
      <c r="J843" s="633" t="s">
        <v>4279</v>
      </c>
    </row>
    <row r="844" spans="1:10" ht="25.5" x14ac:dyDescent="0.2">
      <c r="A844" s="630">
        <v>3</v>
      </c>
      <c r="B844" s="630">
        <v>22020202</v>
      </c>
      <c r="C844" s="631" t="s">
        <v>3350</v>
      </c>
      <c r="D844" s="205">
        <v>596940</v>
      </c>
      <c r="E844" s="205">
        <v>769000</v>
      </c>
      <c r="F844" s="205">
        <v>2000000</v>
      </c>
      <c r="G844" s="205">
        <v>2000000</v>
      </c>
      <c r="H844" s="205">
        <v>2000000</v>
      </c>
      <c r="I844" s="632"/>
      <c r="J844" s="633" t="s">
        <v>4279</v>
      </c>
    </row>
    <row r="845" spans="1:10" ht="25.5" x14ac:dyDescent="0.2">
      <c r="A845" s="630">
        <v>4</v>
      </c>
      <c r="B845" s="630">
        <v>22020301</v>
      </c>
      <c r="C845" s="631" t="s">
        <v>3352</v>
      </c>
      <c r="D845" s="205">
        <v>2200200</v>
      </c>
      <c r="E845" s="205">
        <v>1119800</v>
      </c>
      <c r="F845" s="205">
        <v>3000000</v>
      </c>
      <c r="G845" s="205">
        <v>3000000</v>
      </c>
      <c r="H845" s="205">
        <v>1900000</v>
      </c>
      <c r="I845" s="632"/>
      <c r="J845" s="633" t="s">
        <v>4279</v>
      </c>
    </row>
    <row r="846" spans="1:10" ht="25.5" x14ac:dyDescent="0.2">
      <c r="A846" s="630">
        <v>5</v>
      </c>
      <c r="B846" s="630">
        <v>22020305</v>
      </c>
      <c r="C846" s="631" t="s">
        <v>3355</v>
      </c>
      <c r="D846" s="205">
        <v>1197600</v>
      </c>
      <c r="E846" s="205">
        <v>457000</v>
      </c>
      <c r="F846" s="205">
        <v>1000000</v>
      </c>
      <c r="G846" s="205">
        <v>1000000</v>
      </c>
      <c r="H846" s="205">
        <v>0</v>
      </c>
      <c r="I846" s="632"/>
      <c r="J846" s="633" t="s">
        <v>4279</v>
      </c>
    </row>
    <row r="847" spans="1:10" ht="25.5" x14ac:dyDescent="0.2">
      <c r="A847" s="630">
        <v>6</v>
      </c>
      <c r="B847" s="630">
        <v>22020401</v>
      </c>
      <c r="C847" s="631" t="s">
        <v>3356</v>
      </c>
      <c r="D847" s="205">
        <v>1935310</v>
      </c>
      <c r="E847" s="205">
        <v>625000</v>
      </c>
      <c r="F847" s="205">
        <v>2000000</v>
      </c>
      <c r="G847" s="205">
        <v>2000000</v>
      </c>
      <c r="H847" s="205">
        <v>2000000</v>
      </c>
      <c r="I847" s="632"/>
      <c r="J847" s="633" t="s">
        <v>4279</v>
      </c>
    </row>
    <row r="848" spans="1:10" ht="25.5" x14ac:dyDescent="0.2">
      <c r="A848" s="630">
        <v>7</v>
      </c>
      <c r="B848" s="630">
        <v>22020402</v>
      </c>
      <c r="C848" s="631" t="s">
        <v>3366</v>
      </c>
      <c r="D848" s="205">
        <v>865700</v>
      </c>
      <c r="E848" s="205">
        <v>399000</v>
      </c>
      <c r="F848" s="205">
        <v>1200000</v>
      </c>
      <c r="G848" s="205">
        <v>1200000</v>
      </c>
      <c r="H848" s="205">
        <v>1200000</v>
      </c>
      <c r="I848" s="638"/>
      <c r="J848" s="633" t="s">
        <v>4279</v>
      </c>
    </row>
    <row r="849" spans="1:10" ht="25.5" x14ac:dyDescent="0.2">
      <c r="A849" s="630">
        <v>8</v>
      </c>
      <c r="B849" s="630">
        <v>22020501</v>
      </c>
      <c r="C849" s="631" t="s">
        <v>3370</v>
      </c>
      <c r="D849" s="205">
        <v>913580</v>
      </c>
      <c r="E849" s="205">
        <v>536000</v>
      </c>
      <c r="F849" s="205">
        <v>1500000</v>
      </c>
      <c r="G849" s="205">
        <v>1500000</v>
      </c>
      <c r="H849" s="205">
        <v>1500000</v>
      </c>
      <c r="I849" s="639"/>
      <c r="J849" s="633" t="s">
        <v>4279</v>
      </c>
    </row>
    <row r="850" spans="1:10" ht="25.5" x14ac:dyDescent="0.2">
      <c r="A850" s="630">
        <v>9</v>
      </c>
      <c r="B850" s="630">
        <v>22020712</v>
      </c>
      <c r="C850" s="631" t="s">
        <v>3381</v>
      </c>
      <c r="D850" s="205">
        <v>256850</v>
      </c>
      <c r="E850" s="205">
        <v>82000</v>
      </c>
      <c r="F850" s="205">
        <v>300000</v>
      </c>
      <c r="G850" s="205">
        <v>300000</v>
      </c>
      <c r="H850" s="205">
        <v>300000</v>
      </c>
      <c r="I850" s="632"/>
      <c r="J850" s="633" t="s">
        <v>4279</v>
      </c>
    </row>
    <row r="851" spans="1:10" ht="25.5" x14ac:dyDescent="0.2">
      <c r="A851" s="630">
        <v>10</v>
      </c>
      <c r="B851" s="630">
        <v>22021001</v>
      </c>
      <c r="C851" s="631" t="s">
        <v>3360</v>
      </c>
      <c r="D851" s="205">
        <v>454300</v>
      </c>
      <c r="E851" s="205">
        <v>409000</v>
      </c>
      <c r="F851" s="205">
        <v>500000</v>
      </c>
      <c r="G851" s="205">
        <v>500000</v>
      </c>
      <c r="H851" s="205">
        <v>500000</v>
      </c>
      <c r="I851" s="632"/>
      <c r="J851" s="633" t="s">
        <v>4279</v>
      </c>
    </row>
    <row r="852" spans="1:10" ht="25.5" x14ac:dyDescent="0.2">
      <c r="A852" s="630">
        <v>11</v>
      </c>
      <c r="B852" s="630">
        <v>22021007</v>
      </c>
      <c r="C852" s="631" t="s">
        <v>3362</v>
      </c>
      <c r="D852" s="205">
        <v>523600</v>
      </c>
      <c r="E852" s="205">
        <v>1090000</v>
      </c>
      <c r="F852" s="205">
        <v>1000000</v>
      </c>
      <c r="G852" s="205">
        <v>900000</v>
      </c>
      <c r="H852" s="205">
        <v>900000</v>
      </c>
      <c r="I852" s="632"/>
      <c r="J852" s="633" t="s">
        <v>4279</v>
      </c>
    </row>
    <row r="853" spans="1:10" ht="25.5" x14ac:dyDescent="0.2">
      <c r="A853" s="630">
        <v>12</v>
      </c>
      <c r="B853" s="630">
        <v>41040105</v>
      </c>
      <c r="C853" s="631" t="s">
        <v>3382</v>
      </c>
      <c r="D853" s="205">
        <v>190300</v>
      </c>
      <c r="E853" s="637">
        <v>0</v>
      </c>
      <c r="F853" s="637">
        <v>0</v>
      </c>
      <c r="G853" s="637">
        <v>0</v>
      </c>
      <c r="H853" s="637">
        <v>0</v>
      </c>
      <c r="I853" s="647"/>
      <c r="J853" s="633" t="s">
        <v>4279</v>
      </c>
    </row>
    <row r="854" spans="1:10" x14ac:dyDescent="0.2">
      <c r="A854" s="1317" t="s">
        <v>365</v>
      </c>
      <c r="B854" s="1317"/>
      <c r="C854" s="1317"/>
      <c r="D854" s="634">
        <v>12963980</v>
      </c>
      <c r="E854" s="634">
        <v>8514000</v>
      </c>
      <c r="F854" s="634">
        <v>18000000</v>
      </c>
      <c r="G854" s="634">
        <f>SUM(G842:G853)</f>
        <v>18000000</v>
      </c>
      <c r="H854" s="634">
        <f>SUM(H842:H853)</f>
        <v>15900000</v>
      </c>
      <c r="I854" s="632"/>
      <c r="J854" s="636"/>
    </row>
    <row r="855" spans="1:10" x14ac:dyDescent="0.2">
      <c r="A855" s="628">
        <v>15</v>
      </c>
      <c r="B855" s="628">
        <v>26300100100</v>
      </c>
      <c r="C855" s="1316" t="s">
        <v>1479</v>
      </c>
      <c r="D855" s="1316"/>
      <c r="E855" s="1316"/>
      <c r="F855" s="1316"/>
      <c r="G855" s="1316"/>
      <c r="H855" s="1316"/>
      <c r="I855" s="1316"/>
      <c r="J855" s="1316"/>
    </row>
    <row r="856" spans="1:10" ht="25.5" x14ac:dyDescent="0.2">
      <c r="A856" s="630">
        <v>1</v>
      </c>
      <c r="B856" s="630">
        <v>22020102</v>
      </c>
      <c r="C856" s="631" t="s">
        <v>3349</v>
      </c>
      <c r="D856" s="205">
        <v>600000</v>
      </c>
      <c r="E856" s="205">
        <v>1200300</v>
      </c>
      <c r="F856" s="205">
        <v>3000000</v>
      </c>
      <c r="G856" s="205">
        <v>3200000</v>
      </c>
      <c r="H856" s="205">
        <v>2200000</v>
      </c>
      <c r="I856" s="632"/>
      <c r="J856" s="633" t="s">
        <v>4279</v>
      </c>
    </row>
    <row r="857" spans="1:10" ht="25.5" x14ac:dyDescent="0.2">
      <c r="A857" s="630">
        <v>2</v>
      </c>
      <c r="B857" s="630">
        <v>22020201</v>
      </c>
      <c r="C857" s="631" t="s">
        <v>3363</v>
      </c>
      <c r="D857" s="205">
        <v>160000</v>
      </c>
      <c r="E857" s="205">
        <v>275000</v>
      </c>
      <c r="F857" s="205">
        <v>1000000</v>
      </c>
      <c r="G857" s="205">
        <v>700000</v>
      </c>
      <c r="H857" s="205">
        <v>700000</v>
      </c>
      <c r="I857" s="632"/>
      <c r="J857" s="633" t="s">
        <v>4279</v>
      </c>
    </row>
    <row r="858" spans="1:10" ht="25.5" x14ac:dyDescent="0.2">
      <c r="A858" s="630">
        <v>3</v>
      </c>
      <c r="B858" s="630">
        <v>22020202</v>
      </c>
      <c r="C858" s="631" t="s">
        <v>3350</v>
      </c>
      <c r="D858" s="205">
        <v>80000</v>
      </c>
      <c r="E858" s="205">
        <v>200000</v>
      </c>
      <c r="F858" s="205">
        <v>500000</v>
      </c>
      <c r="G858" s="205">
        <v>400000</v>
      </c>
      <c r="H858" s="205">
        <v>400000</v>
      </c>
      <c r="I858" s="632"/>
      <c r="J858" s="633" t="s">
        <v>4279</v>
      </c>
    </row>
    <row r="859" spans="1:10" ht="25.5" x14ac:dyDescent="0.2">
      <c r="A859" s="630">
        <v>4</v>
      </c>
      <c r="B859" s="630">
        <v>22020301</v>
      </c>
      <c r="C859" s="631" t="s">
        <v>3352</v>
      </c>
      <c r="D859" s="205">
        <v>800000</v>
      </c>
      <c r="E859" s="205">
        <v>550000</v>
      </c>
      <c r="F859" s="205">
        <v>3000000</v>
      </c>
      <c r="G859" s="205">
        <v>2000000</v>
      </c>
      <c r="H859" s="205">
        <v>1000000</v>
      </c>
      <c r="I859" s="632"/>
      <c r="J859" s="633" t="s">
        <v>4279</v>
      </c>
    </row>
    <row r="860" spans="1:10" ht="25.5" x14ac:dyDescent="0.2">
      <c r="A860" s="630">
        <v>5</v>
      </c>
      <c r="B860" s="630">
        <v>22020305</v>
      </c>
      <c r="C860" s="631" t="s">
        <v>3355</v>
      </c>
      <c r="D860" s="205">
        <v>400000</v>
      </c>
      <c r="E860" s="205">
        <v>250000</v>
      </c>
      <c r="F860" s="205">
        <v>1500000</v>
      </c>
      <c r="G860" s="205">
        <v>1000000</v>
      </c>
      <c r="H860" s="205">
        <v>1000000</v>
      </c>
      <c r="I860" s="632"/>
      <c r="J860" s="633" t="s">
        <v>4279</v>
      </c>
    </row>
    <row r="861" spans="1:10" ht="25.5" x14ac:dyDescent="0.2">
      <c r="A861" s="630">
        <v>6</v>
      </c>
      <c r="B861" s="630">
        <v>22020402</v>
      </c>
      <c r="C861" s="631" t="s">
        <v>3366</v>
      </c>
      <c r="D861" s="205">
        <v>400000</v>
      </c>
      <c r="E861" s="205">
        <v>425000</v>
      </c>
      <c r="F861" s="205">
        <v>2000000</v>
      </c>
      <c r="G861" s="205">
        <v>1200000</v>
      </c>
      <c r="H861" s="205">
        <v>1200000</v>
      </c>
      <c r="I861" s="638"/>
      <c r="J861" s="633" t="s">
        <v>4279</v>
      </c>
    </row>
    <row r="862" spans="1:10" ht="25.5" x14ac:dyDescent="0.2">
      <c r="A862" s="630">
        <v>7</v>
      </c>
      <c r="B862" s="630">
        <v>22020501</v>
      </c>
      <c r="C862" s="631" t="s">
        <v>3370</v>
      </c>
      <c r="D862" s="205">
        <v>200000</v>
      </c>
      <c r="E862" s="205">
        <v>3838500</v>
      </c>
      <c r="F862" s="205">
        <v>4000000</v>
      </c>
      <c r="G862" s="205">
        <v>7500000</v>
      </c>
      <c r="H862" s="205">
        <v>3700000</v>
      </c>
      <c r="I862" s="639"/>
      <c r="J862" s="633" t="s">
        <v>4279</v>
      </c>
    </row>
    <row r="863" spans="1:10" ht="25.5" x14ac:dyDescent="0.2">
      <c r="A863" s="630">
        <v>8</v>
      </c>
      <c r="B863" s="630">
        <v>22020712</v>
      </c>
      <c r="C863" s="631" t="s">
        <v>3381</v>
      </c>
      <c r="D863" s="205">
        <v>60000</v>
      </c>
      <c r="E863" s="205">
        <v>200000</v>
      </c>
      <c r="F863" s="205">
        <v>500000</v>
      </c>
      <c r="G863" s="205">
        <v>300000</v>
      </c>
      <c r="H863" s="205">
        <v>300000</v>
      </c>
      <c r="I863" s="632"/>
      <c r="J863" s="633" t="s">
        <v>4279</v>
      </c>
    </row>
    <row r="864" spans="1:10" ht="25.5" x14ac:dyDescent="0.2">
      <c r="A864" s="630">
        <v>9</v>
      </c>
      <c r="B864" s="630">
        <v>22021001</v>
      </c>
      <c r="C864" s="631" t="s">
        <v>3360</v>
      </c>
      <c r="D864" s="205">
        <v>100000</v>
      </c>
      <c r="E864" s="205">
        <v>300000</v>
      </c>
      <c r="F864" s="205">
        <v>1000000</v>
      </c>
      <c r="G864" s="205">
        <v>700000</v>
      </c>
      <c r="H864" s="205">
        <v>700000</v>
      </c>
      <c r="I864" s="632"/>
      <c r="J864" s="633" t="s">
        <v>4279</v>
      </c>
    </row>
    <row r="865" spans="1:10" ht="25.5" x14ac:dyDescent="0.2">
      <c r="A865" s="630">
        <v>10</v>
      </c>
      <c r="B865" s="630">
        <v>22021007</v>
      </c>
      <c r="C865" s="631" t="s">
        <v>3362</v>
      </c>
      <c r="D865" s="205">
        <v>200000</v>
      </c>
      <c r="E865" s="205">
        <v>450000</v>
      </c>
      <c r="F865" s="205">
        <v>1500000</v>
      </c>
      <c r="G865" s="205">
        <v>1000000</v>
      </c>
      <c r="H865" s="205">
        <v>500000</v>
      </c>
      <c r="I865" s="632"/>
      <c r="J865" s="633" t="s">
        <v>4279</v>
      </c>
    </row>
    <row r="866" spans="1:10" x14ac:dyDescent="0.2">
      <c r="A866" s="1317" t="s">
        <v>365</v>
      </c>
      <c r="B866" s="1317"/>
      <c r="C866" s="1317"/>
      <c r="D866" s="634">
        <v>3000000</v>
      </c>
      <c r="E866" s="634">
        <v>7688800</v>
      </c>
      <c r="F866" s="634">
        <v>18000000</v>
      </c>
      <c r="G866" s="634">
        <v>18000000</v>
      </c>
      <c r="H866" s="634">
        <f>SUM(H856:H865)</f>
        <v>11700000</v>
      </c>
      <c r="I866" s="632"/>
      <c r="J866" s="645"/>
    </row>
    <row r="867" spans="1:10" x14ac:dyDescent="0.2">
      <c r="A867" s="1319" t="s">
        <v>3446</v>
      </c>
      <c r="B867" s="1319"/>
      <c r="C867" s="1319"/>
      <c r="D867" s="634">
        <f>D866+D854+D840+D828+D817+D806+D793+D781+D778+D765+D753+D736+D724+D710+D697</f>
        <v>92953075.319999993</v>
      </c>
      <c r="E867" s="634">
        <f>E866+E854+E840+E828+E817+E806+E793+E781+E778+E765+E753+E736+E724+E710+E697</f>
        <v>86130232</v>
      </c>
      <c r="F867" s="634">
        <f>F866+F854+F840+F828+F817+F806+F793+F781+F778+F765+F753+F736+F724+F710+F697</f>
        <v>202200000</v>
      </c>
      <c r="G867" s="634">
        <f>G866+G854+G840+G828+G817+G806+G793+G781+G778+G765+G753+G736+G724+G710+G697</f>
        <v>238843402</v>
      </c>
      <c r="H867" s="634">
        <f>H866+H854+H840+H828+H817+H806+H793+H781+H778+H765+H753+H736+H724+H710+H697</f>
        <v>181475000</v>
      </c>
      <c r="I867" s="632"/>
      <c r="J867" s="645"/>
    </row>
    <row r="868" spans="1:10" x14ac:dyDescent="0.2">
      <c r="A868" s="1320" t="s">
        <v>3429</v>
      </c>
      <c r="B868" s="1320"/>
      <c r="C868" s="1320"/>
      <c r="D868" s="1320"/>
      <c r="E868" s="1320"/>
      <c r="F868" s="1320"/>
      <c r="G868" s="1320"/>
      <c r="H868" s="1320"/>
      <c r="I868" s="1320"/>
      <c r="J868" s="1320"/>
    </row>
    <row r="869" spans="1:10" x14ac:dyDescent="0.2">
      <c r="A869" s="628">
        <v>1</v>
      </c>
      <c r="B869" s="628">
        <v>53500100100</v>
      </c>
      <c r="C869" s="1316" t="s">
        <v>1007</v>
      </c>
      <c r="D869" s="1316"/>
      <c r="E869" s="1316"/>
      <c r="F869" s="1316"/>
      <c r="G869" s="1316"/>
      <c r="H869" s="1316"/>
      <c r="I869" s="632"/>
      <c r="J869" s="636"/>
    </row>
    <row r="870" spans="1:10" ht="25.5" x14ac:dyDescent="0.2">
      <c r="A870" s="630">
        <v>1</v>
      </c>
      <c r="B870" s="630">
        <v>22020102</v>
      </c>
      <c r="C870" s="631" t="s">
        <v>3349</v>
      </c>
      <c r="D870" s="205">
        <v>3880000</v>
      </c>
      <c r="E870" s="205">
        <v>1575000</v>
      </c>
      <c r="F870" s="205">
        <v>5000000</v>
      </c>
      <c r="G870" s="205">
        <v>3000000</v>
      </c>
      <c r="H870" s="205">
        <v>3000000</v>
      </c>
      <c r="I870" s="632"/>
      <c r="J870" s="633" t="s">
        <v>4279</v>
      </c>
    </row>
    <row r="871" spans="1:10" ht="25.5" x14ac:dyDescent="0.2">
      <c r="A871" s="630">
        <v>2</v>
      </c>
      <c r="B871" s="630">
        <v>22020201</v>
      </c>
      <c r="C871" s="631" t="s">
        <v>3363</v>
      </c>
      <c r="D871" s="205">
        <v>1368000</v>
      </c>
      <c r="E871" s="205">
        <v>157500</v>
      </c>
      <c r="F871" s="205">
        <v>500000</v>
      </c>
      <c r="G871" s="205">
        <v>500000</v>
      </c>
      <c r="H871" s="205">
        <v>500000</v>
      </c>
      <c r="I871" s="632"/>
      <c r="J871" s="633" t="s">
        <v>4279</v>
      </c>
    </row>
    <row r="872" spans="1:10" ht="25.5" x14ac:dyDescent="0.2">
      <c r="A872" s="630">
        <v>3</v>
      </c>
      <c r="B872" s="630">
        <v>22020202</v>
      </c>
      <c r="C872" s="631" t="s">
        <v>3350</v>
      </c>
      <c r="D872" s="205">
        <v>996000</v>
      </c>
      <c r="E872" s="205">
        <v>630000</v>
      </c>
      <c r="F872" s="205">
        <v>2000000</v>
      </c>
      <c r="G872" s="205">
        <v>200000</v>
      </c>
      <c r="H872" s="205">
        <v>200000</v>
      </c>
      <c r="I872" s="632"/>
      <c r="J872" s="633" t="s">
        <v>4279</v>
      </c>
    </row>
    <row r="873" spans="1:10" ht="25.5" x14ac:dyDescent="0.2">
      <c r="A873" s="630">
        <v>4</v>
      </c>
      <c r="B873" s="630">
        <v>22020301</v>
      </c>
      <c r="C873" s="631" t="s">
        <v>3352</v>
      </c>
      <c r="D873" s="205">
        <v>240000</v>
      </c>
      <c r="E873" s="205">
        <v>1417500</v>
      </c>
      <c r="F873" s="205">
        <v>4500000</v>
      </c>
      <c r="G873" s="205">
        <v>3000000</v>
      </c>
      <c r="H873" s="205">
        <v>3000000</v>
      </c>
      <c r="I873" s="632"/>
      <c r="J873" s="633" t="s">
        <v>4279</v>
      </c>
    </row>
    <row r="874" spans="1:10" ht="25.5" x14ac:dyDescent="0.2">
      <c r="A874" s="630">
        <v>5</v>
      </c>
      <c r="B874" s="630">
        <v>22020305</v>
      </c>
      <c r="C874" s="631" t="s">
        <v>3355</v>
      </c>
      <c r="D874" s="205">
        <v>624000</v>
      </c>
      <c r="E874" s="205">
        <v>252000</v>
      </c>
      <c r="F874" s="205">
        <v>800000</v>
      </c>
      <c r="G874" s="205">
        <v>400000</v>
      </c>
      <c r="H874" s="205">
        <v>400000</v>
      </c>
      <c r="I874" s="632"/>
      <c r="J874" s="633" t="s">
        <v>4279</v>
      </c>
    </row>
    <row r="875" spans="1:10" ht="25.5" x14ac:dyDescent="0.2">
      <c r="A875" s="630">
        <v>6</v>
      </c>
      <c r="B875" s="630">
        <v>22020401</v>
      </c>
      <c r="C875" s="631" t="s">
        <v>3356</v>
      </c>
      <c r="D875" s="205">
        <v>5680000</v>
      </c>
      <c r="E875" s="205">
        <v>1102500</v>
      </c>
      <c r="F875" s="205">
        <v>3500000</v>
      </c>
      <c r="G875" s="205">
        <v>3500000</v>
      </c>
      <c r="H875" s="205">
        <v>2800000</v>
      </c>
      <c r="I875" s="632"/>
      <c r="J875" s="633" t="s">
        <v>4279</v>
      </c>
    </row>
    <row r="876" spans="1:10" ht="25.5" x14ac:dyDescent="0.2">
      <c r="A876" s="630">
        <v>7</v>
      </c>
      <c r="B876" s="630">
        <v>22020402</v>
      </c>
      <c r="C876" s="631" t="s">
        <v>3366</v>
      </c>
      <c r="D876" s="205">
        <v>900000</v>
      </c>
      <c r="E876" s="205">
        <v>315000</v>
      </c>
      <c r="F876" s="205">
        <v>1000000</v>
      </c>
      <c r="G876" s="205">
        <v>500000</v>
      </c>
      <c r="H876" s="205">
        <v>500000</v>
      </c>
      <c r="I876" s="632"/>
      <c r="J876" s="633" t="s">
        <v>4279</v>
      </c>
    </row>
    <row r="877" spans="1:10" ht="25.5" x14ac:dyDescent="0.2">
      <c r="A877" s="630">
        <v>8</v>
      </c>
      <c r="B877" s="630">
        <v>22020501</v>
      </c>
      <c r="C877" s="631" t="s">
        <v>3370</v>
      </c>
      <c r="D877" s="205">
        <v>240000</v>
      </c>
      <c r="E877" s="205">
        <v>315000</v>
      </c>
      <c r="F877" s="205">
        <v>1000000</v>
      </c>
      <c r="G877" s="205">
        <v>2000000</v>
      </c>
      <c r="H877" s="205">
        <v>2000000</v>
      </c>
      <c r="I877" s="632"/>
      <c r="J877" s="633" t="s">
        <v>4279</v>
      </c>
    </row>
    <row r="878" spans="1:10" ht="25.5" x14ac:dyDescent="0.2">
      <c r="A878" s="630">
        <v>9</v>
      </c>
      <c r="B878" s="630">
        <v>22020604</v>
      </c>
      <c r="C878" s="631" t="s">
        <v>3393</v>
      </c>
      <c r="D878" s="205">
        <v>312000</v>
      </c>
      <c r="E878" s="205">
        <v>157000</v>
      </c>
      <c r="F878" s="205">
        <v>500000</v>
      </c>
      <c r="G878" s="205">
        <v>1800000</v>
      </c>
      <c r="H878" s="205">
        <v>1800000</v>
      </c>
      <c r="I878" s="632"/>
      <c r="J878" s="633" t="s">
        <v>4279</v>
      </c>
    </row>
    <row r="879" spans="1:10" ht="25.5" x14ac:dyDescent="0.2">
      <c r="A879" s="630">
        <v>10</v>
      </c>
      <c r="B879" s="630">
        <v>22021007</v>
      </c>
      <c r="C879" s="631" t="s">
        <v>3362</v>
      </c>
      <c r="D879" s="205">
        <v>1560000</v>
      </c>
      <c r="E879" s="205">
        <v>378000</v>
      </c>
      <c r="F879" s="205">
        <v>1200000</v>
      </c>
      <c r="G879" s="205">
        <v>100000</v>
      </c>
      <c r="H879" s="205">
        <v>100000</v>
      </c>
      <c r="I879" s="632"/>
      <c r="J879" s="633" t="s">
        <v>4279</v>
      </c>
    </row>
    <row r="880" spans="1:10" x14ac:dyDescent="0.2">
      <c r="A880" s="1317" t="s">
        <v>365</v>
      </c>
      <c r="B880" s="1317"/>
      <c r="C880" s="1317"/>
      <c r="D880" s="634">
        <v>15800000</v>
      </c>
      <c r="E880" s="634">
        <v>6299500</v>
      </c>
      <c r="F880" s="634">
        <v>20000000</v>
      </c>
      <c r="G880" s="634">
        <v>15000000</v>
      </c>
      <c r="H880" s="634">
        <f>SUM(H870:H879)</f>
        <v>14300000</v>
      </c>
      <c r="I880" s="632"/>
      <c r="J880" s="636"/>
    </row>
    <row r="881" spans="1:10" x14ac:dyDescent="0.2">
      <c r="A881" s="628">
        <v>2</v>
      </c>
      <c r="B881" s="628">
        <v>53505300100</v>
      </c>
      <c r="C881" s="1316" t="s">
        <v>2365</v>
      </c>
      <c r="D881" s="1316"/>
      <c r="E881" s="1316"/>
      <c r="F881" s="1316"/>
      <c r="G881" s="1316"/>
      <c r="H881" s="1316"/>
      <c r="I881" s="632"/>
      <c r="J881" s="636"/>
    </row>
    <row r="882" spans="1:10" ht="25.5" x14ac:dyDescent="0.2">
      <c r="A882" s="630">
        <v>1</v>
      </c>
      <c r="B882" s="630">
        <v>22020102</v>
      </c>
      <c r="C882" s="631" t="s">
        <v>3349</v>
      </c>
      <c r="D882" s="205">
        <v>100400</v>
      </c>
      <c r="E882" s="205">
        <v>100000</v>
      </c>
      <c r="F882" s="205">
        <v>1200000</v>
      </c>
      <c r="G882" s="205">
        <v>500000</v>
      </c>
      <c r="H882" s="205">
        <v>500000</v>
      </c>
      <c r="I882" s="653"/>
      <c r="J882" s="633" t="s">
        <v>4279</v>
      </c>
    </row>
    <row r="883" spans="1:10" ht="25.5" x14ac:dyDescent="0.2">
      <c r="A883" s="630">
        <v>2</v>
      </c>
      <c r="B883" s="630">
        <v>22020201</v>
      </c>
      <c r="C883" s="631" t="s">
        <v>3363</v>
      </c>
      <c r="D883" s="205">
        <v>314390</v>
      </c>
      <c r="E883" s="205">
        <v>50000</v>
      </c>
      <c r="F883" s="205">
        <v>900000</v>
      </c>
      <c r="G883" s="205">
        <v>1000000</v>
      </c>
      <c r="H883" s="205">
        <v>800000</v>
      </c>
      <c r="I883" s="632"/>
      <c r="J883" s="633" t="s">
        <v>4279</v>
      </c>
    </row>
    <row r="884" spans="1:10" ht="25.5" x14ac:dyDescent="0.2">
      <c r="A884" s="630">
        <v>3</v>
      </c>
      <c r="B884" s="630">
        <v>22020202</v>
      </c>
      <c r="C884" s="631" t="s">
        <v>3350</v>
      </c>
      <c r="D884" s="637">
        <v>0</v>
      </c>
      <c r="E884" s="205">
        <v>20000</v>
      </c>
      <c r="F884" s="205">
        <v>200000</v>
      </c>
      <c r="G884" s="205">
        <v>200000</v>
      </c>
      <c r="H884" s="205">
        <v>200000</v>
      </c>
      <c r="I884" s="638"/>
      <c r="J884" s="633" t="s">
        <v>4279</v>
      </c>
    </row>
    <row r="885" spans="1:10" ht="25.5" x14ac:dyDescent="0.2">
      <c r="A885" s="630">
        <v>4</v>
      </c>
      <c r="B885" s="630">
        <v>22020203</v>
      </c>
      <c r="C885" s="631" t="s">
        <v>3351</v>
      </c>
      <c r="D885" s="637">
        <v>0</v>
      </c>
      <c r="E885" s="637">
        <v>0</v>
      </c>
      <c r="F885" s="637">
        <v>0</v>
      </c>
      <c r="G885" s="205">
        <v>100000</v>
      </c>
      <c r="H885" s="205">
        <v>100000</v>
      </c>
      <c r="I885" s="639"/>
      <c r="J885" s="633" t="s">
        <v>4279</v>
      </c>
    </row>
    <row r="886" spans="1:10" ht="25.5" x14ac:dyDescent="0.2">
      <c r="A886" s="630">
        <v>5</v>
      </c>
      <c r="B886" s="630">
        <v>22020206</v>
      </c>
      <c r="C886" s="631" t="s">
        <v>3364</v>
      </c>
      <c r="D886" s="637">
        <v>0</v>
      </c>
      <c r="E886" s="637">
        <v>0</v>
      </c>
      <c r="F886" s="205">
        <v>50000</v>
      </c>
      <c r="G886" s="637">
        <v>0</v>
      </c>
      <c r="H886" s="637">
        <v>0</v>
      </c>
      <c r="I886" s="632"/>
      <c r="J886" s="633" t="s">
        <v>4279</v>
      </c>
    </row>
    <row r="887" spans="1:10" ht="25.5" x14ac:dyDescent="0.2">
      <c r="A887" s="630">
        <v>6</v>
      </c>
      <c r="B887" s="630">
        <v>22020210</v>
      </c>
      <c r="C887" s="631" t="s">
        <v>3401</v>
      </c>
      <c r="D887" s="637">
        <v>0</v>
      </c>
      <c r="E887" s="637">
        <v>0</v>
      </c>
      <c r="F887" s="205">
        <v>40000</v>
      </c>
      <c r="G887" s="637">
        <v>0</v>
      </c>
      <c r="H887" s="637">
        <v>0</v>
      </c>
      <c r="I887" s="632"/>
      <c r="J887" s="633" t="s">
        <v>4279</v>
      </c>
    </row>
    <row r="888" spans="1:10" ht="25.5" x14ac:dyDescent="0.2">
      <c r="A888" s="630">
        <v>7</v>
      </c>
      <c r="B888" s="630">
        <v>22020301</v>
      </c>
      <c r="C888" s="631" t="s">
        <v>3352</v>
      </c>
      <c r="D888" s="205">
        <v>388000</v>
      </c>
      <c r="E888" s="205">
        <v>360000</v>
      </c>
      <c r="F888" s="205">
        <v>980000</v>
      </c>
      <c r="G888" s="205">
        <v>1000000</v>
      </c>
      <c r="H888" s="205">
        <v>500000</v>
      </c>
      <c r="I888" s="632"/>
      <c r="J888" s="633" t="s">
        <v>4279</v>
      </c>
    </row>
    <row r="889" spans="1:10" ht="25.5" x14ac:dyDescent="0.2">
      <c r="A889" s="630">
        <v>8</v>
      </c>
      <c r="B889" s="630">
        <v>22020303</v>
      </c>
      <c r="C889" s="631" t="s">
        <v>3353</v>
      </c>
      <c r="D889" s="205">
        <v>150000</v>
      </c>
      <c r="E889" s="205">
        <v>150000</v>
      </c>
      <c r="F889" s="205">
        <v>260000</v>
      </c>
      <c r="G889" s="205">
        <v>200000</v>
      </c>
      <c r="H889" s="205">
        <v>200000</v>
      </c>
      <c r="I889" s="632"/>
      <c r="J889" s="633" t="s">
        <v>4279</v>
      </c>
    </row>
    <row r="890" spans="1:10" ht="25.5" x14ac:dyDescent="0.2">
      <c r="A890" s="630">
        <v>9</v>
      </c>
      <c r="B890" s="630">
        <v>22020304</v>
      </c>
      <c r="C890" s="631" t="s">
        <v>3354</v>
      </c>
      <c r="D890" s="637">
        <v>0</v>
      </c>
      <c r="E890" s="637">
        <v>0</v>
      </c>
      <c r="F890" s="205">
        <v>100000</v>
      </c>
      <c r="G890" s="205">
        <v>100000</v>
      </c>
      <c r="H890" s="205">
        <v>100000</v>
      </c>
      <c r="I890" s="632"/>
      <c r="J890" s="633" t="s">
        <v>4279</v>
      </c>
    </row>
    <row r="891" spans="1:10" ht="25.5" x14ac:dyDescent="0.2">
      <c r="A891" s="630">
        <v>10</v>
      </c>
      <c r="B891" s="630">
        <v>22020401</v>
      </c>
      <c r="C891" s="631" t="s">
        <v>3356</v>
      </c>
      <c r="D891" s="205">
        <v>1561500</v>
      </c>
      <c r="E891" s="205">
        <v>1010000</v>
      </c>
      <c r="F891" s="205">
        <v>2000000</v>
      </c>
      <c r="G891" s="205">
        <v>2000000</v>
      </c>
      <c r="H891" s="205">
        <v>1500000</v>
      </c>
      <c r="I891" s="632"/>
      <c r="J891" s="633" t="s">
        <v>4279</v>
      </c>
    </row>
    <row r="892" spans="1:10" ht="25.5" x14ac:dyDescent="0.2">
      <c r="A892" s="630">
        <v>11</v>
      </c>
      <c r="B892" s="630">
        <v>22020402</v>
      </c>
      <c r="C892" s="631" t="s">
        <v>3366</v>
      </c>
      <c r="D892" s="205">
        <v>322000</v>
      </c>
      <c r="E892" s="205">
        <v>220000</v>
      </c>
      <c r="F892" s="205">
        <v>650000</v>
      </c>
      <c r="G892" s="205">
        <v>550000</v>
      </c>
      <c r="H892" s="205">
        <v>550000</v>
      </c>
      <c r="I892" s="632"/>
      <c r="J892" s="633" t="s">
        <v>4279</v>
      </c>
    </row>
    <row r="893" spans="1:10" ht="25.5" x14ac:dyDescent="0.2">
      <c r="A893" s="630">
        <v>12</v>
      </c>
      <c r="B893" s="630">
        <v>22020403</v>
      </c>
      <c r="C893" s="631" t="s">
        <v>3367</v>
      </c>
      <c r="D893" s="205">
        <v>830000</v>
      </c>
      <c r="E893" s="205">
        <v>510000</v>
      </c>
      <c r="F893" s="205">
        <v>1000000</v>
      </c>
      <c r="G893" s="637">
        <v>0</v>
      </c>
      <c r="H893" s="637">
        <v>0</v>
      </c>
      <c r="I893" s="632"/>
      <c r="J893" s="633" t="s">
        <v>4279</v>
      </c>
    </row>
    <row r="894" spans="1:10" ht="25.5" x14ac:dyDescent="0.2">
      <c r="A894" s="630">
        <v>13</v>
      </c>
      <c r="B894" s="630">
        <v>22020405</v>
      </c>
      <c r="C894" s="631" t="s">
        <v>3369</v>
      </c>
      <c r="D894" s="205">
        <v>305840</v>
      </c>
      <c r="E894" s="205">
        <v>450000</v>
      </c>
      <c r="F894" s="205">
        <v>620000</v>
      </c>
      <c r="G894" s="205">
        <v>1000000</v>
      </c>
      <c r="H894" s="205">
        <v>800000</v>
      </c>
      <c r="I894" s="632"/>
      <c r="J894" s="633" t="s">
        <v>4279</v>
      </c>
    </row>
    <row r="895" spans="1:10" ht="25.5" x14ac:dyDescent="0.2">
      <c r="A895" s="630">
        <v>14</v>
      </c>
      <c r="B895" s="630">
        <v>22020501</v>
      </c>
      <c r="C895" s="631" t="s">
        <v>3370</v>
      </c>
      <c r="D895" s="637">
        <v>0</v>
      </c>
      <c r="E895" s="205">
        <v>465000</v>
      </c>
      <c r="F895" s="205">
        <v>850000</v>
      </c>
      <c r="G895" s="205">
        <v>1000000</v>
      </c>
      <c r="H895" s="205">
        <v>1000000</v>
      </c>
      <c r="I895" s="632"/>
      <c r="J895" s="633" t="s">
        <v>4279</v>
      </c>
    </row>
    <row r="896" spans="1:10" ht="25.5" x14ac:dyDescent="0.2">
      <c r="A896" s="630">
        <v>15</v>
      </c>
      <c r="B896" s="630">
        <v>22020503</v>
      </c>
      <c r="C896" s="631" t="s">
        <v>3358</v>
      </c>
      <c r="D896" s="637">
        <v>0</v>
      </c>
      <c r="E896" s="205">
        <v>100000</v>
      </c>
      <c r="F896" s="205">
        <v>750000</v>
      </c>
      <c r="G896" s="205">
        <v>650000</v>
      </c>
      <c r="H896" s="205">
        <v>650000</v>
      </c>
      <c r="I896" s="632"/>
      <c r="J896" s="633" t="s">
        <v>4279</v>
      </c>
    </row>
    <row r="897" spans="1:10" ht="25.5" x14ac:dyDescent="0.2">
      <c r="A897" s="630">
        <v>16</v>
      </c>
      <c r="B897" s="630">
        <v>22020504</v>
      </c>
      <c r="C897" s="631" t="s">
        <v>3384</v>
      </c>
      <c r="D897" s="637">
        <v>0</v>
      </c>
      <c r="E897" s="637">
        <v>0</v>
      </c>
      <c r="F897" s="205">
        <v>200000</v>
      </c>
      <c r="G897" s="637">
        <v>0</v>
      </c>
      <c r="H897" s="637">
        <v>0</v>
      </c>
      <c r="I897" s="632"/>
      <c r="J897" s="633" t="s">
        <v>4279</v>
      </c>
    </row>
    <row r="898" spans="1:10" ht="25.5" x14ac:dyDescent="0.2">
      <c r="A898" s="630">
        <v>17</v>
      </c>
      <c r="B898" s="630">
        <v>22020601</v>
      </c>
      <c r="C898" s="631" t="s">
        <v>3371</v>
      </c>
      <c r="D898" s="205">
        <v>317800</v>
      </c>
      <c r="E898" s="205">
        <v>100000</v>
      </c>
      <c r="F898" s="205">
        <v>500000</v>
      </c>
      <c r="G898" s="205">
        <v>500000</v>
      </c>
      <c r="H898" s="205">
        <v>500000</v>
      </c>
      <c r="I898" s="632"/>
      <c r="J898" s="633" t="s">
        <v>4279</v>
      </c>
    </row>
    <row r="899" spans="1:10" ht="25.5" x14ac:dyDescent="0.2">
      <c r="A899" s="630">
        <v>18</v>
      </c>
      <c r="B899" s="630">
        <v>22020605</v>
      </c>
      <c r="C899" s="631" t="s">
        <v>3388</v>
      </c>
      <c r="D899" s="637">
        <v>0</v>
      </c>
      <c r="E899" s="637">
        <v>0</v>
      </c>
      <c r="F899" s="637">
        <v>0</v>
      </c>
      <c r="G899" s="205">
        <v>200000</v>
      </c>
      <c r="H899" s="205">
        <v>200000</v>
      </c>
      <c r="I899" s="632"/>
      <c r="J899" s="633" t="s">
        <v>4279</v>
      </c>
    </row>
    <row r="900" spans="1:10" ht="25.5" x14ac:dyDescent="0.2">
      <c r="A900" s="630">
        <v>19</v>
      </c>
      <c r="B900" s="630">
        <v>22020709</v>
      </c>
      <c r="C900" s="631" t="s">
        <v>3391</v>
      </c>
      <c r="D900" s="205">
        <v>1400000</v>
      </c>
      <c r="E900" s="637">
        <v>0</v>
      </c>
      <c r="F900" s="205">
        <v>1400000</v>
      </c>
      <c r="G900" s="205">
        <v>1600000</v>
      </c>
      <c r="H900" s="205">
        <v>1550000</v>
      </c>
      <c r="I900" s="632"/>
      <c r="J900" s="633" t="s">
        <v>4279</v>
      </c>
    </row>
    <row r="901" spans="1:10" ht="25.5" x14ac:dyDescent="0.2">
      <c r="A901" s="630">
        <v>20</v>
      </c>
      <c r="B901" s="630">
        <v>22020711</v>
      </c>
      <c r="C901" s="631" t="s">
        <v>3402</v>
      </c>
      <c r="D901" s="637">
        <v>0</v>
      </c>
      <c r="E901" s="205">
        <v>50000</v>
      </c>
      <c r="F901" s="205">
        <v>300000</v>
      </c>
      <c r="G901" s="205">
        <v>300000</v>
      </c>
      <c r="H901" s="205">
        <v>300000</v>
      </c>
      <c r="I901" s="632"/>
      <c r="J901" s="633" t="s">
        <v>4279</v>
      </c>
    </row>
    <row r="902" spans="1:10" ht="25.5" x14ac:dyDescent="0.2">
      <c r="A902" s="630">
        <v>21</v>
      </c>
      <c r="B902" s="630">
        <v>22020801</v>
      </c>
      <c r="C902" s="631" t="s">
        <v>3372</v>
      </c>
      <c r="D902" s="205">
        <v>2500910</v>
      </c>
      <c r="E902" s="205">
        <v>840000</v>
      </c>
      <c r="F902" s="205">
        <v>2600000</v>
      </c>
      <c r="G902" s="205">
        <v>1700000</v>
      </c>
      <c r="H902" s="205">
        <v>700000</v>
      </c>
      <c r="I902" s="632"/>
      <c r="J902" s="633" t="s">
        <v>4279</v>
      </c>
    </row>
    <row r="903" spans="1:10" ht="25.5" x14ac:dyDescent="0.2">
      <c r="A903" s="630">
        <v>22</v>
      </c>
      <c r="B903" s="630">
        <v>22020802</v>
      </c>
      <c r="C903" s="631" t="s">
        <v>3403</v>
      </c>
      <c r="D903" s="637">
        <v>0</v>
      </c>
      <c r="E903" s="205">
        <v>200000</v>
      </c>
      <c r="F903" s="637">
        <v>0</v>
      </c>
      <c r="G903" s="637">
        <v>0</v>
      </c>
      <c r="H903" s="637">
        <v>0</v>
      </c>
      <c r="I903" s="632"/>
      <c r="J903" s="633" t="s">
        <v>4279</v>
      </c>
    </row>
    <row r="904" spans="1:10" ht="25.5" x14ac:dyDescent="0.2">
      <c r="A904" s="630">
        <v>23</v>
      </c>
      <c r="B904" s="630">
        <v>22021001</v>
      </c>
      <c r="C904" s="631" t="s">
        <v>3360</v>
      </c>
      <c r="D904" s="205">
        <v>849900</v>
      </c>
      <c r="E904" s="205">
        <v>390000</v>
      </c>
      <c r="F904" s="205">
        <v>700000</v>
      </c>
      <c r="G904" s="205">
        <v>500000</v>
      </c>
      <c r="H904" s="205">
        <v>500000</v>
      </c>
      <c r="I904" s="632"/>
      <c r="J904" s="633" t="s">
        <v>4279</v>
      </c>
    </row>
    <row r="905" spans="1:10" ht="25.5" x14ac:dyDescent="0.2">
      <c r="A905" s="630">
        <v>24</v>
      </c>
      <c r="B905" s="630">
        <v>22021002</v>
      </c>
      <c r="C905" s="631" t="s">
        <v>3375</v>
      </c>
      <c r="D905" s="205">
        <v>441000</v>
      </c>
      <c r="E905" s="205">
        <v>60000</v>
      </c>
      <c r="F905" s="205">
        <v>500000</v>
      </c>
      <c r="G905" s="205">
        <v>200000</v>
      </c>
      <c r="H905" s="205">
        <v>200000</v>
      </c>
      <c r="I905" s="632"/>
      <c r="J905" s="633" t="s">
        <v>4279</v>
      </c>
    </row>
    <row r="906" spans="1:10" ht="25.5" x14ac:dyDescent="0.2">
      <c r="A906" s="630">
        <v>25</v>
      </c>
      <c r="B906" s="630">
        <v>22021006</v>
      </c>
      <c r="C906" s="631" t="s">
        <v>3361</v>
      </c>
      <c r="D906" s="637">
        <v>0</v>
      </c>
      <c r="E906" s="205">
        <v>45000</v>
      </c>
      <c r="F906" s="205">
        <v>100000</v>
      </c>
      <c r="G906" s="205">
        <v>200000</v>
      </c>
      <c r="H906" s="205">
        <v>200000</v>
      </c>
      <c r="I906" s="632"/>
      <c r="J906" s="633" t="s">
        <v>4279</v>
      </c>
    </row>
    <row r="907" spans="1:10" ht="25.5" x14ac:dyDescent="0.2">
      <c r="A907" s="630">
        <v>26</v>
      </c>
      <c r="B907" s="630">
        <v>22021007</v>
      </c>
      <c r="C907" s="631" t="s">
        <v>3362</v>
      </c>
      <c r="D907" s="205">
        <v>1314160</v>
      </c>
      <c r="E907" s="205">
        <v>710000</v>
      </c>
      <c r="F907" s="205">
        <v>2500000</v>
      </c>
      <c r="G907" s="205">
        <v>1000000</v>
      </c>
      <c r="H907" s="205">
        <v>800000</v>
      </c>
      <c r="I907" s="632"/>
      <c r="J907" s="633" t="s">
        <v>4279</v>
      </c>
    </row>
    <row r="908" spans="1:10" ht="25.5" x14ac:dyDescent="0.2">
      <c r="A908" s="630">
        <v>27</v>
      </c>
      <c r="B908" s="630">
        <v>22021008</v>
      </c>
      <c r="C908" s="631" t="s">
        <v>3378</v>
      </c>
      <c r="D908" s="637">
        <v>0</v>
      </c>
      <c r="E908" s="637">
        <v>0</v>
      </c>
      <c r="F908" s="205">
        <v>200000</v>
      </c>
      <c r="G908" s="205">
        <v>300000</v>
      </c>
      <c r="H908" s="205">
        <v>300000</v>
      </c>
      <c r="I908" s="638"/>
      <c r="J908" s="633" t="s">
        <v>4279</v>
      </c>
    </row>
    <row r="909" spans="1:10" ht="25.5" x14ac:dyDescent="0.2">
      <c r="A909" s="630">
        <v>28</v>
      </c>
      <c r="B909" s="630">
        <v>22021101</v>
      </c>
      <c r="C909" s="631" t="s">
        <v>3389</v>
      </c>
      <c r="D909" s="637">
        <v>0</v>
      </c>
      <c r="E909" s="205">
        <v>90000</v>
      </c>
      <c r="F909" s="205">
        <v>200000</v>
      </c>
      <c r="G909" s="205">
        <v>200000</v>
      </c>
      <c r="H909" s="205">
        <v>200000</v>
      </c>
      <c r="I909" s="639"/>
      <c r="J909" s="633" t="s">
        <v>4279</v>
      </c>
    </row>
    <row r="910" spans="1:10" x14ac:dyDescent="0.2">
      <c r="A910" s="1317" t="s">
        <v>365</v>
      </c>
      <c r="B910" s="1317"/>
      <c r="C910" s="1317"/>
      <c r="D910" s="634">
        <v>10795900</v>
      </c>
      <c r="E910" s="634">
        <v>5920000</v>
      </c>
      <c r="F910" s="634">
        <v>18800000</v>
      </c>
      <c r="G910" s="634">
        <v>15000000</v>
      </c>
      <c r="H910" s="634">
        <f>SUM(H882:H909)</f>
        <v>12350000</v>
      </c>
      <c r="I910" s="632"/>
      <c r="J910" s="636"/>
    </row>
    <row r="911" spans="1:10" x14ac:dyDescent="0.2">
      <c r="A911" s="628">
        <v>3</v>
      </c>
      <c r="B911" s="628">
        <v>53500100200</v>
      </c>
      <c r="C911" s="1316" t="s">
        <v>1723</v>
      </c>
      <c r="D911" s="1316"/>
      <c r="E911" s="1316"/>
      <c r="F911" s="1316"/>
      <c r="G911" s="1316"/>
      <c r="H911" s="1316"/>
      <c r="I911" s="632"/>
      <c r="J911" s="636"/>
    </row>
    <row r="912" spans="1:10" ht="25.5" x14ac:dyDescent="0.2">
      <c r="A912" s="630">
        <v>1</v>
      </c>
      <c r="B912" s="630">
        <v>22020102</v>
      </c>
      <c r="C912" s="631" t="s">
        <v>3349</v>
      </c>
      <c r="D912" s="637">
        <v>0</v>
      </c>
      <c r="E912" s="205">
        <v>535000</v>
      </c>
      <c r="F912" s="205">
        <v>1500000</v>
      </c>
      <c r="G912" s="205">
        <v>3000000</v>
      </c>
      <c r="H912" s="205">
        <v>2000000</v>
      </c>
      <c r="I912" s="632"/>
      <c r="J912" s="633" t="s">
        <v>4279</v>
      </c>
    </row>
    <row r="913" spans="1:10" ht="25.5" x14ac:dyDescent="0.2">
      <c r="A913" s="630">
        <v>2</v>
      </c>
      <c r="B913" s="630">
        <v>22020201</v>
      </c>
      <c r="C913" s="631" t="s">
        <v>3363</v>
      </c>
      <c r="D913" s="637">
        <v>0</v>
      </c>
      <c r="E913" s="205">
        <v>180000</v>
      </c>
      <c r="F913" s="205">
        <v>300000</v>
      </c>
      <c r="G913" s="205">
        <v>500000</v>
      </c>
      <c r="H913" s="205">
        <v>500000</v>
      </c>
      <c r="I913" s="632"/>
      <c r="J913" s="633" t="s">
        <v>4279</v>
      </c>
    </row>
    <row r="914" spans="1:10" ht="25.5" x14ac:dyDescent="0.2">
      <c r="A914" s="630">
        <v>3</v>
      </c>
      <c r="B914" s="630">
        <v>22020202</v>
      </c>
      <c r="C914" s="631" t="s">
        <v>3350</v>
      </c>
      <c r="D914" s="637">
        <v>0</v>
      </c>
      <c r="E914" s="205">
        <v>50000</v>
      </c>
      <c r="F914" s="205">
        <v>300000</v>
      </c>
      <c r="G914" s="205">
        <v>500000</v>
      </c>
      <c r="H914" s="205">
        <v>500000</v>
      </c>
      <c r="I914" s="632"/>
      <c r="J914" s="633" t="s">
        <v>4279</v>
      </c>
    </row>
    <row r="915" spans="1:10" ht="25.5" x14ac:dyDescent="0.2">
      <c r="A915" s="630">
        <v>4</v>
      </c>
      <c r="B915" s="630">
        <v>22020301</v>
      </c>
      <c r="C915" s="631" t="s">
        <v>3352</v>
      </c>
      <c r="D915" s="637">
        <v>0</v>
      </c>
      <c r="E915" s="205">
        <v>535000</v>
      </c>
      <c r="F915" s="205">
        <v>600000</v>
      </c>
      <c r="G915" s="205">
        <v>2000000</v>
      </c>
      <c r="H915" s="205">
        <v>800000</v>
      </c>
      <c r="I915" s="632"/>
      <c r="J915" s="633" t="s">
        <v>4279</v>
      </c>
    </row>
    <row r="916" spans="1:10" ht="25.5" x14ac:dyDescent="0.2">
      <c r="A916" s="630">
        <v>5</v>
      </c>
      <c r="B916" s="630">
        <v>22020306</v>
      </c>
      <c r="C916" s="631" t="s">
        <v>3383</v>
      </c>
      <c r="D916" s="637">
        <v>0</v>
      </c>
      <c r="E916" s="205">
        <v>45000</v>
      </c>
      <c r="F916" s="205">
        <v>250000</v>
      </c>
      <c r="G916" s="205">
        <v>500000</v>
      </c>
      <c r="H916" s="205">
        <v>500000</v>
      </c>
      <c r="I916" s="632"/>
      <c r="J916" s="633" t="s">
        <v>4279</v>
      </c>
    </row>
    <row r="917" spans="1:10" ht="25.5" x14ac:dyDescent="0.2">
      <c r="A917" s="630">
        <v>6</v>
      </c>
      <c r="B917" s="630">
        <v>22020401</v>
      </c>
      <c r="C917" s="631" t="s">
        <v>3356</v>
      </c>
      <c r="D917" s="637">
        <v>0</v>
      </c>
      <c r="E917" s="205">
        <v>460000</v>
      </c>
      <c r="F917" s="205">
        <v>600000</v>
      </c>
      <c r="G917" s="205">
        <v>2000000</v>
      </c>
      <c r="H917" s="205">
        <v>1800000</v>
      </c>
      <c r="I917" s="632"/>
      <c r="J917" s="633" t="s">
        <v>4279</v>
      </c>
    </row>
    <row r="918" spans="1:10" ht="25.5" x14ac:dyDescent="0.2">
      <c r="A918" s="630">
        <v>7</v>
      </c>
      <c r="B918" s="630">
        <v>22020501</v>
      </c>
      <c r="C918" s="631" t="s">
        <v>3370</v>
      </c>
      <c r="D918" s="637">
        <v>0</v>
      </c>
      <c r="E918" s="205">
        <v>545000</v>
      </c>
      <c r="F918" s="205">
        <v>750000</v>
      </c>
      <c r="G918" s="205">
        <v>2500000</v>
      </c>
      <c r="H918" s="205">
        <v>2000000</v>
      </c>
      <c r="I918" s="632"/>
      <c r="J918" s="633" t="s">
        <v>4279</v>
      </c>
    </row>
    <row r="919" spans="1:10" ht="25.5" x14ac:dyDescent="0.2">
      <c r="A919" s="630">
        <v>8</v>
      </c>
      <c r="B919" s="630">
        <v>22021001</v>
      </c>
      <c r="C919" s="631" t="s">
        <v>3360</v>
      </c>
      <c r="D919" s="637">
        <v>0</v>
      </c>
      <c r="E919" s="205">
        <v>140000</v>
      </c>
      <c r="F919" s="205">
        <v>400000</v>
      </c>
      <c r="G919" s="205">
        <v>500000</v>
      </c>
      <c r="H919" s="205">
        <v>500000</v>
      </c>
      <c r="I919" s="632"/>
      <c r="J919" s="633" t="s">
        <v>4279</v>
      </c>
    </row>
    <row r="920" spans="1:10" ht="25.5" x14ac:dyDescent="0.2">
      <c r="A920" s="630">
        <v>9</v>
      </c>
      <c r="B920" s="630">
        <v>22021007</v>
      </c>
      <c r="C920" s="631" t="s">
        <v>3362</v>
      </c>
      <c r="D920" s="637">
        <v>0</v>
      </c>
      <c r="E920" s="205">
        <v>135000</v>
      </c>
      <c r="F920" s="205">
        <v>300000</v>
      </c>
      <c r="G920" s="205">
        <v>500000</v>
      </c>
      <c r="H920" s="205">
        <v>500000</v>
      </c>
      <c r="I920" s="632"/>
      <c r="J920" s="633" t="s">
        <v>4279</v>
      </c>
    </row>
    <row r="921" spans="1:10" x14ac:dyDescent="0.2">
      <c r="A921" s="1317" t="s">
        <v>365</v>
      </c>
      <c r="B921" s="1317"/>
      <c r="C921" s="1317"/>
      <c r="D921" s="640">
        <v>0</v>
      </c>
      <c r="E921" s="634">
        <v>2625000</v>
      </c>
      <c r="F921" s="634">
        <v>5000000</v>
      </c>
      <c r="G921" s="634">
        <v>12000000</v>
      </c>
      <c r="H921" s="634">
        <f>SUM(H912:H920)</f>
        <v>9100000</v>
      </c>
      <c r="I921" s="632"/>
      <c r="J921" s="636"/>
    </row>
    <row r="922" spans="1:10" ht="14.45" customHeight="1" x14ac:dyDescent="0.2">
      <c r="A922" s="1319" t="s">
        <v>3430</v>
      </c>
      <c r="B922" s="1319"/>
      <c r="C922" s="1319"/>
      <c r="D922" s="657">
        <f>D921+D910+D880</f>
        <v>26595900</v>
      </c>
      <c r="E922" s="657">
        <f>E921+E910+E880</f>
        <v>14844500</v>
      </c>
      <c r="F922" s="657">
        <f>F921+F910+F880</f>
        <v>43800000</v>
      </c>
      <c r="G922" s="657">
        <f>G921+G910+G880</f>
        <v>42000000</v>
      </c>
      <c r="H922" s="657">
        <f>H921+H910+H880</f>
        <v>35750000</v>
      </c>
      <c r="I922" s="632"/>
      <c r="J922" s="645"/>
    </row>
    <row r="923" spans="1:10" x14ac:dyDescent="0.2">
      <c r="A923" s="1320" t="s">
        <v>3447</v>
      </c>
      <c r="B923" s="1320"/>
      <c r="C923" s="1320"/>
      <c r="D923" s="1320"/>
      <c r="E923" s="1320"/>
      <c r="F923" s="1320"/>
      <c r="G923" s="1320"/>
      <c r="H923" s="1320"/>
      <c r="I923" s="1320"/>
      <c r="J923" s="1320"/>
    </row>
    <row r="924" spans="1:10" ht="13.15" customHeight="1" x14ac:dyDescent="0.2">
      <c r="A924" s="643"/>
      <c r="B924" s="643"/>
      <c r="C924" s="643"/>
      <c r="D924" s="643"/>
      <c r="E924" s="643"/>
      <c r="F924" s="643"/>
      <c r="G924" s="643"/>
      <c r="H924" s="643"/>
      <c r="I924" s="632"/>
      <c r="J924" s="643"/>
    </row>
    <row r="925" spans="1:10" ht="14.45" customHeight="1" x14ac:dyDescent="0.2">
      <c r="A925" s="1319" t="s">
        <v>3448</v>
      </c>
      <c r="B925" s="1319"/>
      <c r="C925" s="1319"/>
      <c r="D925" s="657">
        <f>D924</f>
        <v>0</v>
      </c>
      <c r="E925" s="657">
        <f>E924</f>
        <v>0</v>
      </c>
      <c r="F925" s="657">
        <f>F924</f>
        <v>0</v>
      </c>
      <c r="G925" s="657">
        <f>G924</f>
        <v>0</v>
      </c>
      <c r="H925" s="657">
        <f>H924</f>
        <v>0</v>
      </c>
      <c r="I925" s="632"/>
      <c r="J925" s="645"/>
    </row>
    <row r="926" spans="1:10" x14ac:dyDescent="0.2">
      <c r="A926" s="1320" t="s">
        <v>3433</v>
      </c>
      <c r="B926" s="1320"/>
      <c r="C926" s="1320"/>
      <c r="D926" s="1320"/>
      <c r="E926" s="1320"/>
      <c r="F926" s="1320"/>
      <c r="G926" s="1320"/>
      <c r="H926" s="1320"/>
      <c r="I926" s="1320"/>
      <c r="J926" s="1320"/>
    </row>
    <row r="927" spans="1:10" x14ac:dyDescent="0.2">
      <c r="A927" s="628">
        <v>1</v>
      </c>
      <c r="B927" s="628">
        <v>32600100100</v>
      </c>
      <c r="C927" s="1316" t="s">
        <v>1312</v>
      </c>
      <c r="D927" s="1316"/>
      <c r="E927" s="1316"/>
      <c r="F927" s="1316"/>
      <c r="G927" s="1316"/>
      <c r="H927" s="1316"/>
      <c r="I927" s="632"/>
      <c r="J927" s="636"/>
    </row>
    <row r="928" spans="1:10" ht="25.5" x14ac:dyDescent="0.2">
      <c r="A928" s="630">
        <v>1</v>
      </c>
      <c r="B928" s="630">
        <v>22020102</v>
      </c>
      <c r="C928" s="631" t="s">
        <v>3349</v>
      </c>
      <c r="D928" s="205">
        <v>11378437.07</v>
      </c>
      <c r="E928" s="205">
        <v>9425130.3000000007</v>
      </c>
      <c r="F928" s="205">
        <v>16092000</v>
      </c>
      <c r="G928" s="205">
        <v>10800000</v>
      </c>
      <c r="H928" s="205">
        <v>7800000</v>
      </c>
      <c r="I928" s="632"/>
      <c r="J928" s="633" t="s">
        <v>4279</v>
      </c>
    </row>
    <row r="929" spans="1:10" ht="25.5" x14ac:dyDescent="0.2">
      <c r="A929" s="630">
        <v>2</v>
      </c>
      <c r="B929" s="630">
        <v>22020201</v>
      </c>
      <c r="C929" s="631" t="s">
        <v>3363</v>
      </c>
      <c r="D929" s="205">
        <v>352916.63</v>
      </c>
      <c r="E929" s="205">
        <v>288749.96999999997</v>
      </c>
      <c r="F929" s="205">
        <v>1000000</v>
      </c>
      <c r="G929" s="205">
        <v>1000000</v>
      </c>
      <c r="H929" s="205">
        <v>1000000</v>
      </c>
      <c r="I929" s="632"/>
      <c r="J929" s="633" t="s">
        <v>4279</v>
      </c>
    </row>
    <row r="930" spans="1:10" ht="25.5" x14ac:dyDescent="0.2">
      <c r="A930" s="630">
        <v>3</v>
      </c>
      <c r="B930" s="630">
        <v>22020202</v>
      </c>
      <c r="C930" s="631" t="s">
        <v>3350</v>
      </c>
      <c r="D930" s="205">
        <v>352916.63</v>
      </c>
      <c r="E930" s="205">
        <v>288749.96999999997</v>
      </c>
      <c r="F930" s="205">
        <v>1000000</v>
      </c>
      <c r="G930" s="205">
        <v>1000000</v>
      </c>
      <c r="H930" s="205">
        <v>1000000</v>
      </c>
      <c r="I930" s="632"/>
      <c r="J930" s="633" t="s">
        <v>4279</v>
      </c>
    </row>
    <row r="931" spans="1:10" ht="25.5" x14ac:dyDescent="0.2">
      <c r="A931" s="630">
        <v>4</v>
      </c>
      <c r="B931" s="630">
        <v>22020301</v>
      </c>
      <c r="C931" s="631" t="s">
        <v>3352</v>
      </c>
      <c r="D931" s="205">
        <v>705833.26</v>
      </c>
      <c r="E931" s="205">
        <v>577499.93999999994</v>
      </c>
      <c r="F931" s="205">
        <v>2000000</v>
      </c>
      <c r="G931" s="205">
        <v>2000000</v>
      </c>
      <c r="H931" s="205">
        <v>2000000</v>
      </c>
      <c r="I931" s="632"/>
      <c r="J931" s="633" t="s">
        <v>4279</v>
      </c>
    </row>
    <row r="932" spans="1:10" ht="25.5" x14ac:dyDescent="0.2">
      <c r="A932" s="630">
        <v>5</v>
      </c>
      <c r="B932" s="630">
        <v>22020305</v>
      </c>
      <c r="C932" s="631" t="s">
        <v>3355</v>
      </c>
      <c r="D932" s="205">
        <v>564666.63</v>
      </c>
      <c r="E932" s="205">
        <v>461999.97</v>
      </c>
      <c r="F932" s="205">
        <v>1800000</v>
      </c>
      <c r="G932" s="205">
        <v>1800000</v>
      </c>
      <c r="H932" s="205">
        <v>1800000</v>
      </c>
      <c r="I932" s="632"/>
      <c r="J932" s="633" t="s">
        <v>4279</v>
      </c>
    </row>
    <row r="933" spans="1:10" ht="25.5" x14ac:dyDescent="0.2">
      <c r="A933" s="630">
        <v>6</v>
      </c>
      <c r="B933" s="630">
        <v>22020401</v>
      </c>
      <c r="C933" s="631" t="s">
        <v>3356</v>
      </c>
      <c r="D933" s="205">
        <v>1764583.26</v>
      </c>
      <c r="E933" s="205">
        <v>1443749.94</v>
      </c>
      <c r="F933" s="205">
        <v>2500000</v>
      </c>
      <c r="G933" s="205">
        <v>2500000</v>
      </c>
      <c r="H933" s="205">
        <v>1500000</v>
      </c>
      <c r="I933" s="632"/>
      <c r="J933" s="633" t="s">
        <v>4279</v>
      </c>
    </row>
    <row r="934" spans="1:10" ht="25.5" x14ac:dyDescent="0.2">
      <c r="A934" s="630">
        <v>7</v>
      </c>
      <c r="B934" s="630">
        <v>22020402</v>
      </c>
      <c r="C934" s="631" t="s">
        <v>3366</v>
      </c>
      <c r="D934" s="205">
        <v>635250</v>
      </c>
      <c r="E934" s="205">
        <v>519750</v>
      </c>
      <c r="F934" s="205">
        <v>900000</v>
      </c>
      <c r="G934" s="205">
        <v>900000</v>
      </c>
      <c r="H934" s="205">
        <v>900000</v>
      </c>
      <c r="I934" s="638"/>
      <c r="J934" s="633" t="s">
        <v>4279</v>
      </c>
    </row>
    <row r="935" spans="1:10" ht="25.5" x14ac:dyDescent="0.2">
      <c r="A935" s="630">
        <v>8</v>
      </c>
      <c r="B935" s="630">
        <v>22020415</v>
      </c>
      <c r="C935" s="631" t="s">
        <v>3380</v>
      </c>
      <c r="D935" s="637">
        <v>0</v>
      </c>
      <c r="E935" s="637">
        <v>0</v>
      </c>
      <c r="F935" s="637">
        <v>0</v>
      </c>
      <c r="G935" s="205">
        <v>1500000</v>
      </c>
      <c r="H935" s="205">
        <v>1000000</v>
      </c>
      <c r="I935" s="636"/>
      <c r="J935" s="633" t="s">
        <v>4279</v>
      </c>
    </row>
    <row r="936" spans="1:10" ht="25.5" x14ac:dyDescent="0.2">
      <c r="A936" s="630">
        <v>9</v>
      </c>
      <c r="B936" s="630">
        <v>22020501</v>
      </c>
      <c r="C936" s="631" t="s">
        <v>3370</v>
      </c>
      <c r="D936" s="205">
        <v>852646.63</v>
      </c>
      <c r="E936" s="205">
        <v>697619.97</v>
      </c>
      <c r="F936" s="205">
        <v>8208000</v>
      </c>
      <c r="G936" s="205">
        <v>6000000</v>
      </c>
      <c r="H936" s="205">
        <v>2278000</v>
      </c>
      <c r="I936" s="647"/>
      <c r="J936" s="633" t="s">
        <v>4279</v>
      </c>
    </row>
    <row r="937" spans="1:10" ht="25.5" x14ac:dyDescent="0.2">
      <c r="A937" s="630">
        <v>10</v>
      </c>
      <c r="B937" s="630">
        <v>22021001</v>
      </c>
      <c r="C937" s="631" t="s">
        <v>3360</v>
      </c>
      <c r="D937" s="205">
        <v>141166.63</v>
      </c>
      <c r="E937" s="637">
        <v>0</v>
      </c>
      <c r="F937" s="205">
        <v>600000</v>
      </c>
      <c r="G937" s="205">
        <v>600000</v>
      </c>
      <c r="H937" s="205">
        <v>600000</v>
      </c>
      <c r="I937" s="648"/>
      <c r="J937" s="633" t="s">
        <v>4279</v>
      </c>
    </row>
    <row r="938" spans="1:10" ht="25.5" x14ac:dyDescent="0.2">
      <c r="A938" s="630">
        <v>11</v>
      </c>
      <c r="B938" s="630">
        <v>22021007</v>
      </c>
      <c r="C938" s="631" t="s">
        <v>3362</v>
      </c>
      <c r="D938" s="205">
        <v>917583.26</v>
      </c>
      <c r="E938" s="205">
        <v>750749.94</v>
      </c>
      <c r="F938" s="205">
        <v>1900000</v>
      </c>
      <c r="G938" s="205">
        <v>1900000</v>
      </c>
      <c r="H938" s="205">
        <v>1000000</v>
      </c>
      <c r="I938" s="639"/>
      <c r="J938" s="633" t="s">
        <v>4279</v>
      </c>
    </row>
    <row r="939" spans="1:10" x14ac:dyDescent="0.2">
      <c r="A939" s="1317" t="s">
        <v>365</v>
      </c>
      <c r="B939" s="1317"/>
      <c r="C939" s="1317"/>
      <c r="D939" s="634">
        <v>17666000</v>
      </c>
      <c r="E939" s="634">
        <v>14454000</v>
      </c>
      <c r="F939" s="634">
        <v>36000000</v>
      </c>
      <c r="G939" s="634">
        <v>30000000</v>
      </c>
      <c r="H939" s="634">
        <f>SUM(H928:H938)</f>
        <v>20878000</v>
      </c>
      <c r="I939" s="632"/>
      <c r="J939" s="636"/>
    </row>
    <row r="940" spans="1:10" x14ac:dyDescent="0.2">
      <c r="A940" s="628">
        <v>2</v>
      </c>
      <c r="B940" s="628">
        <v>32600200100</v>
      </c>
      <c r="C940" s="1316" t="s">
        <v>2822</v>
      </c>
      <c r="D940" s="1316"/>
      <c r="E940" s="1316"/>
      <c r="F940" s="1316"/>
      <c r="G940" s="1316"/>
      <c r="H940" s="1316"/>
      <c r="I940" s="632"/>
      <c r="J940" s="636"/>
    </row>
    <row r="941" spans="1:10" ht="25.5" x14ac:dyDescent="0.2">
      <c r="A941" s="630">
        <v>1</v>
      </c>
      <c r="B941" s="630">
        <v>22020102</v>
      </c>
      <c r="C941" s="631" t="s">
        <v>3349</v>
      </c>
      <c r="D941" s="205">
        <v>2803400</v>
      </c>
      <c r="E941" s="205">
        <v>1919000</v>
      </c>
      <c r="F941" s="205">
        <v>3000000</v>
      </c>
      <c r="G941" s="205">
        <v>3000000</v>
      </c>
      <c r="H941" s="205">
        <v>1600000</v>
      </c>
      <c r="I941" s="632"/>
      <c r="J941" s="633" t="s">
        <v>4279</v>
      </c>
    </row>
    <row r="942" spans="1:10" ht="25.5" x14ac:dyDescent="0.2">
      <c r="A942" s="630">
        <v>2</v>
      </c>
      <c r="B942" s="630">
        <v>22020201</v>
      </c>
      <c r="C942" s="631" t="s">
        <v>3363</v>
      </c>
      <c r="D942" s="205">
        <v>435550</v>
      </c>
      <c r="E942" s="205">
        <v>168000</v>
      </c>
      <c r="F942" s="205">
        <v>500000</v>
      </c>
      <c r="G942" s="205">
        <v>500000</v>
      </c>
      <c r="H942" s="205">
        <v>500000</v>
      </c>
      <c r="I942" s="632"/>
      <c r="J942" s="633" t="s">
        <v>4279</v>
      </c>
    </row>
    <row r="943" spans="1:10" ht="25.5" x14ac:dyDescent="0.2">
      <c r="A943" s="630">
        <v>3</v>
      </c>
      <c r="B943" s="630">
        <v>22020202</v>
      </c>
      <c r="C943" s="631" t="s">
        <v>3350</v>
      </c>
      <c r="D943" s="205">
        <v>388900</v>
      </c>
      <c r="E943" s="205">
        <v>161000</v>
      </c>
      <c r="F943" s="205">
        <v>450000</v>
      </c>
      <c r="G943" s="205">
        <v>450000</v>
      </c>
      <c r="H943" s="205">
        <v>450000</v>
      </c>
      <c r="I943" s="632"/>
      <c r="J943" s="633" t="s">
        <v>4279</v>
      </c>
    </row>
    <row r="944" spans="1:10" ht="25.5" x14ac:dyDescent="0.2">
      <c r="A944" s="630">
        <v>4</v>
      </c>
      <c r="B944" s="630">
        <v>22020301</v>
      </c>
      <c r="C944" s="631" t="s">
        <v>3352</v>
      </c>
      <c r="D944" s="205">
        <v>522500</v>
      </c>
      <c r="E944" s="205">
        <v>189000</v>
      </c>
      <c r="F944" s="205">
        <v>700000</v>
      </c>
      <c r="G944" s="205">
        <v>700000</v>
      </c>
      <c r="H944" s="205">
        <v>700000</v>
      </c>
      <c r="I944" s="632"/>
      <c r="J944" s="633" t="s">
        <v>4279</v>
      </c>
    </row>
    <row r="945" spans="1:10" ht="25.5" x14ac:dyDescent="0.2">
      <c r="A945" s="630">
        <v>5</v>
      </c>
      <c r="B945" s="630">
        <v>22020305</v>
      </c>
      <c r="C945" s="631" t="s">
        <v>3355</v>
      </c>
      <c r="D945" s="205">
        <v>212000</v>
      </c>
      <c r="E945" s="205">
        <v>91000</v>
      </c>
      <c r="F945" s="205">
        <v>250000</v>
      </c>
      <c r="G945" s="205">
        <v>250000</v>
      </c>
      <c r="H945" s="205">
        <v>250000</v>
      </c>
      <c r="I945" s="638"/>
      <c r="J945" s="633" t="s">
        <v>4279</v>
      </c>
    </row>
    <row r="946" spans="1:10" ht="25.5" x14ac:dyDescent="0.2">
      <c r="A946" s="630">
        <v>6</v>
      </c>
      <c r="B946" s="630">
        <v>22020401</v>
      </c>
      <c r="C946" s="631" t="s">
        <v>3356</v>
      </c>
      <c r="D946" s="205">
        <v>1209000</v>
      </c>
      <c r="E946" s="205">
        <v>469000</v>
      </c>
      <c r="F946" s="205">
        <v>1450000</v>
      </c>
      <c r="G946" s="205">
        <v>1450000</v>
      </c>
      <c r="H946" s="205">
        <v>400000</v>
      </c>
      <c r="I946" s="638"/>
      <c r="J946" s="633" t="s">
        <v>4279</v>
      </c>
    </row>
    <row r="947" spans="1:10" ht="25.5" x14ac:dyDescent="0.2">
      <c r="A947" s="630">
        <v>7</v>
      </c>
      <c r="B947" s="630">
        <v>22020402</v>
      </c>
      <c r="C947" s="631" t="s">
        <v>3366</v>
      </c>
      <c r="D947" s="205">
        <v>999100</v>
      </c>
      <c r="E947" s="205">
        <v>371000</v>
      </c>
      <c r="F947" s="205">
        <v>1000000</v>
      </c>
      <c r="G947" s="205">
        <v>1000000</v>
      </c>
      <c r="H947" s="205">
        <v>500000</v>
      </c>
      <c r="I947" s="643"/>
      <c r="J947" s="633" t="s">
        <v>4279</v>
      </c>
    </row>
    <row r="948" spans="1:10" ht="25.5" x14ac:dyDescent="0.2">
      <c r="A948" s="630">
        <v>8</v>
      </c>
      <c r="B948" s="630">
        <v>22020501</v>
      </c>
      <c r="C948" s="631" t="s">
        <v>3370</v>
      </c>
      <c r="D948" s="205">
        <v>418800</v>
      </c>
      <c r="E948" s="205">
        <v>168000</v>
      </c>
      <c r="F948" s="205">
        <v>650000</v>
      </c>
      <c r="G948" s="205">
        <v>1000000</v>
      </c>
      <c r="H948" s="205">
        <v>800000</v>
      </c>
      <c r="I948" s="639"/>
      <c r="J948" s="633" t="s">
        <v>4279</v>
      </c>
    </row>
    <row r="949" spans="1:10" ht="25.5" x14ac:dyDescent="0.2">
      <c r="A949" s="630">
        <v>9</v>
      </c>
      <c r="B949" s="630">
        <v>22020712</v>
      </c>
      <c r="C949" s="631" t="s">
        <v>3381</v>
      </c>
      <c r="D949" s="637">
        <v>0</v>
      </c>
      <c r="E949" s="637">
        <v>0</v>
      </c>
      <c r="F949" s="205">
        <v>100000</v>
      </c>
      <c r="G949" s="205">
        <v>100000</v>
      </c>
      <c r="H949" s="205">
        <v>100000</v>
      </c>
      <c r="I949" s="632"/>
      <c r="J949" s="633" t="s">
        <v>4279</v>
      </c>
    </row>
    <row r="950" spans="1:10" ht="25.5" x14ac:dyDescent="0.2">
      <c r="A950" s="630">
        <v>10</v>
      </c>
      <c r="B950" s="630">
        <v>22021001</v>
      </c>
      <c r="C950" s="631" t="s">
        <v>3360</v>
      </c>
      <c r="D950" s="205">
        <v>373950</v>
      </c>
      <c r="E950" s="205">
        <v>154000</v>
      </c>
      <c r="F950" s="205">
        <v>400000</v>
      </c>
      <c r="G950" s="205">
        <v>250000</v>
      </c>
      <c r="H950" s="205">
        <v>250000</v>
      </c>
      <c r="I950" s="632"/>
      <c r="J950" s="633" t="s">
        <v>4279</v>
      </c>
    </row>
    <row r="951" spans="1:10" ht="25.5" x14ac:dyDescent="0.2">
      <c r="A951" s="630">
        <v>11</v>
      </c>
      <c r="B951" s="630">
        <v>22021007</v>
      </c>
      <c r="C951" s="631" t="s">
        <v>3362</v>
      </c>
      <c r="D951" s="205">
        <v>431800</v>
      </c>
      <c r="E951" s="205">
        <v>154000</v>
      </c>
      <c r="F951" s="205">
        <v>500000</v>
      </c>
      <c r="G951" s="205">
        <v>300000</v>
      </c>
      <c r="H951" s="205">
        <v>300000</v>
      </c>
      <c r="I951" s="632"/>
      <c r="J951" s="633" t="s">
        <v>4279</v>
      </c>
    </row>
    <row r="952" spans="1:10" x14ac:dyDescent="0.2">
      <c r="A952" s="1317" t="s">
        <v>365</v>
      </c>
      <c r="B952" s="1317"/>
      <c r="C952" s="1317"/>
      <c r="D952" s="634">
        <v>7795000</v>
      </c>
      <c r="E952" s="634">
        <v>3844000</v>
      </c>
      <c r="F952" s="634">
        <v>9000000</v>
      </c>
      <c r="G952" s="634">
        <v>9000000</v>
      </c>
      <c r="H952" s="634">
        <f>SUM(H941:H951)</f>
        <v>5850000</v>
      </c>
      <c r="I952" s="632"/>
      <c r="J952" s="636"/>
    </row>
    <row r="953" spans="1:10" x14ac:dyDescent="0.2">
      <c r="A953" s="628">
        <v>3</v>
      </c>
      <c r="B953" s="628">
        <v>31800100100</v>
      </c>
      <c r="C953" s="1316" t="s">
        <v>2790</v>
      </c>
      <c r="D953" s="1316"/>
      <c r="E953" s="1316"/>
      <c r="F953" s="1316"/>
      <c r="G953" s="1316"/>
      <c r="H953" s="1316"/>
      <c r="I953" s="1316"/>
      <c r="J953" s="1316"/>
    </row>
    <row r="954" spans="1:10" ht="25.5" x14ac:dyDescent="0.2">
      <c r="A954" s="630">
        <v>1</v>
      </c>
      <c r="B954" s="630">
        <v>22020102</v>
      </c>
      <c r="C954" s="631" t="s">
        <v>3349</v>
      </c>
      <c r="D954" s="205">
        <v>17471082</v>
      </c>
      <c r="E954" s="205">
        <v>14991600</v>
      </c>
      <c r="F954" s="205">
        <v>15000000</v>
      </c>
      <c r="G954" s="205">
        <v>13200000</v>
      </c>
      <c r="H954" s="205">
        <v>12200000</v>
      </c>
      <c r="I954" s="632"/>
      <c r="J954" s="633" t="s">
        <v>4279</v>
      </c>
    </row>
    <row r="955" spans="1:10" ht="25.5" x14ac:dyDescent="0.2">
      <c r="A955" s="630">
        <v>2</v>
      </c>
      <c r="B955" s="630">
        <v>22020201</v>
      </c>
      <c r="C955" s="631" t="s">
        <v>3363</v>
      </c>
      <c r="D955" s="205">
        <v>970893</v>
      </c>
      <c r="E955" s="205">
        <v>1000000</v>
      </c>
      <c r="F955" s="205">
        <v>1000000</v>
      </c>
      <c r="G955" s="205">
        <v>1000000</v>
      </c>
      <c r="H955" s="205">
        <v>1000000</v>
      </c>
      <c r="I955" s="632"/>
      <c r="J955" s="633" t="s">
        <v>4279</v>
      </c>
    </row>
    <row r="956" spans="1:10" ht="25.5" x14ac:dyDescent="0.2">
      <c r="A956" s="630">
        <v>3</v>
      </c>
      <c r="B956" s="630">
        <v>22020202</v>
      </c>
      <c r="C956" s="631" t="s">
        <v>3350</v>
      </c>
      <c r="D956" s="205">
        <v>970893</v>
      </c>
      <c r="E956" s="205">
        <v>875000</v>
      </c>
      <c r="F956" s="205">
        <v>1000000</v>
      </c>
      <c r="G956" s="205">
        <v>500000</v>
      </c>
      <c r="H956" s="205">
        <v>500000</v>
      </c>
      <c r="I956" s="632"/>
      <c r="J956" s="633" t="s">
        <v>4279</v>
      </c>
    </row>
    <row r="957" spans="1:10" ht="25.5" x14ac:dyDescent="0.2">
      <c r="A957" s="630">
        <v>4</v>
      </c>
      <c r="B957" s="630">
        <v>22020203</v>
      </c>
      <c r="C957" s="631" t="s">
        <v>3351</v>
      </c>
      <c r="D957" s="637">
        <v>0</v>
      </c>
      <c r="E957" s="205">
        <v>1000000</v>
      </c>
      <c r="F957" s="205">
        <v>1000000</v>
      </c>
      <c r="G957" s="205">
        <v>500000</v>
      </c>
      <c r="H957" s="205">
        <v>500000</v>
      </c>
      <c r="I957" s="632"/>
      <c r="J957" s="633" t="s">
        <v>4279</v>
      </c>
    </row>
    <row r="958" spans="1:10" ht="25.5" x14ac:dyDescent="0.2">
      <c r="A958" s="630">
        <v>5</v>
      </c>
      <c r="B958" s="630">
        <v>22020206</v>
      </c>
      <c r="C958" s="631" t="s">
        <v>3364</v>
      </c>
      <c r="D958" s="637">
        <v>0</v>
      </c>
      <c r="E958" s="205">
        <v>1000000</v>
      </c>
      <c r="F958" s="205">
        <v>1000000</v>
      </c>
      <c r="G958" s="205">
        <v>1000000</v>
      </c>
      <c r="H958" s="205">
        <v>1000000</v>
      </c>
      <c r="I958" s="632"/>
      <c r="J958" s="633" t="s">
        <v>4279</v>
      </c>
    </row>
    <row r="959" spans="1:10" ht="25.5" x14ac:dyDescent="0.2">
      <c r="A959" s="630">
        <v>6</v>
      </c>
      <c r="B959" s="630">
        <v>22020301</v>
      </c>
      <c r="C959" s="631" t="s">
        <v>3352</v>
      </c>
      <c r="D959" s="205">
        <v>7766148</v>
      </c>
      <c r="E959" s="205">
        <v>8000000</v>
      </c>
      <c r="F959" s="205">
        <v>8000000</v>
      </c>
      <c r="G959" s="205">
        <v>8000000</v>
      </c>
      <c r="H959" s="205">
        <v>5000000</v>
      </c>
      <c r="I959" s="632"/>
      <c r="J959" s="633" t="s">
        <v>4279</v>
      </c>
    </row>
    <row r="960" spans="1:10" ht="25.5" x14ac:dyDescent="0.2">
      <c r="A960" s="630">
        <v>7</v>
      </c>
      <c r="B960" s="630">
        <v>22020303</v>
      </c>
      <c r="C960" s="631" t="s">
        <v>3353</v>
      </c>
      <c r="D960" s="637">
        <v>0</v>
      </c>
      <c r="E960" s="205">
        <v>1000000</v>
      </c>
      <c r="F960" s="205">
        <v>1000000</v>
      </c>
      <c r="G960" s="205">
        <v>500000</v>
      </c>
      <c r="H960" s="205">
        <v>500000</v>
      </c>
      <c r="I960" s="632"/>
      <c r="J960" s="633" t="s">
        <v>4279</v>
      </c>
    </row>
    <row r="961" spans="1:10" ht="25.5" x14ac:dyDescent="0.2">
      <c r="A961" s="630">
        <v>8</v>
      </c>
      <c r="B961" s="630">
        <v>22020305</v>
      </c>
      <c r="C961" s="631" t="s">
        <v>3355</v>
      </c>
      <c r="D961" s="205">
        <v>970893</v>
      </c>
      <c r="E961" s="205">
        <v>991600</v>
      </c>
      <c r="F961" s="205">
        <v>1000000</v>
      </c>
      <c r="G961" s="205">
        <v>1500000</v>
      </c>
      <c r="H961" s="205">
        <v>1500000</v>
      </c>
      <c r="I961" s="632"/>
      <c r="J961" s="633" t="s">
        <v>4279</v>
      </c>
    </row>
    <row r="962" spans="1:10" ht="25.5" x14ac:dyDescent="0.2">
      <c r="A962" s="630">
        <v>9</v>
      </c>
      <c r="B962" s="630">
        <v>22020307</v>
      </c>
      <c r="C962" s="631" t="s">
        <v>3365</v>
      </c>
      <c r="D962" s="637">
        <v>0</v>
      </c>
      <c r="E962" s="205">
        <v>1000000</v>
      </c>
      <c r="F962" s="205">
        <v>1000000</v>
      </c>
      <c r="G962" s="205">
        <v>500000</v>
      </c>
      <c r="H962" s="205">
        <v>500000</v>
      </c>
      <c r="I962" s="632"/>
      <c r="J962" s="633" t="s">
        <v>4279</v>
      </c>
    </row>
    <row r="963" spans="1:10" ht="25.5" x14ac:dyDescent="0.2">
      <c r="A963" s="630">
        <v>10</v>
      </c>
      <c r="B963" s="630">
        <v>22020401</v>
      </c>
      <c r="C963" s="631" t="s">
        <v>3356</v>
      </c>
      <c r="D963" s="205">
        <v>7766148</v>
      </c>
      <c r="E963" s="205">
        <v>7000000</v>
      </c>
      <c r="F963" s="205">
        <v>7000000</v>
      </c>
      <c r="G963" s="205">
        <v>5000000</v>
      </c>
      <c r="H963" s="205">
        <v>5000000</v>
      </c>
      <c r="I963" s="632"/>
      <c r="J963" s="633" t="s">
        <v>4279</v>
      </c>
    </row>
    <row r="964" spans="1:10" ht="25.5" x14ac:dyDescent="0.2">
      <c r="A964" s="630">
        <v>11</v>
      </c>
      <c r="B964" s="630">
        <v>22020402</v>
      </c>
      <c r="C964" s="631" t="s">
        <v>3366</v>
      </c>
      <c r="D964" s="205">
        <v>7766148</v>
      </c>
      <c r="E964" s="205">
        <v>5400000</v>
      </c>
      <c r="F964" s="205">
        <v>7000000</v>
      </c>
      <c r="G964" s="205">
        <v>5000000</v>
      </c>
      <c r="H964" s="205">
        <v>3000000</v>
      </c>
      <c r="I964" s="632"/>
      <c r="J964" s="633" t="s">
        <v>4279</v>
      </c>
    </row>
    <row r="965" spans="1:10" ht="25.5" x14ac:dyDescent="0.2">
      <c r="A965" s="630">
        <v>12</v>
      </c>
      <c r="B965" s="630">
        <v>22020403</v>
      </c>
      <c r="C965" s="631" t="s">
        <v>3367</v>
      </c>
      <c r="D965" s="637">
        <v>0</v>
      </c>
      <c r="E965" s="205">
        <v>2000000</v>
      </c>
      <c r="F965" s="205">
        <v>2000000</v>
      </c>
      <c r="G965" s="205">
        <v>1000000</v>
      </c>
      <c r="H965" s="205">
        <v>1000000</v>
      </c>
      <c r="I965" s="632"/>
      <c r="J965" s="633" t="s">
        <v>4279</v>
      </c>
    </row>
    <row r="966" spans="1:10" ht="25.5" x14ac:dyDescent="0.2">
      <c r="A966" s="630">
        <v>13</v>
      </c>
      <c r="B966" s="630">
        <v>22020404</v>
      </c>
      <c r="C966" s="631" t="s">
        <v>3368</v>
      </c>
      <c r="D966" s="637">
        <v>0</v>
      </c>
      <c r="E966" s="205">
        <v>350000</v>
      </c>
      <c r="F966" s="205">
        <v>1000000</v>
      </c>
      <c r="G966" s="205">
        <v>1000000</v>
      </c>
      <c r="H966" s="205">
        <v>1000000</v>
      </c>
      <c r="I966" s="632"/>
      <c r="J966" s="633" t="s">
        <v>4279</v>
      </c>
    </row>
    <row r="967" spans="1:10" ht="25.5" x14ac:dyDescent="0.2">
      <c r="A967" s="630">
        <v>14</v>
      </c>
      <c r="B967" s="630">
        <v>22020405</v>
      </c>
      <c r="C967" s="631" t="s">
        <v>3369</v>
      </c>
      <c r="D967" s="637">
        <v>0</v>
      </c>
      <c r="E967" s="205">
        <v>1400000</v>
      </c>
      <c r="F967" s="205">
        <v>2000000</v>
      </c>
      <c r="G967" s="205">
        <v>1000000</v>
      </c>
      <c r="H967" s="205">
        <v>1000000</v>
      </c>
      <c r="I967" s="632"/>
      <c r="J967" s="633" t="s">
        <v>4279</v>
      </c>
    </row>
    <row r="968" spans="1:10" ht="25.5" x14ac:dyDescent="0.2">
      <c r="A968" s="630">
        <v>15</v>
      </c>
      <c r="B968" s="630">
        <v>22020406</v>
      </c>
      <c r="C968" s="631" t="s">
        <v>3357</v>
      </c>
      <c r="D968" s="637">
        <v>0</v>
      </c>
      <c r="E968" s="637">
        <v>0</v>
      </c>
      <c r="F968" s="637">
        <v>0</v>
      </c>
      <c r="G968" s="205">
        <v>500000</v>
      </c>
      <c r="H968" s="205">
        <v>500000</v>
      </c>
      <c r="I968" s="632"/>
      <c r="J968" s="633" t="s">
        <v>4279</v>
      </c>
    </row>
    <row r="969" spans="1:10" ht="25.5" x14ac:dyDescent="0.2">
      <c r="A969" s="630">
        <v>16</v>
      </c>
      <c r="B969" s="630">
        <v>22020501</v>
      </c>
      <c r="C969" s="631" t="s">
        <v>3370</v>
      </c>
      <c r="D969" s="205">
        <v>7766148</v>
      </c>
      <c r="E969" s="205">
        <v>8000000</v>
      </c>
      <c r="F969" s="205">
        <v>8000000</v>
      </c>
      <c r="G969" s="205">
        <v>8000000</v>
      </c>
      <c r="H969" s="205">
        <v>8000000</v>
      </c>
      <c r="I969" s="632"/>
      <c r="J969" s="633" t="s">
        <v>4279</v>
      </c>
    </row>
    <row r="970" spans="1:10" ht="25.5" x14ac:dyDescent="0.2">
      <c r="A970" s="630">
        <v>17</v>
      </c>
      <c r="B970" s="630">
        <v>22020503</v>
      </c>
      <c r="C970" s="631" t="s">
        <v>3358</v>
      </c>
      <c r="D970" s="637">
        <v>0</v>
      </c>
      <c r="E970" s="637">
        <v>0</v>
      </c>
      <c r="F970" s="637">
        <v>0</v>
      </c>
      <c r="G970" s="205">
        <v>5000000</v>
      </c>
      <c r="H970" s="205">
        <f>5000000-834200</f>
        <v>4165800</v>
      </c>
      <c r="I970" s="632"/>
      <c r="J970" s="633" t="s">
        <v>4279</v>
      </c>
    </row>
    <row r="971" spans="1:10" ht="25.5" x14ac:dyDescent="0.2">
      <c r="A971" s="630">
        <v>18</v>
      </c>
      <c r="B971" s="630">
        <v>22020601</v>
      </c>
      <c r="C971" s="631" t="s">
        <v>3371</v>
      </c>
      <c r="D971" s="637">
        <v>0</v>
      </c>
      <c r="E971" s="637">
        <v>0</v>
      </c>
      <c r="F971" s="637">
        <v>0</v>
      </c>
      <c r="G971" s="205">
        <v>500000</v>
      </c>
      <c r="H971" s="205">
        <v>500000</v>
      </c>
      <c r="I971" s="632"/>
      <c r="J971" s="633" t="s">
        <v>4279</v>
      </c>
    </row>
    <row r="972" spans="1:10" ht="25.5" x14ac:dyDescent="0.2">
      <c r="A972" s="630">
        <v>19</v>
      </c>
      <c r="B972" s="630">
        <v>22020801</v>
      </c>
      <c r="C972" s="631" t="s">
        <v>3372</v>
      </c>
      <c r="D972" s="637">
        <v>0</v>
      </c>
      <c r="E972" s="637">
        <v>0</v>
      </c>
      <c r="F972" s="205">
        <v>2000000</v>
      </c>
      <c r="G972" s="205">
        <v>2000000</v>
      </c>
      <c r="H972" s="205">
        <v>1000000</v>
      </c>
      <c r="I972" s="632"/>
      <c r="J972" s="633" t="s">
        <v>4279</v>
      </c>
    </row>
    <row r="973" spans="1:10" ht="25.5" x14ac:dyDescent="0.2">
      <c r="A973" s="630">
        <v>20</v>
      </c>
      <c r="B973" s="630">
        <v>22020803</v>
      </c>
      <c r="C973" s="631" t="s">
        <v>3373</v>
      </c>
      <c r="D973" s="637">
        <v>0</v>
      </c>
      <c r="E973" s="205">
        <v>2400000</v>
      </c>
      <c r="F973" s="205">
        <v>2400000</v>
      </c>
      <c r="G973" s="205">
        <v>3000000</v>
      </c>
      <c r="H973" s="205">
        <v>2500000</v>
      </c>
      <c r="I973" s="632"/>
      <c r="J973" s="633" t="s">
        <v>4279</v>
      </c>
    </row>
    <row r="974" spans="1:10" ht="25.5" x14ac:dyDescent="0.2">
      <c r="A974" s="630">
        <v>21</v>
      </c>
      <c r="B974" s="630">
        <v>22020901</v>
      </c>
      <c r="C974" s="631" t="s">
        <v>3374</v>
      </c>
      <c r="D974" s="637">
        <v>0</v>
      </c>
      <c r="E974" s="205">
        <v>50000</v>
      </c>
      <c r="F974" s="205">
        <v>200000</v>
      </c>
      <c r="G974" s="205">
        <v>50000</v>
      </c>
      <c r="H974" s="205">
        <v>50000</v>
      </c>
      <c r="I974" s="632"/>
      <c r="J974" s="633" t="s">
        <v>4279</v>
      </c>
    </row>
    <row r="975" spans="1:10" ht="25.5" x14ac:dyDescent="0.2">
      <c r="A975" s="630">
        <v>22</v>
      </c>
      <c r="B975" s="630">
        <v>22021001</v>
      </c>
      <c r="C975" s="631" t="s">
        <v>3360</v>
      </c>
      <c r="D975" s="205">
        <v>970893</v>
      </c>
      <c r="E975" s="205">
        <v>699600</v>
      </c>
      <c r="F975" s="205">
        <v>1200000</v>
      </c>
      <c r="G975" s="205">
        <v>1000000</v>
      </c>
      <c r="H975" s="205">
        <v>1000000</v>
      </c>
      <c r="I975" s="632"/>
      <c r="J975" s="633" t="s">
        <v>4279</v>
      </c>
    </row>
    <row r="976" spans="1:10" ht="25.5" x14ac:dyDescent="0.2">
      <c r="A976" s="630">
        <v>23</v>
      </c>
      <c r="B976" s="630">
        <v>22021002</v>
      </c>
      <c r="C976" s="631" t="s">
        <v>3375</v>
      </c>
      <c r="D976" s="637">
        <v>0</v>
      </c>
      <c r="E976" s="637">
        <v>0</v>
      </c>
      <c r="F976" s="637">
        <v>0</v>
      </c>
      <c r="G976" s="205">
        <v>1000000</v>
      </c>
      <c r="H976" s="205">
        <v>1000000</v>
      </c>
      <c r="I976" s="632"/>
      <c r="J976" s="633" t="s">
        <v>4279</v>
      </c>
    </row>
    <row r="977" spans="1:10" ht="25.5" x14ac:dyDescent="0.2">
      <c r="A977" s="630">
        <v>24</v>
      </c>
      <c r="B977" s="630">
        <v>22021003</v>
      </c>
      <c r="C977" s="631" t="s">
        <v>3376</v>
      </c>
      <c r="D977" s="637">
        <v>0</v>
      </c>
      <c r="E977" s="637">
        <v>0</v>
      </c>
      <c r="F977" s="637">
        <v>0</v>
      </c>
      <c r="G977" s="205">
        <v>500000</v>
      </c>
      <c r="H977" s="205">
        <v>500000</v>
      </c>
      <c r="I977" s="632"/>
      <c r="J977" s="633" t="s">
        <v>4279</v>
      </c>
    </row>
    <row r="978" spans="1:10" ht="25.5" x14ac:dyDescent="0.2">
      <c r="A978" s="630">
        <v>25</v>
      </c>
      <c r="B978" s="630">
        <v>22021004</v>
      </c>
      <c r="C978" s="631" t="s">
        <v>3377</v>
      </c>
      <c r="D978" s="637">
        <v>0</v>
      </c>
      <c r="E978" s="637">
        <v>0</v>
      </c>
      <c r="F978" s="637">
        <v>0</v>
      </c>
      <c r="G978" s="205">
        <v>500000</v>
      </c>
      <c r="H978" s="205">
        <v>500000</v>
      </c>
      <c r="I978" s="632"/>
      <c r="J978" s="633" t="s">
        <v>4279</v>
      </c>
    </row>
    <row r="979" spans="1:10" ht="25.5" x14ac:dyDescent="0.2">
      <c r="A979" s="630">
        <v>26</v>
      </c>
      <c r="B979" s="630">
        <v>22021006</v>
      </c>
      <c r="C979" s="631" t="s">
        <v>3361</v>
      </c>
      <c r="D979" s="637">
        <v>0</v>
      </c>
      <c r="E979" s="637">
        <v>0</v>
      </c>
      <c r="F979" s="637">
        <v>0</v>
      </c>
      <c r="G979" s="205">
        <v>250000</v>
      </c>
      <c r="H979" s="205">
        <v>250000</v>
      </c>
      <c r="I979" s="632"/>
      <c r="J979" s="633" t="s">
        <v>4279</v>
      </c>
    </row>
    <row r="980" spans="1:10" ht="25.5" x14ac:dyDescent="0.2">
      <c r="A980" s="630">
        <v>27</v>
      </c>
      <c r="B980" s="630">
        <v>22021007</v>
      </c>
      <c r="C980" s="631" t="s">
        <v>3362</v>
      </c>
      <c r="D980" s="205">
        <v>5824362</v>
      </c>
      <c r="E980" s="205">
        <v>5410000</v>
      </c>
      <c r="F980" s="205">
        <v>6000000</v>
      </c>
      <c r="G980" s="205">
        <v>5000000</v>
      </c>
      <c r="H980" s="205">
        <v>4000000</v>
      </c>
      <c r="I980" s="632"/>
      <c r="J980" s="633" t="s">
        <v>4279</v>
      </c>
    </row>
    <row r="981" spans="1:10" ht="25.5" x14ac:dyDescent="0.2">
      <c r="A981" s="630">
        <v>28</v>
      </c>
      <c r="B981" s="630">
        <v>22021008</v>
      </c>
      <c r="C981" s="631" t="s">
        <v>3378</v>
      </c>
      <c r="D981" s="637">
        <v>0</v>
      </c>
      <c r="E981" s="205">
        <v>750000</v>
      </c>
      <c r="F981" s="205">
        <v>1200000</v>
      </c>
      <c r="G981" s="205">
        <v>1000000</v>
      </c>
      <c r="H981" s="205">
        <v>1000000</v>
      </c>
      <c r="I981" s="632"/>
      <c r="J981" s="633" t="s">
        <v>4279</v>
      </c>
    </row>
    <row r="982" spans="1:10" ht="25.5" x14ac:dyDescent="0.2">
      <c r="A982" s="630">
        <v>29</v>
      </c>
      <c r="B982" s="630">
        <v>22021052</v>
      </c>
      <c r="C982" s="631" t="s">
        <v>3379</v>
      </c>
      <c r="D982" s="637">
        <v>0</v>
      </c>
      <c r="E982" s="637">
        <v>0</v>
      </c>
      <c r="F982" s="637">
        <v>0</v>
      </c>
      <c r="G982" s="205">
        <v>2000000</v>
      </c>
      <c r="H982" s="205">
        <v>2000000</v>
      </c>
      <c r="I982" s="638"/>
      <c r="J982" s="633" t="s">
        <v>4279</v>
      </c>
    </row>
    <row r="983" spans="1:10" x14ac:dyDescent="0.2">
      <c r="A983" s="1317" t="s">
        <v>365</v>
      </c>
      <c r="B983" s="1317"/>
      <c r="C983" s="1317"/>
      <c r="D983" s="634">
        <v>58243608</v>
      </c>
      <c r="E983" s="634">
        <v>63317800</v>
      </c>
      <c r="F983" s="634">
        <v>70000000</v>
      </c>
      <c r="G983" s="634">
        <v>70000000</v>
      </c>
      <c r="H983" s="634">
        <f>SUM(H954:H982)</f>
        <v>60665800</v>
      </c>
      <c r="I983" s="636"/>
      <c r="J983" s="658"/>
    </row>
    <row r="984" spans="1:10" x14ac:dyDescent="0.2">
      <c r="A984" s="628">
        <v>4</v>
      </c>
      <c r="B984" s="628">
        <v>31801100100</v>
      </c>
      <c r="C984" s="1316" t="s">
        <v>2090</v>
      </c>
      <c r="D984" s="1316"/>
      <c r="E984" s="1316"/>
      <c r="F984" s="1316"/>
      <c r="G984" s="1316"/>
      <c r="H984" s="1316"/>
      <c r="I984" s="1316"/>
      <c r="J984" s="1316"/>
    </row>
    <row r="985" spans="1:10" ht="25.5" x14ac:dyDescent="0.2">
      <c r="A985" s="630">
        <v>1</v>
      </c>
      <c r="B985" s="630">
        <v>22020102</v>
      </c>
      <c r="C985" s="631" t="s">
        <v>3349</v>
      </c>
      <c r="D985" s="205">
        <v>3750000.03</v>
      </c>
      <c r="E985" s="205">
        <v>3400000</v>
      </c>
      <c r="F985" s="205">
        <v>6000000</v>
      </c>
      <c r="G985" s="205">
        <v>4000000</v>
      </c>
      <c r="H985" s="205">
        <v>4000000</v>
      </c>
      <c r="I985" s="647"/>
      <c r="J985" s="633" t="s">
        <v>4279</v>
      </c>
    </row>
    <row r="986" spans="1:10" ht="25.5" x14ac:dyDescent="0.2">
      <c r="A986" s="630">
        <v>2</v>
      </c>
      <c r="B986" s="630">
        <v>22020201</v>
      </c>
      <c r="C986" s="631" t="s">
        <v>3363</v>
      </c>
      <c r="D986" s="205">
        <v>1500000.03</v>
      </c>
      <c r="E986" s="205">
        <v>1350000</v>
      </c>
      <c r="F986" s="205">
        <v>2000000</v>
      </c>
      <c r="G986" s="205">
        <v>1000000</v>
      </c>
      <c r="H986" s="205">
        <v>1000000</v>
      </c>
      <c r="I986" s="647"/>
      <c r="J986" s="633" t="s">
        <v>4279</v>
      </c>
    </row>
    <row r="987" spans="1:10" ht="25.5" x14ac:dyDescent="0.2">
      <c r="A987" s="630">
        <v>3</v>
      </c>
      <c r="B987" s="630">
        <v>22020202</v>
      </c>
      <c r="C987" s="631" t="s">
        <v>3350</v>
      </c>
      <c r="D987" s="205">
        <v>1874999.97</v>
      </c>
      <c r="E987" s="205">
        <v>1250150</v>
      </c>
      <c r="F987" s="205">
        <v>2500000</v>
      </c>
      <c r="G987" s="205">
        <v>1000000</v>
      </c>
      <c r="H987" s="205">
        <v>1000000</v>
      </c>
      <c r="I987" s="647"/>
      <c r="J987" s="633" t="s">
        <v>4279</v>
      </c>
    </row>
    <row r="988" spans="1:10" ht="25.5" x14ac:dyDescent="0.2">
      <c r="A988" s="630">
        <v>4</v>
      </c>
      <c r="B988" s="630">
        <v>22020203</v>
      </c>
      <c r="C988" s="631" t="s">
        <v>3351</v>
      </c>
      <c r="D988" s="637">
        <v>0</v>
      </c>
      <c r="E988" s="637">
        <v>0</v>
      </c>
      <c r="F988" s="637">
        <v>0</v>
      </c>
      <c r="G988" s="205">
        <v>500000</v>
      </c>
      <c r="H988" s="205">
        <v>500000</v>
      </c>
      <c r="I988" s="647"/>
      <c r="J988" s="633" t="s">
        <v>4279</v>
      </c>
    </row>
    <row r="989" spans="1:10" ht="25.5" x14ac:dyDescent="0.2">
      <c r="A989" s="630">
        <v>5</v>
      </c>
      <c r="B989" s="630">
        <v>22020206</v>
      </c>
      <c r="C989" s="631" t="s">
        <v>3364</v>
      </c>
      <c r="D989" s="637">
        <v>0</v>
      </c>
      <c r="E989" s="637">
        <v>0</v>
      </c>
      <c r="F989" s="637">
        <v>0</v>
      </c>
      <c r="G989" s="205">
        <v>500000</v>
      </c>
      <c r="H989" s="205">
        <v>500000</v>
      </c>
      <c r="I989" s="647"/>
      <c r="J989" s="633" t="s">
        <v>4279</v>
      </c>
    </row>
    <row r="990" spans="1:10" ht="25.5" x14ac:dyDescent="0.2">
      <c r="A990" s="630">
        <v>6</v>
      </c>
      <c r="B990" s="630">
        <v>22020301</v>
      </c>
      <c r="C990" s="631" t="s">
        <v>3352</v>
      </c>
      <c r="D990" s="205">
        <v>3750000.03</v>
      </c>
      <c r="E990" s="205">
        <v>3850450</v>
      </c>
      <c r="F990" s="205">
        <v>5000000</v>
      </c>
      <c r="G990" s="205">
        <v>3500000</v>
      </c>
      <c r="H990" s="205">
        <v>3500000</v>
      </c>
      <c r="I990" s="647"/>
      <c r="J990" s="633" t="s">
        <v>4279</v>
      </c>
    </row>
    <row r="991" spans="1:10" ht="25.5" x14ac:dyDescent="0.2">
      <c r="A991" s="630">
        <v>7</v>
      </c>
      <c r="B991" s="630">
        <v>22020303</v>
      </c>
      <c r="C991" s="631" t="s">
        <v>3353</v>
      </c>
      <c r="D991" s="637">
        <v>0</v>
      </c>
      <c r="E991" s="637">
        <v>0</v>
      </c>
      <c r="F991" s="637">
        <v>0</v>
      </c>
      <c r="G991" s="205">
        <v>380000</v>
      </c>
      <c r="H991" s="205">
        <v>380000</v>
      </c>
      <c r="I991" s="647"/>
      <c r="J991" s="633" t="s">
        <v>4279</v>
      </c>
    </row>
    <row r="992" spans="1:10" ht="25.5" x14ac:dyDescent="0.2">
      <c r="A992" s="630">
        <v>8</v>
      </c>
      <c r="B992" s="630">
        <v>22020305</v>
      </c>
      <c r="C992" s="631" t="s">
        <v>3355</v>
      </c>
      <c r="D992" s="205">
        <v>2625000.0299999998</v>
      </c>
      <c r="E992" s="205">
        <v>2450000</v>
      </c>
      <c r="F992" s="205">
        <v>3000000</v>
      </c>
      <c r="G992" s="205">
        <v>1300000</v>
      </c>
      <c r="H992" s="205">
        <v>1300000</v>
      </c>
      <c r="I992" s="647"/>
      <c r="J992" s="633" t="s">
        <v>4279</v>
      </c>
    </row>
    <row r="993" spans="1:10" ht="25.5" x14ac:dyDescent="0.2">
      <c r="A993" s="630">
        <v>9</v>
      </c>
      <c r="B993" s="630">
        <v>22020401</v>
      </c>
      <c r="C993" s="631" t="s">
        <v>3356</v>
      </c>
      <c r="D993" s="205">
        <v>2250000</v>
      </c>
      <c r="E993" s="205">
        <v>1600000</v>
      </c>
      <c r="F993" s="205">
        <v>3000000</v>
      </c>
      <c r="G993" s="205">
        <v>2000000</v>
      </c>
      <c r="H993" s="205">
        <v>2000000</v>
      </c>
      <c r="I993" s="647"/>
      <c r="J993" s="633" t="s">
        <v>4279</v>
      </c>
    </row>
    <row r="994" spans="1:10" ht="25.5" x14ac:dyDescent="0.2">
      <c r="A994" s="630">
        <v>10</v>
      </c>
      <c r="B994" s="630">
        <v>22020402</v>
      </c>
      <c r="C994" s="631" t="s">
        <v>3366</v>
      </c>
      <c r="D994" s="205">
        <v>2999999</v>
      </c>
      <c r="E994" s="205">
        <v>2100000</v>
      </c>
      <c r="F994" s="205">
        <v>3000000</v>
      </c>
      <c r="G994" s="205">
        <v>2000000</v>
      </c>
      <c r="H994" s="205">
        <v>2000000</v>
      </c>
      <c r="I994" s="647"/>
      <c r="J994" s="633" t="s">
        <v>4279</v>
      </c>
    </row>
    <row r="995" spans="1:10" ht="25.5" x14ac:dyDescent="0.2">
      <c r="A995" s="630">
        <v>11</v>
      </c>
      <c r="B995" s="630">
        <v>22020501</v>
      </c>
      <c r="C995" s="631" t="s">
        <v>3370</v>
      </c>
      <c r="D995" s="205">
        <v>3375000</v>
      </c>
      <c r="E995" s="205">
        <v>2200000</v>
      </c>
      <c r="F995" s="205">
        <v>6000000</v>
      </c>
      <c r="G995" s="205">
        <v>5000000</v>
      </c>
      <c r="H995" s="205">
        <v>5000000</v>
      </c>
      <c r="I995" s="647"/>
      <c r="J995" s="633" t="s">
        <v>4279</v>
      </c>
    </row>
    <row r="996" spans="1:10" ht="25.5" x14ac:dyDescent="0.2">
      <c r="A996" s="630">
        <v>12</v>
      </c>
      <c r="B996" s="630">
        <v>22020801</v>
      </c>
      <c r="C996" s="631" t="s">
        <v>3372</v>
      </c>
      <c r="D996" s="637">
        <v>0</v>
      </c>
      <c r="E996" s="637">
        <v>0</v>
      </c>
      <c r="F996" s="637">
        <v>0</v>
      </c>
      <c r="G996" s="205">
        <v>1000000</v>
      </c>
      <c r="H996" s="205">
        <v>1000000</v>
      </c>
      <c r="I996" s="647"/>
      <c r="J996" s="633" t="s">
        <v>4279</v>
      </c>
    </row>
    <row r="997" spans="1:10" ht="25.5" x14ac:dyDescent="0.2">
      <c r="A997" s="630">
        <v>13</v>
      </c>
      <c r="B997" s="630">
        <v>22020803</v>
      </c>
      <c r="C997" s="631" t="s">
        <v>3373</v>
      </c>
      <c r="D997" s="637">
        <v>0</v>
      </c>
      <c r="E997" s="637">
        <v>0</v>
      </c>
      <c r="F997" s="637">
        <v>0</v>
      </c>
      <c r="G997" s="205">
        <v>2000000</v>
      </c>
      <c r="H997" s="205">
        <v>2000000</v>
      </c>
      <c r="I997" s="647"/>
      <c r="J997" s="633" t="s">
        <v>4279</v>
      </c>
    </row>
    <row r="998" spans="1:10" ht="25.5" x14ac:dyDescent="0.2">
      <c r="A998" s="630">
        <v>14</v>
      </c>
      <c r="B998" s="630">
        <v>22020901</v>
      </c>
      <c r="C998" s="631" t="s">
        <v>3374</v>
      </c>
      <c r="D998" s="637">
        <v>0</v>
      </c>
      <c r="E998" s="637">
        <v>0</v>
      </c>
      <c r="F998" s="637">
        <v>0</v>
      </c>
      <c r="G998" s="205">
        <v>20000</v>
      </c>
      <c r="H998" s="205">
        <v>20000</v>
      </c>
      <c r="I998" s="647"/>
      <c r="J998" s="633" t="s">
        <v>4279</v>
      </c>
    </row>
    <row r="999" spans="1:10" ht="25.5" x14ac:dyDescent="0.2">
      <c r="A999" s="630">
        <v>15</v>
      </c>
      <c r="B999" s="630">
        <v>22021001</v>
      </c>
      <c r="C999" s="631" t="s">
        <v>3360</v>
      </c>
      <c r="D999" s="205">
        <v>2250000</v>
      </c>
      <c r="E999" s="205">
        <v>1050000</v>
      </c>
      <c r="F999" s="205">
        <v>2000000</v>
      </c>
      <c r="G999" s="205">
        <v>3000000</v>
      </c>
      <c r="H999" s="205">
        <v>3000000</v>
      </c>
      <c r="I999" s="647"/>
      <c r="J999" s="633" t="s">
        <v>4279</v>
      </c>
    </row>
    <row r="1000" spans="1:10" ht="25.5" x14ac:dyDescent="0.2">
      <c r="A1000" s="630">
        <v>16</v>
      </c>
      <c r="B1000" s="630">
        <v>22021002</v>
      </c>
      <c r="C1000" s="631" t="s">
        <v>3375</v>
      </c>
      <c r="D1000" s="637">
        <v>0</v>
      </c>
      <c r="E1000" s="637">
        <v>0</v>
      </c>
      <c r="F1000" s="637">
        <v>0</v>
      </c>
      <c r="G1000" s="205">
        <v>2000000</v>
      </c>
      <c r="H1000" s="205">
        <v>2000000</v>
      </c>
      <c r="I1000" s="647"/>
      <c r="J1000" s="633" t="s">
        <v>4279</v>
      </c>
    </row>
    <row r="1001" spans="1:10" ht="25.5" x14ac:dyDescent="0.2">
      <c r="A1001" s="630">
        <v>17</v>
      </c>
      <c r="B1001" s="630">
        <v>22021006</v>
      </c>
      <c r="C1001" s="631" t="s">
        <v>3361</v>
      </c>
      <c r="D1001" s="637">
        <v>0</v>
      </c>
      <c r="E1001" s="637">
        <v>0</v>
      </c>
      <c r="F1001" s="637">
        <v>0</v>
      </c>
      <c r="G1001" s="205">
        <v>1000000</v>
      </c>
      <c r="H1001" s="205">
        <v>1000000</v>
      </c>
      <c r="I1001" s="647"/>
      <c r="J1001" s="633" t="s">
        <v>4279</v>
      </c>
    </row>
    <row r="1002" spans="1:10" ht="25.5" x14ac:dyDescent="0.2">
      <c r="A1002" s="630">
        <v>18</v>
      </c>
      <c r="B1002" s="630">
        <v>22021007</v>
      </c>
      <c r="C1002" s="631" t="s">
        <v>3362</v>
      </c>
      <c r="D1002" s="205">
        <v>1874999.97</v>
      </c>
      <c r="E1002" s="205">
        <v>1999400</v>
      </c>
      <c r="F1002" s="205">
        <v>2500000</v>
      </c>
      <c r="G1002" s="205">
        <v>4000000</v>
      </c>
      <c r="H1002" s="205">
        <v>4000000</v>
      </c>
      <c r="I1002" s="647"/>
      <c r="J1002" s="633" t="s">
        <v>4279</v>
      </c>
    </row>
    <row r="1003" spans="1:10" ht="25.5" x14ac:dyDescent="0.2">
      <c r="A1003" s="630">
        <v>19</v>
      </c>
      <c r="B1003" s="630">
        <v>22021008</v>
      </c>
      <c r="C1003" s="631" t="s">
        <v>3378</v>
      </c>
      <c r="D1003" s="637">
        <v>0</v>
      </c>
      <c r="E1003" s="637">
        <v>0</v>
      </c>
      <c r="F1003" s="637">
        <v>0</v>
      </c>
      <c r="G1003" s="205">
        <v>800000</v>
      </c>
      <c r="H1003" s="205">
        <v>800000</v>
      </c>
      <c r="I1003" s="647"/>
      <c r="J1003" s="633" t="s">
        <v>4279</v>
      </c>
    </row>
    <row r="1004" spans="1:10" ht="25.5" x14ac:dyDescent="0.2">
      <c r="A1004" s="630">
        <v>20</v>
      </c>
      <c r="B1004" s="630">
        <v>22021011</v>
      </c>
      <c r="C1004" s="631" t="s">
        <v>3392</v>
      </c>
      <c r="D1004" s="637">
        <v>0</v>
      </c>
      <c r="E1004" s="637">
        <v>0</v>
      </c>
      <c r="F1004" s="637">
        <v>0</v>
      </c>
      <c r="G1004" s="205">
        <v>1000000</v>
      </c>
      <c r="H1004" s="205">
        <v>1000000</v>
      </c>
      <c r="I1004" s="648"/>
      <c r="J1004" s="633" t="s">
        <v>4279</v>
      </c>
    </row>
    <row r="1005" spans="1:10" ht="25.5" x14ac:dyDescent="0.2">
      <c r="A1005" s="630">
        <v>21</v>
      </c>
      <c r="B1005" s="630">
        <v>22021052</v>
      </c>
      <c r="C1005" s="631" t="s">
        <v>3379</v>
      </c>
      <c r="D1005" s="637">
        <v>0</v>
      </c>
      <c r="E1005" s="637">
        <v>0</v>
      </c>
      <c r="F1005" s="637">
        <v>0</v>
      </c>
      <c r="G1005" s="205">
        <v>4000000</v>
      </c>
      <c r="H1005" s="205">
        <v>3000000</v>
      </c>
      <c r="I1005" s="639"/>
      <c r="J1005" s="633" t="s">
        <v>4279</v>
      </c>
    </row>
    <row r="1006" spans="1:10" x14ac:dyDescent="0.2">
      <c r="A1006" s="1317" t="s">
        <v>365</v>
      </c>
      <c r="B1006" s="1317"/>
      <c r="C1006" s="1317"/>
      <c r="D1006" s="634">
        <v>26249999.059999999</v>
      </c>
      <c r="E1006" s="634">
        <v>21250000</v>
      </c>
      <c r="F1006" s="634">
        <v>35000000</v>
      </c>
      <c r="G1006" s="634">
        <v>40000000</v>
      </c>
      <c r="H1006" s="634">
        <f>SUM(H985:H1005)</f>
        <v>39000000</v>
      </c>
      <c r="I1006" s="647"/>
      <c r="J1006" s="636"/>
    </row>
    <row r="1007" spans="1:10" x14ac:dyDescent="0.2">
      <c r="A1007" s="628">
        <v>5</v>
      </c>
      <c r="B1007" s="628">
        <v>31801200100</v>
      </c>
      <c r="C1007" s="1316" t="s">
        <v>2971</v>
      </c>
      <c r="D1007" s="1316"/>
      <c r="E1007" s="1316"/>
      <c r="F1007" s="1316"/>
      <c r="G1007" s="1316"/>
      <c r="H1007" s="1316"/>
      <c r="I1007" s="1316"/>
      <c r="J1007" s="1316"/>
    </row>
    <row r="1008" spans="1:10" ht="25.5" x14ac:dyDescent="0.2">
      <c r="A1008" s="630">
        <v>1</v>
      </c>
      <c r="B1008" s="630">
        <v>22020102</v>
      </c>
      <c r="C1008" s="631" t="s">
        <v>3349</v>
      </c>
      <c r="D1008" s="205">
        <v>6167071</v>
      </c>
      <c r="E1008" s="205">
        <v>6999800</v>
      </c>
      <c r="F1008" s="205">
        <v>7000000</v>
      </c>
      <c r="G1008" s="205">
        <v>9000000</v>
      </c>
      <c r="H1008" s="205">
        <v>7000000</v>
      </c>
      <c r="I1008" s="638"/>
      <c r="J1008" s="633" t="s">
        <v>4279</v>
      </c>
    </row>
    <row r="1009" spans="1:10" ht="25.5" x14ac:dyDescent="0.2">
      <c r="A1009" s="630">
        <v>2</v>
      </c>
      <c r="B1009" s="630">
        <v>22020201</v>
      </c>
      <c r="C1009" s="631" t="s">
        <v>3363</v>
      </c>
      <c r="D1009" s="205">
        <v>717023</v>
      </c>
      <c r="E1009" s="205">
        <v>500000</v>
      </c>
      <c r="F1009" s="205">
        <v>500000</v>
      </c>
      <c r="G1009" s="205">
        <v>1000000</v>
      </c>
      <c r="H1009" s="205">
        <v>1000000</v>
      </c>
      <c r="I1009" s="638"/>
      <c r="J1009" s="633" t="s">
        <v>4279</v>
      </c>
    </row>
    <row r="1010" spans="1:10" ht="25.5" x14ac:dyDescent="0.2">
      <c r="A1010" s="630">
        <v>3</v>
      </c>
      <c r="B1010" s="630">
        <v>22020202</v>
      </c>
      <c r="C1010" s="631" t="s">
        <v>3350</v>
      </c>
      <c r="D1010" s="205">
        <v>717023</v>
      </c>
      <c r="E1010" s="205">
        <v>400000</v>
      </c>
      <c r="F1010" s="205">
        <v>400000</v>
      </c>
      <c r="G1010" s="205">
        <v>480000</v>
      </c>
      <c r="H1010" s="205">
        <v>480000</v>
      </c>
      <c r="I1010" s="643"/>
      <c r="J1010" s="633" t="s">
        <v>4279</v>
      </c>
    </row>
    <row r="1011" spans="1:10" ht="25.5" x14ac:dyDescent="0.2">
      <c r="A1011" s="630">
        <v>4</v>
      </c>
      <c r="B1011" s="630">
        <v>22020203</v>
      </c>
      <c r="C1011" s="631" t="s">
        <v>3351</v>
      </c>
      <c r="D1011" s="637">
        <v>0</v>
      </c>
      <c r="E1011" s="205">
        <v>950000</v>
      </c>
      <c r="F1011" s="205">
        <v>1000000</v>
      </c>
      <c r="G1011" s="205">
        <v>500000</v>
      </c>
      <c r="H1011" s="205">
        <v>500000</v>
      </c>
      <c r="I1011" s="643"/>
      <c r="J1011" s="633" t="s">
        <v>4279</v>
      </c>
    </row>
    <row r="1012" spans="1:10" ht="25.5" x14ac:dyDescent="0.2">
      <c r="A1012" s="630">
        <v>5</v>
      </c>
      <c r="B1012" s="630">
        <v>22020206</v>
      </c>
      <c r="C1012" s="631" t="s">
        <v>3364</v>
      </c>
      <c r="D1012" s="637">
        <v>0</v>
      </c>
      <c r="E1012" s="205">
        <v>700000</v>
      </c>
      <c r="F1012" s="205">
        <v>1000000</v>
      </c>
      <c r="G1012" s="205">
        <v>1000000</v>
      </c>
      <c r="H1012" s="205">
        <v>1000000</v>
      </c>
      <c r="I1012" s="638"/>
      <c r="J1012" s="633" t="s">
        <v>4279</v>
      </c>
    </row>
    <row r="1013" spans="1:10" ht="25.5" x14ac:dyDescent="0.2">
      <c r="A1013" s="630">
        <v>6</v>
      </c>
      <c r="B1013" s="630">
        <v>22020301</v>
      </c>
      <c r="C1013" s="631" t="s">
        <v>3352</v>
      </c>
      <c r="D1013" s="205">
        <v>4303813</v>
      </c>
      <c r="E1013" s="205">
        <v>2950000</v>
      </c>
      <c r="F1013" s="205">
        <v>4000000</v>
      </c>
      <c r="G1013" s="205">
        <v>3000000</v>
      </c>
      <c r="H1013" s="205">
        <v>2500000</v>
      </c>
      <c r="I1013" s="643"/>
      <c r="J1013" s="633" t="s">
        <v>4279</v>
      </c>
    </row>
    <row r="1014" spans="1:10" ht="25.5" x14ac:dyDescent="0.2">
      <c r="A1014" s="630">
        <v>7</v>
      </c>
      <c r="B1014" s="630">
        <v>22020303</v>
      </c>
      <c r="C1014" s="631" t="s">
        <v>3353</v>
      </c>
      <c r="D1014" s="637">
        <v>0</v>
      </c>
      <c r="E1014" s="205">
        <v>450000</v>
      </c>
      <c r="F1014" s="205">
        <v>500000</v>
      </c>
      <c r="G1014" s="205">
        <v>500000</v>
      </c>
      <c r="H1014" s="205">
        <v>500000</v>
      </c>
      <c r="I1014" s="639"/>
      <c r="J1014" s="633" t="s">
        <v>4279</v>
      </c>
    </row>
    <row r="1015" spans="1:10" ht="25.5" x14ac:dyDescent="0.2">
      <c r="A1015" s="630">
        <v>8</v>
      </c>
      <c r="B1015" s="630">
        <v>22020305</v>
      </c>
      <c r="C1015" s="631" t="s">
        <v>3355</v>
      </c>
      <c r="D1015" s="205">
        <v>717023</v>
      </c>
      <c r="E1015" s="205">
        <v>500000</v>
      </c>
      <c r="F1015" s="205">
        <v>500000</v>
      </c>
      <c r="G1015" s="205">
        <v>500000</v>
      </c>
      <c r="H1015" s="205">
        <v>500000</v>
      </c>
      <c r="I1015" s="632"/>
      <c r="J1015" s="633" t="s">
        <v>4279</v>
      </c>
    </row>
    <row r="1016" spans="1:10" ht="25.5" x14ac:dyDescent="0.2">
      <c r="A1016" s="630">
        <v>9</v>
      </c>
      <c r="B1016" s="630">
        <v>22020401</v>
      </c>
      <c r="C1016" s="631" t="s">
        <v>3356</v>
      </c>
      <c r="D1016" s="205">
        <v>3514000</v>
      </c>
      <c r="E1016" s="205">
        <v>1950000</v>
      </c>
      <c r="F1016" s="205">
        <v>2000000</v>
      </c>
      <c r="G1016" s="205">
        <v>2000000</v>
      </c>
      <c r="H1016" s="205">
        <v>2000000</v>
      </c>
      <c r="I1016" s="632"/>
      <c r="J1016" s="633" t="s">
        <v>4279</v>
      </c>
    </row>
    <row r="1017" spans="1:10" ht="25.5" x14ac:dyDescent="0.2">
      <c r="A1017" s="630">
        <v>10</v>
      </c>
      <c r="B1017" s="630">
        <v>22020402</v>
      </c>
      <c r="C1017" s="631" t="s">
        <v>3366</v>
      </c>
      <c r="D1017" s="205">
        <v>3944047</v>
      </c>
      <c r="E1017" s="205">
        <v>950000</v>
      </c>
      <c r="F1017" s="205">
        <v>1500000</v>
      </c>
      <c r="G1017" s="205">
        <v>1000000</v>
      </c>
      <c r="H1017" s="205">
        <v>1000000</v>
      </c>
      <c r="I1017" s="632"/>
      <c r="J1017" s="633" t="s">
        <v>4279</v>
      </c>
    </row>
    <row r="1018" spans="1:10" ht="25.5" x14ac:dyDescent="0.2">
      <c r="A1018" s="630">
        <v>11</v>
      </c>
      <c r="B1018" s="630">
        <v>22020406</v>
      </c>
      <c r="C1018" s="631" t="s">
        <v>3357</v>
      </c>
      <c r="D1018" s="637">
        <v>0</v>
      </c>
      <c r="E1018" s="205">
        <v>500000</v>
      </c>
      <c r="F1018" s="205">
        <v>1000000</v>
      </c>
      <c r="G1018" s="205">
        <v>1000000</v>
      </c>
      <c r="H1018" s="205">
        <v>1000000</v>
      </c>
      <c r="I1018" s="632"/>
      <c r="J1018" s="633" t="s">
        <v>4279</v>
      </c>
    </row>
    <row r="1019" spans="1:10" ht="25.5" x14ac:dyDescent="0.2">
      <c r="A1019" s="630">
        <v>12</v>
      </c>
      <c r="B1019" s="630">
        <v>22020501</v>
      </c>
      <c r="C1019" s="631" t="s">
        <v>3370</v>
      </c>
      <c r="D1019" s="637">
        <v>0</v>
      </c>
      <c r="E1019" s="637">
        <v>0</v>
      </c>
      <c r="F1019" s="637">
        <v>0</v>
      </c>
      <c r="G1019" s="205">
        <v>2000000</v>
      </c>
      <c r="H1019" s="205">
        <v>2000000</v>
      </c>
      <c r="I1019" s="632"/>
      <c r="J1019" s="633" t="s">
        <v>4279</v>
      </c>
    </row>
    <row r="1020" spans="1:10" ht="25.5" x14ac:dyDescent="0.2">
      <c r="A1020" s="630">
        <v>13</v>
      </c>
      <c r="B1020" s="630">
        <v>22020503</v>
      </c>
      <c r="C1020" s="631" t="s">
        <v>3358</v>
      </c>
      <c r="D1020" s="637">
        <v>0</v>
      </c>
      <c r="E1020" s="637">
        <v>0</v>
      </c>
      <c r="F1020" s="637">
        <v>0</v>
      </c>
      <c r="G1020" s="205">
        <v>2000000</v>
      </c>
      <c r="H1020" s="205">
        <v>2000000</v>
      </c>
      <c r="I1020" s="632"/>
      <c r="J1020" s="633" t="s">
        <v>4279</v>
      </c>
    </row>
    <row r="1021" spans="1:10" ht="25.5" x14ac:dyDescent="0.2">
      <c r="A1021" s="630">
        <v>14</v>
      </c>
      <c r="B1021" s="630">
        <v>22020604</v>
      </c>
      <c r="C1021" s="631" t="s">
        <v>3393</v>
      </c>
      <c r="D1021" s="637">
        <v>0</v>
      </c>
      <c r="E1021" s="205">
        <v>9999800</v>
      </c>
      <c r="F1021" s="205">
        <v>10000000</v>
      </c>
      <c r="G1021" s="205">
        <v>5000000</v>
      </c>
      <c r="H1021" s="205">
        <v>4000000</v>
      </c>
      <c r="I1021" s="632"/>
      <c r="J1021" s="633" t="s">
        <v>4279</v>
      </c>
    </row>
    <row r="1022" spans="1:10" ht="25.5" x14ac:dyDescent="0.2">
      <c r="A1022" s="630">
        <v>15</v>
      </c>
      <c r="B1022" s="630">
        <v>22020708</v>
      </c>
      <c r="C1022" s="631" t="s">
        <v>3394</v>
      </c>
      <c r="D1022" s="637">
        <v>0</v>
      </c>
      <c r="E1022" s="205">
        <v>5000000</v>
      </c>
      <c r="F1022" s="205">
        <v>5000000</v>
      </c>
      <c r="G1022" s="205">
        <v>500000</v>
      </c>
      <c r="H1022" s="205">
        <v>500000</v>
      </c>
      <c r="I1022" s="632"/>
      <c r="J1022" s="633" t="s">
        <v>4279</v>
      </c>
    </row>
    <row r="1023" spans="1:10" ht="25.5" x14ac:dyDescent="0.2">
      <c r="A1023" s="630">
        <v>16</v>
      </c>
      <c r="B1023" s="630">
        <v>22020801</v>
      </c>
      <c r="C1023" s="631" t="s">
        <v>3372</v>
      </c>
      <c r="D1023" s="637">
        <v>0</v>
      </c>
      <c r="E1023" s="205">
        <v>1850000</v>
      </c>
      <c r="F1023" s="205">
        <v>2000000</v>
      </c>
      <c r="G1023" s="205">
        <v>3000000</v>
      </c>
      <c r="H1023" s="205">
        <v>3000000</v>
      </c>
      <c r="I1023" s="632"/>
      <c r="J1023" s="633" t="s">
        <v>4279</v>
      </c>
    </row>
    <row r="1024" spans="1:10" ht="25.5" x14ac:dyDescent="0.2">
      <c r="A1024" s="630">
        <v>17</v>
      </c>
      <c r="B1024" s="630">
        <v>22020806</v>
      </c>
      <c r="C1024" s="631" t="s">
        <v>3395</v>
      </c>
      <c r="D1024" s="637">
        <v>0</v>
      </c>
      <c r="E1024" s="205">
        <v>950000</v>
      </c>
      <c r="F1024" s="205">
        <v>1000000</v>
      </c>
      <c r="G1024" s="205">
        <v>1000000</v>
      </c>
      <c r="H1024" s="205">
        <v>1000000</v>
      </c>
      <c r="I1024" s="632"/>
      <c r="J1024" s="633" t="s">
        <v>4279</v>
      </c>
    </row>
    <row r="1025" spans="1:10" ht="25.5" x14ac:dyDescent="0.2">
      <c r="A1025" s="630">
        <v>18</v>
      </c>
      <c r="B1025" s="630">
        <v>22020901</v>
      </c>
      <c r="C1025" s="631" t="s">
        <v>3374</v>
      </c>
      <c r="D1025" s="637">
        <v>0</v>
      </c>
      <c r="E1025" s="637">
        <v>0</v>
      </c>
      <c r="F1025" s="205">
        <v>100000</v>
      </c>
      <c r="G1025" s="205">
        <v>20000</v>
      </c>
      <c r="H1025" s="205">
        <v>20000</v>
      </c>
      <c r="I1025" s="632"/>
      <c r="J1025" s="633" t="s">
        <v>4279</v>
      </c>
    </row>
    <row r="1026" spans="1:10" ht="25.5" x14ac:dyDescent="0.2">
      <c r="A1026" s="630">
        <v>19</v>
      </c>
      <c r="B1026" s="630">
        <v>22021001</v>
      </c>
      <c r="C1026" s="631" t="s">
        <v>3360</v>
      </c>
      <c r="D1026" s="205">
        <v>2868930</v>
      </c>
      <c r="E1026" s="205">
        <v>966600</v>
      </c>
      <c r="F1026" s="205">
        <v>1000000</v>
      </c>
      <c r="G1026" s="205">
        <v>2000000</v>
      </c>
      <c r="H1026" s="205">
        <v>2000000</v>
      </c>
      <c r="I1026" s="632"/>
      <c r="J1026" s="633" t="s">
        <v>4279</v>
      </c>
    </row>
    <row r="1027" spans="1:10" ht="25.5" x14ac:dyDescent="0.2">
      <c r="A1027" s="630">
        <v>20</v>
      </c>
      <c r="B1027" s="630">
        <v>22021004</v>
      </c>
      <c r="C1027" s="631" t="s">
        <v>3377</v>
      </c>
      <c r="D1027" s="637">
        <v>0</v>
      </c>
      <c r="E1027" s="637">
        <v>0</v>
      </c>
      <c r="F1027" s="637">
        <v>0</v>
      </c>
      <c r="G1027" s="205">
        <v>12000000</v>
      </c>
      <c r="H1027" s="205">
        <v>10500000</v>
      </c>
      <c r="I1027" s="632"/>
      <c r="J1027" s="633" t="s">
        <v>4279</v>
      </c>
    </row>
    <row r="1028" spans="1:10" ht="25.5" x14ac:dyDescent="0.2">
      <c r="A1028" s="630">
        <v>21</v>
      </c>
      <c r="B1028" s="630">
        <v>22021006</v>
      </c>
      <c r="C1028" s="631" t="s">
        <v>3361</v>
      </c>
      <c r="D1028" s="637">
        <v>0</v>
      </c>
      <c r="E1028" s="205">
        <v>116600</v>
      </c>
      <c r="F1028" s="205">
        <v>500000</v>
      </c>
      <c r="G1028" s="205">
        <v>500000</v>
      </c>
      <c r="H1028" s="205">
        <v>500000</v>
      </c>
      <c r="I1028" s="632"/>
      <c r="J1028" s="633" t="s">
        <v>4279</v>
      </c>
    </row>
    <row r="1029" spans="1:10" ht="25.5" x14ac:dyDescent="0.2">
      <c r="A1029" s="630">
        <v>22</v>
      </c>
      <c r="B1029" s="630">
        <v>22021007</v>
      </c>
      <c r="C1029" s="631" t="s">
        <v>3362</v>
      </c>
      <c r="D1029" s="205">
        <v>2151070</v>
      </c>
      <c r="E1029" s="205">
        <v>1000000</v>
      </c>
      <c r="F1029" s="205">
        <v>1000000</v>
      </c>
      <c r="G1029" s="205">
        <v>2000000</v>
      </c>
      <c r="H1029" s="205">
        <v>2000000</v>
      </c>
      <c r="I1029" s="632"/>
      <c r="J1029" s="633" t="s">
        <v>4279</v>
      </c>
    </row>
    <row r="1030" spans="1:10" x14ac:dyDescent="0.2">
      <c r="A1030" s="1317" t="s">
        <v>365</v>
      </c>
      <c r="B1030" s="1317"/>
      <c r="C1030" s="1317"/>
      <c r="D1030" s="634">
        <v>25100000</v>
      </c>
      <c r="E1030" s="634">
        <v>36732800</v>
      </c>
      <c r="F1030" s="634">
        <v>40000000</v>
      </c>
      <c r="G1030" s="634">
        <v>50000000</v>
      </c>
      <c r="H1030" s="634">
        <f>SUM(H1008:H1029)</f>
        <v>45000000</v>
      </c>
      <c r="I1030" s="632"/>
      <c r="J1030" s="636"/>
    </row>
    <row r="1031" spans="1:10" x14ac:dyDescent="0.2">
      <c r="A1031" s="628">
        <v>6</v>
      </c>
      <c r="B1031" s="628">
        <v>32600300100</v>
      </c>
      <c r="C1031" s="1316" t="s">
        <v>2955</v>
      </c>
      <c r="D1031" s="1316"/>
      <c r="E1031" s="1316"/>
      <c r="F1031" s="1316"/>
      <c r="G1031" s="1316"/>
      <c r="H1031" s="1316"/>
      <c r="I1031" s="1316"/>
      <c r="J1031" s="1316"/>
    </row>
    <row r="1032" spans="1:10" ht="25.5" x14ac:dyDescent="0.2">
      <c r="A1032" s="630">
        <v>1</v>
      </c>
      <c r="B1032" s="630">
        <v>22020102</v>
      </c>
      <c r="C1032" s="631" t="s">
        <v>3349</v>
      </c>
      <c r="D1032" s="205">
        <v>1191666.6299999999</v>
      </c>
      <c r="E1032" s="205">
        <v>1779309.6</v>
      </c>
      <c r="F1032" s="205">
        <v>2036000</v>
      </c>
      <c r="G1032" s="205">
        <v>2036000</v>
      </c>
      <c r="H1032" s="205">
        <v>2036000</v>
      </c>
      <c r="I1032" s="638"/>
      <c r="J1032" s="633" t="s">
        <v>4279</v>
      </c>
    </row>
    <row r="1033" spans="1:10" ht="25.5" x14ac:dyDescent="0.2">
      <c r="A1033" s="630">
        <v>2</v>
      </c>
      <c r="B1033" s="630">
        <v>22020202</v>
      </c>
      <c r="C1033" s="631" t="s">
        <v>3350</v>
      </c>
      <c r="D1033" s="205">
        <v>366666.63</v>
      </c>
      <c r="E1033" s="205">
        <v>461200</v>
      </c>
      <c r="F1033" s="205">
        <v>600000</v>
      </c>
      <c r="G1033" s="205">
        <v>600000</v>
      </c>
      <c r="H1033" s="205">
        <v>600000</v>
      </c>
      <c r="I1033" s="636"/>
      <c r="J1033" s="633" t="s">
        <v>4279</v>
      </c>
    </row>
    <row r="1034" spans="1:10" ht="25.5" x14ac:dyDescent="0.2">
      <c r="A1034" s="630">
        <v>3</v>
      </c>
      <c r="B1034" s="630">
        <v>22020301</v>
      </c>
      <c r="C1034" s="631" t="s">
        <v>3352</v>
      </c>
      <c r="D1034" s="205">
        <v>366666.63</v>
      </c>
      <c r="E1034" s="205">
        <v>222400</v>
      </c>
      <c r="F1034" s="205">
        <v>600000</v>
      </c>
      <c r="G1034" s="205">
        <v>600000</v>
      </c>
      <c r="H1034" s="205">
        <v>600000</v>
      </c>
      <c r="I1034" s="647"/>
      <c r="J1034" s="633" t="s">
        <v>4279</v>
      </c>
    </row>
    <row r="1035" spans="1:10" ht="25.5" x14ac:dyDescent="0.2">
      <c r="A1035" s="630">
        <v>4</v>
      </c>
      <c r="B1035" s="630">
        <v>22020305</v>
      </c>
      <c r="C1035" s="631" t="s">
        <v>3355</v>
      </c>
      <c r="D1035" s="205">
        <v>183333.26</v>
      </c>
      <c r="E1035" s="205">
        <v>397200</v>
      </c>
      <c r="F1035" s="205">
        <v>400000</v>
      </c>
      <c r="G1035" s="205">
        <v>400000</v>
      </c>
      <c r="H1035" s="205">
        <v>400000</v>
      </c>
      <c r="I1035" s="647"/>
      <c r="J1035" s="633" t="s">
        <v>4279</v>
      </c>
    </row>
    <row r="1036" spans="1:10" ht="25.5" x14ac:dyDescent="0.2">
      <c r="A1036" s="630">
        <v>5</v>
      </c>
      <c r="B1036" s="630">
        <v>22020401</v>
      </c>
      <c r="C1036" s="631" t="s">
        <v>3356</v>
      </c>
      <c r="D1036" s="205">
        <v>825000</v>
      </c>
      <c r="E1036" s="205">
        <v>576000</v>
      </c>
      <c r="F1036" s="205">
        <v>1000000</v>
      </c>
      <c r="G1036" s="205">
        <v>1000000</v>
      </c>
      <c r="H1036" s="205">
        <v>1000000</v>
      </c>
      <c r="I1036" s="647"/>
      <c r="J1036" s="633" t="s">
        <v>4279</v>
      </c>
    </row>
    <row r="1037" spans="1:10" ht="25.5" x14ac:dyDescent="0.2">
      <c r="A1037" s="630">
        <v>6</v>
      </c>
      <c r="B1037" s="630">
        <v>22020402</v>
      </c>
      <c r="C1037" s="631" t="s">
        <v>3366</v>
      </c>
      <c r="D1037" s="205">
        <v>366666.63</v>
      </c>
      <c r="E1037" s="205">
        <v>110160</v>
      </c>
      <c r="F1037" s="205">
        <v>500000</v>
      </c>
      <c r="G1037" s="205">
        <v>500000</v>
      </c>
      <c r="H1037" s="205">
        <v>500000</v>
      </c>
      <c r="I1037" s="647"/>
      <c r="J1037" s="633" t="s">
        <v>4279</v>
      </c>
    </row>
    <row r="1038" spans="1:10" ht="25.5" x14ac:dyDescent="0.2">
      <c r="A1038" s="630">
        <v>7</v>
      </c>
      <c r="B1038" s="630">
        <v>22020503</v>
      </c>
      <c r="C1038" s="631" t="s">
        <v>3358</v>
      </c>
      <c r="D1038" s="205">
        <v>458333.37</v>
      </c>
      <c r="E1038" s="205">
        <v>453600</v>
      </c>
      <c r="F1038" s="205">
        <v>500000</v>
      </c>
      <c r="G1038" s="205">
        <v>3000000</v>
      </c>
      <c r="H1038" s="205">
        <f>3000000-750000</f>
        <v>2250000</v>
      </c>
      <c r="I1038" s="647"/>
      <c r="J1038" s="633" t="s">
        <v>4279</v>
      </c>
    </row>
    <row r="1039" spans="1:10" ht="25.5" x14ac:dyDescent="0.2">
      <c r="A1039" s="630">
        <v>8</v>
      </c>
      <c r="B1039" s="630">
        <v>22020605</v>
      </c>
      <c r="C1039" s="631" t="s">
        <v>3388</v>
      </c>
      <c r="D1039" s="205">
        <v>242000</v>
      </c>
      <c r="E1039" s="205">
        <v>147240</v>
      </c>
      <c r="F1039" s="205">
        <v>264000</v>
      </c>
      <c r="G1039" s="205">
        <v>264000</v>
      </c>
      <c r="H1039" s="205">
        <v>264000</v>
      </c>
      <c r="I1039" s="647"/>
      <c r="J1039" s="633" t="s">
        <v>4279</v>
      </c>
    </row>
    <row r="1040" spans="1:10" ht="25.5" x14ac:dyDescent="0.2">
      <c r="A1040" s="630">
        <v>9</v>
      </c>
      <c r="B1040" s="630">
        <v>22020703</v>
      </c>
      <c r="C1040" s="631" t="s">
        <v>3396</v>
      </c>
      <c r="D1040" s="205">
        <v>275000</v>
      </c>
      <c r="E1040" s="205">
        <v>175000</v>
      </c>
      <c r="F1040" s="205">
        <v>400000</v>
      </c>
      <c r="G1040" s="205">
        <v>400000</v>
      </c>
      <c r="H1040" s="205">
        <v>400000</v>
      </c>
      <c r="I1040" s="647"/>
      <c r="J1040" s="633" t="s">
        <v>4279</v>
      </c>
    </row>
    <row r="1041" spans="1:10" ht="25.5" x14ac:dyDescent="0.2">
      <c r="A1041" s="630">
        <v>10</v>
      </c>
      <c r="B1041" s="630">
        <v>22021001</v>
      </c>
      <c r="C1041" s="631" t="s">
        <v>3360</v>
      </c>
      <c r="D1041" s="205">
        <v>183333.37</v>
      </c>
      <c r="E1041" s="205">
        <v>61200</v>
      </c>
      <c r="F1041" s="205">
        <v>200000</v>
      </c>
      <c r="G1041" s="205">
        <v>200000</v>
      </c>
      <c r="H1041" s="205">
        <v>200000</v>
      </c>
      <c r="I1041" s="647"/>
      <c r="J1041" s="633" t="s">
        <v>4279</v>
      </c>
    </row>
    <row r="1042" spans="1:10" ht="25.5" x14ac:dyDescent="0.2">
      <c r="A1042" s="630">
        <v>11</v>
      </c>
      <c r="B1042" s="630">
        <v>22021003</v>
      </c>
      <c r="C1042" s="631" t="s">
        <v>3376</v>
      </c>
      <c r="D1042" s="205">
        <v>275000</v>
      </c>
      <c r="E1042" s="205">
        <v>175000</v>
      </c>
      <c r="F1042" s="205">
        <v>400000</v>
      </c>
      <c r="G1042" s="205">
        <v>400000</v>
      </c>
      <c r="H1042" s="205">
        <v>400000</v>
      </c>
      <c r="I1042" s="647"/>
      <c r="J1042" s="633" t="s">
        <v>4279</v>
      </c>
    </row>
    <row r="1043" spans="1:10" ht="25.5" x14ac:dyDescent="0.2">
      <c r="A1043" s="630">
        <v>12</v>
      </c>
      <c r="B1043" s="630">
        <v>22021006</v>
      </c>
      <c r="C1043" s="631" t="s">
        <v>3361</v>
      </c>
      <c r="D1043" s="205">
        <v>183333.37</v>
      </c>
      <c r="E1043" s="205">
        <v>116662</v>
      </c>
      <c r="F1043" s="205">
        <v>200000</v>
      </c>
      <c r="G1043" s="205">
        <v>200000</v>
      </c>
      <c r="H1043" s="205">
        <v>200000</v>
      </c>
      <c r="I1043" s="647"/>
      <c r="J1043" s="633" t="s">
        <v>4279</v>
      </c>
    </row>
    <row r="1044" spans="1:10" ht="25.5" x14ac:dyDescent="0.2">
      <c r="A1044" s="630">
        <v>13</v>
      </c>
      <c r="B1044" s="630">
        <v>22021058</v>
      </c>
      <c r="C1044" s="631" t="s">
        <v>3397</v>
      </c>
      <c r="D1044" s="205">
        <v>733333.37</v>
      </c>
      <c r="E1044" s="205">
        <v>725028.4</v>
      </c>
      <c r="F1044" s="205">
        <v>900000</v>
      </c>
      <c r="G1044" s="205">
        <v>900000</v>
      </c>
      <c r="H1044" s="205">
        <v>900000</v>
      </c>
      <c r="I1044" s="647"/>
      <c r="J1044" s="633" t="s">
        <v>4279</v>
      </c>
    </row>
    <row r="1045" spans="1:10" ht="25.5" x14ac:dyDescent="0.2">
      <c r="A1045" s="630">
        <v>14</v>
      </c>
      <c r="B1045" s="630">
        <v>41040105</v>
      </c>
      <c r="C1045" s="631" t="s">
        <v>3382</v>
      </c>
      <c r="D1045" s="205">
        <v>91666.74</v>
      </c>
      <c r="E1045" s="637">
        <v>0</v>
      </c>
      <c r="F1045" s="637">
        <v>0</v>
      </c>
      <c r="G1045" s="637">
        <v>0</v>
      </c>
      <c r="H1045" s="637">
        <v>0</v>
      </c>
      <c r="I1045" s="647"/>
      <c r="J1045" s="633" t="s">
        <v>4279</v>
      </c>
    </row>
    <row r="1046" spans="1:10" x14ac:dyDescent="0.2">
      <c r="A1046" s="1317" t="s">
        <v>365</v>
      </c>
      <c r="B1046" s="1317"/>
      <c r="C1046" s="1317"/>
      <c r="D1046" s="634">
        <v>5742000</v>
      </c>
      <c r="E1046" s="634">
        <v>5400000</v>
      </c>
      <c r="F1046" s="634">
        <v>8000000</v>
      </c>
      <c r="G1046" s="634">
        <v>10500000</v>
      </c>
      <c r="H1046" s="634">
        <f>SUM(H1032:H1045)</f>
        <v>9750000</v>
      </c>
      <c r="I1046" s="647"/>
      <c r="J1046" s="636"/>
    </row>
    <row r="1047" spans="1:10" x14ac:dyDescent="0.2">
      <c r="A1047" s="628">
        <v>7</v>
      </c>
      <c r="B1047" s="628">
        <v>32605200100</v>
      </c>
      <c r="C1047" s="1316" t="s">
        <v>409</v>
      </c>
      <c r="D1047" s="1316"/>
      <c r="E1047" s="1316"/>
      <c r="F1047" s="1316"/>
      <c r="G1047" s="1316"/>
      <c r="H1047" s="1316"/>
      <c r="I1047" s="1316"/>
      <c r="J1047" s="1316"/>
    </row>
    <row r="1048" spans="1:10" ht="25.5" x14ac:dyDescent="0.2">
      <c r="A1048" s="630">
        <v>1</v>
      </c>
      <c r="B1048" s="630">
        <v>22020102</v>
      </c>
      <c r="C1048" s="631" t="s">
        <v>3349</v>
      </c>
      <c r="D1048" s="205">
        <v>3850000</v>
      </c>
      <c r="E1048" s="205">
        <v>5472000</v>
      </c>
      <c r="F1048" s="205">
        <v>10000000</v>
      </c>
      <c r="G1048" s="205">
        <v>10000000</v>
      </c>
      <c r="H1048" s="205">
        <v>10000000</v>
      </c>
      <c r="I1048" s="636"/>
      <c r="J1048" s="633" t="s">
        <v>4279</v>
      </c>
    </row>
    <row r="1049" spans="1:10" ht="25.5" x14ac:dyDescent="0.2">
      <c r="A1049" s="630">
        <v>2</v>
      </c>
      <c r="B1049" s="630">
        <v>22020201</v>
      </c>
      <c r="C1049" s="631" t="s">
        <v>3363</v>
      </c>
      <c r="D1049" s="205">
        <v>1800000</v>
      </c>
      <c r="E1049" s="205">
        <v>3100000</v>
      </c>
      <c r="F1049" s="205">
        <v>4000000</v>
      </c>
      <c r="G1049" s="205">
        <v>4000000</v>
      </c>
      <c r="H1049" s="205">
        <v>4000000</v>
      </c>
      <c r="I1049" s="647"/>
      <c r="J1049" s="633" t="s">
        <v>4279</v>
      </c>
    </row>
    <row r="1050" spans="1:10" ht="25.5" x14ac:dyDescent="0.2">
      <c r="A1050" s="630">
        <v>3</v>
      </c>
      <c r="B1050" s="630">
        <v>22020202</v>
      </c>
      <c r="C1050" s="631" t="s">
        <v>3350</v>
      </c>
      <c r="D1050" s="205">
        <v>2350000</v>
      </c>
      <c r="E1050" s="205">
        <v>2500000</v>
      </c>
      <c r="F1050" s="205">
        <v>4000000</v>
      </c>
      <c r="G1050" s="205">
        <v>4000000</v>
      </c>
      <c r="H1050" s="205">
        <v>2600000</v>
      </c>
      <c r="I1050" s="647"/>
      <c r="J1050" s="633" t="s">
        <v>4279</v>
      </c>
    </row>
    <row r="1051" spans="1:10" ht="25.5" x14ac:dyDescent="0.2">
      <c r="A1051" s="630">
        <v>4</v>
      </c>
      <c r="B1051" s="630">
        <v>22020301</v>
      </c>
      <c r="C1051" s="631" t="s">
        <v>3352</v>
      </c>
      <c r="D1051" s="205">
        <v>2400000</v>
      </c>
      <c r="E1051" s="205">
        <v>2300000</v>
      </c>
      <c r="F1051" s="205">
        <v>3000000</v>
      </c>
      <c r="G1051" s="205">
        <v>3000000</v>
      </c>
      <c r="H1051" s="205">
        <v>3000000</v>
      </c>
      <c r="I1051" s="647"/>
      <c r="J1051" s="633" t="s">
        <v>4279</v>
      </c>
    </row>
    <row r="1052" spans="1:10" ht="25.5" x14ac:dyDescent="0.2">
      <c r="A1052" s="630">
        <v>5</v>
      </c>
      <c r="B1052" s="630">
        <v>22020305</v>
      </c>
      <c r="C1052" s="631" t="s">
        <v>3355</v>
      </c>
      <c r="D1052" s="205">
        <v>2150000</v>
      </c>
      <c r="E1052" s="205">
        <v>2100000</v>
      </c>
      <c r="F1052" s="205">
        <v>3000000</v>
      </c>
      <c r="G1052" s="205">
        <v>3000000</v>
      </c>
      <c r="H1052" s="205">
        <v>3000000</v>
      </c>
      <c r="I1052" s="647"/>
      <c r="J1052" s="633" t="s">
        <v>4279</v>
      </c>
    </row>
    <row r="1053" spans="1:10" ht="25.5" x14ac:dyDescent="0.2">
      <c r="A1053" s="630">
        <v>6</v>
      </c>
      <c r="B1053" s="630">
        <v>22020401</v>
      </c>
      <c r="C1053" s="631" t="s">
        <v>3356</v>
      </c>
      <c r="D1053" s="205">
        <v>1225000</v>
      </c>
      <c r="E1053" s="205">
        <v>950000</v>
      </c>
      <c r="F1053" s="205">
        <v>2000000</v>
      </c>
      <c r="G1053" s="205">
        <v>3000000</v>
      </c>
      <c r="H1053" s="205">
        <v>3000000</v>
      </c>
      <c r="I1053" s="647"/>
      <c r="J1053" s="633" t="s">
        <v>4279</v>
      </c>
    </row>
    <row r="1054" spans="1:10" ht="25.5" x14ac:dyDescent="0.2">
      <c r="A1054" s="630">
        <v>7</v>
      </c>
      <c r="B1054" s="630">
        <v>22020402</v>
      </c>
      <c r="C1054" s="631" t="s">
        <v>3366</v>
      </c>
      <c r="D1054" s="205">
        <v>1225000</v>
      </c>
      <c r="E1054" s="205">
        <v>1450000</v>
      </c>
      <c r="F1054" s="205">
        <v>2000000</v>
      </c>
      <c r="G1054" s="205">
        <v>2000000</v>
      </c>
      <c r="H1054" s="205">
        <v>2000000</v>
      </c>
      <c r="I1054" s="647"/>
      <c r="J1054" s="633" t="s">
        <v>4279</v>
      </c>
    </row>
    <row r="1055" spans="1:10" ht="25.5" x14ac:dyDescent="0.2">
      <c r="A1055" s="630">
        <v>8</v>
      </c>
      <c r="B1055" s="630">
        <v>22020501</v>
      </c>
      <c r="C1055" s="631" t="s">
        <v>3370</v>
      </c>
      <c r="D1055" s="205">
        <v>2975000</v>
      </c>
      <c r="E1055" s="205">
        <v>4712000</v>
      </c>
      <c r="F1055" s="205">
        <v>6000000</v>
      </c>
      <c r="G1055" s="205">
        <v>5000000</v>
      </c>
      <c r="H1055" s="205">
        <v>5000000</v>
      </c>
      <c r="I1055" s="656"/>
      <c r="J1055" s="633" t="s">
        <v>4279</v>
      </c>
    </row>
    <row r="1056" spans="1:10" ht="25.5" x14ac:dyDescent="0.2">
      <c r="A1056" s="630">
        <v>9</v>
      </c>
      <c r="B1056" s="630">
        <v>22021001</v>
      </c>
      <c r="C1056" s="631" t="s">
        <v>3360</v>
      </c>
      <c r="D1056" s="205">
        <v>1425000</v>
      </c>
      <c r="E1056" s="205">
        <v>862000</v>
      </c>
      <c r="F1056" s="205">
        <v>2000000</v>
      </c>
      <c r="G1056" s="205">
        <v>2000000</v>
      </c>
      <c r="H1056" s="205">
        <v>2000000</v>
      </c>
      <c r="I1056" s="647"/>
      <c r="J1056" s="633" t="s">
        <v>4279</v>
      </c>
    </row>
    <row r="1057" spans="1:11" ht="25.5" x14ac:dyDescent="0.2">
      <c r="A1057" s="630">
        <v>10</v>
      </c>
      <c r="B1057" s="630">
        <v>22021007</v>
      </c>
      <c r="C1057" s="631" t="s">
        <v>3362</v>
      </c>
      <c r="D1057" s="205">
        <v>1525000</v>
      </c>
      <c r="E1057" s="205">
        <v>1150000</v>
      </c>
      <c r="F1057" s="205">
        <v>2000000</v>
      </c>
      <c r="G1057" s="205">
        <v>2000000</v>
      </c>
      <c r="H1057" s="205">
        <v>2000000</v>
      </c>
      <c r="I1057" s="647"/>
      <c r="J1057" s="633" t="s">
        <v>4279</v>
      </c>
    </row>
    <row r="1058" spans="1:11" x14ac:dyDescent="0.2">
      <c r="A1058" s="1317" t="s">
        <v>365</v>
      </c>
      <c r="B1058" s="1317"/>
      <c r="C1058" s="1317"/>
      <c r="D1058" s="634">
        <v>20925000</v>
      </c>
      <c r="E1058" s="634">
        <v>24596000</v>
      </c>
      <c r="F1058" s="634">
        <v>38000000</v>
      </c>
      <c r="G1058" s="634">
        <v>38000000</v>
      </c>
      <c r="H1058" s="634">
        <f>SUM(H1048:H1057)</f>
        <v>36600000</v>
      </c>
      <c r="I1058" s="647"/>
      <c r="J1058" s="636"/>
    </row>
    <row r="1059" spans="1:11" x14ac:dyDescent="0.2">
      <c r="A1059" s="628">
        <v>8</v>
      </c>
      <c r="B1059" s="628">
        <v>32605200200</v>
      </c>
      <c r="C1059" s="1316" t="s">
        <v>2997</v>
      </c>
      <c r="D1059" s="1316"/>
      <c r="E1059" s="1316"/>
      <c r="F1059" s="1316"/>
      <c r="G1059" s="1316"/>
      <c r="H1059" s="1316"/>
      <c r="I1059" s="1316"/>
      <c r="J1059" s="1316"/>
    </row>
    <row r="1060" spans="1:11" ht="25.5" x14ac:dyDescent="0.2">
      <c r="A1060" s="630">
        <v>1</v>
      </c>
      <c r="B1060" s="630">
        <v>22020102</v>
      </c>
      <c r="C1060" s="631" t="s">
        <v>3349</v>
      </c>
      <c r="D1060" s="205">
        <v>3100000</v>
      </c>
      <c r="E1060" s="205">
        <v>3613000</v>
      </c>
      <c r="F1060" s="205">
        <v>5000000</v>
      </c>
      <c r="G1060" s="205">
        <v>8000000</v>
      </c>
      <c r="H1060" s="205">
        <v>9400000</v>
      </c>
      <c r="I1060" s="647"/>
      <c r="J1060" s="633" t="s">
        <v>4279</v>
      </c>
    </row>
    <row r="1061" spans="1:11" ht="25.5" x14ac:dyDescent="0.2">
      <c r="A1061" s="630">
        <v>2</v>
      </c>
      <c r="B1061" s="630">
        <v>22020201</v>
      </c>
      <c r="C1061" s="631" t="s">
        <v>3363</v>
      </c>
      <c r="D1061" s="205">
        <v>860000</v>
      </c>
      <c r="E1061" s="205">
        <v>700000</v>
      </c>
      <c r="F1061" s="205">
        <v>1000000</v>
      </c>
      <c r="G1061" s="205">
        <v>2000000</v>
      </c>
      <c r="H1061" s="205">
        <v>4000000</v>
      </c>
      <c r="I1061" s="647"/>
      <c r="J1061" s="633" t="s">
        <v>4279</v>
      </c>
    </row>
    <row r="1062" spans="1:11" ht="25.5" x14ac:dyDescent="0.2">
      <c r="A1062" s="630">
        <v>3</v>
      </c>
      <c r="B1062" s="630">
        <v>22020202</v>
      </c>
      <c r="C1062" s="631" t="s">
        <v>3350</v>
      </c>
      <c r="D1062" s="205">
        <v>800000</v>
      </c>
      <c r="E1062" s="205">
        <v>750000</v>
      </c>
      <c r="F1062" s="205">
        <v>1000000</v>
      </c>
      <c r="G1062" s="205">
        <v>2000000</v>
      </c>
      <c r="H1062" s="205">
        <v>2600000</v>
      </c>
      <c r="I1062" s="647"/>
      <c r="J1062" s="633" t="s">
        <v>4279</v>
      </c>
    </row>
    <row r="1063" spans="1:11" ht="25.5" x14ac:dyDescent="0.2">
      <c r="A1063" s="630">
        <v>4</v>
      </c>
      <c r="B1063" s="630">
        <v>22020301</v>
      </c>
      <c r="C1063" s="631" t="s">
        <v>3352</v>
      </c>
      <c r="D1063" s="205">
        <v>1425000</v>
      </c>
      <c r="E1063" s="205">
        <v>1300000</v>
      </c>
      <c r="F1063" s="205">
        <v>2000000</v>
      </c>
      <c r="G1063" s="205">
        <v>1000000</v>
      </c>
      <c r="H1063" s="205">
        <v>3000000</v>
      </c>
      <c r="I1063" s="648"/>
      <c r="J1063" s="633" t="s">
        <v>4279</v>
      </c>
    </row>
    <row r="1064" spans="1:11" ht="25.5" x14ac:dyDescent="0.2">
      <c r="A1064" s="630">
        <v>5</v>
      </c>
      <c r="B1064" s="630">
        <v>22020305</v>
      </c>
      <c r="C1064" s="631" t="s">
        <v>3355</v>
      </c>
      <c r="D1064" s="205">
        <v>910000</v>
      </c>
      <c r="E1064" s="205">
        <v>500000</v>
      </c>
      <c r="F1064" s="205">
        <v>1000000</v>
      </c>
      <c r="G1064" s="205">
        <v>2000000</v>
      </c>
      <c r="H1064" s="205">
        <v>3000000</v>
      </c>
      <c r="I1064" s="639"/>
      <c r="J1064" s="633" t="s">
        <v>4279</v>
      </c>
    </row>
    <row r="1065" spans="1:11" ht="25.5" x14ac:dyDescent="0.2">
      <c r="A1065" s="630">
        <v>6</v>
      </c>
      <c r="B1065" s="630">
        <v>22020401</v>
      </c>
      <c r="C1065" s="631" t="s">
        <v>3356</v>
      </c>
      <c r="D1065" s="205">
        <v>1200000</v>
      </c>
      <c r="E1065" s="205">
        <v>1050000</v>
      </c>
      <c r="F1065" s="205">
        <v>2000000</v>
      </c>
      <c r="G1065" s="205">
        <v>2000000</v>
      </c>
      <c r="H1065" s="205">
        <v>3000000</v>
      </c>
      <c r="I1065" s="632"/>
      <c r="J1065" s="633" t="s">
        <v>4279</v>
      </c>
    </row>
    <row r="1066" spans="1:11" ht="25.5" x14ac:dyDescent="0.2">
      <c r="A1066" s="630">
        <v>7</v>
      </c>
      <c r="B1066" s="630">
        <v>22020402</v>
      </c>
      <c r="C1066" s="631" t="s">
        <v>3366</v>
      </c>
      <c r="D1066" s="205">
        <v>1200000</v>
      </c>
      <c r="E1066" s="205">
        <v>1312000</v>
      </c>
      <c r="F1066" s="205">
        <v>2000000</v>
      </c>
      <c r="G1066" s="205">
        <v>2000000</v>
      </c>
      <c r="H1066" s="205">
        <v>2000000</v>
      </c>
      <c r="I1066" s="632"/>
      <c r="J1066" s="633" t="s">
        <v>4279</v>
      </c>
    </row>
    <row r="1067" spans="1:11" ht="25.5" x14ac:dyDescent="0.2">
      <c r="A1067" s="630">
        <v>8</v>
      </c>
      <c r="B1067" s="630">
        <v>22020501</v>
      </c>
      <c r="C1067" s="631" t="s">
        <v>3370</v>
      </c>
      <c r="D1067" s="205">
        <v>1325000</v>
      </c>
      <c r="E1067" s="205">
        <v>900000</v>
      </c>
      <c r="F1067" s="205">
        <v>2000000</v>
      </c>
      <c r="G1067" s="205">
        <v>2000000</v>
      </c>
      <c r="H1067" s="205">
        <v>5000000</v>
      </c>
      <c r="I1067" s="632"/>
      <c r="J1067" s="633" t="s">
        <v>4279</v>
      </c>
    </row>
    <row r="1068" spans="1:11" ht="25.5" x14ac:dyDescent="0.2">
      <c r="A1068" s="630">
        <v>9</v>
      </c>
      <c r="B1068" s="630">
        <v>22021001</v>
      </c>
      <c r="C1068" s="631" t="s">
        <v>3360</v>
      </c>
      <c r="D1068" s="205">
        <v>1300000</v>
      </c>
      <c r="E1068" s="205">
        <v>1100000</v>
      </c>
      <c r="F1068" s="205">
        <v>2000000</v>
      </c>
      <c r="G1068" s="205">
        <v>2000000</v>
      </c>
      <c r="H1068" s="205">
        <v>2000000</v>
      </c>
      <c r="I1068" s="632"/>
      <c r="J1068" s="633" t="s">
        <v>4279</v>
      </c>
    </row>
    <row r="1069" spans="1:11" ht="25.5" x14ac:dyDescent="0.2">
      <c r="A1069" s="630">
        <v>10</v>
      </c>
      <c r="B1069" s="630">
        <v>22021007</v>
      </c>
      <c r="C1069" s="631" t="s">
        <v>3362</v>
      </c>
      <c r="D1069" s="205">
        <v>1325000</v>
      </c>
      <c r="E1069" s="205">
        <v>1375000</v>
      </c>
      <c r="F1069" s="205">
        <v>2000000</v>
      </c>
      <c r="G1069" s="205">
        <v>2000000</v>
      </c>
      <c r="H1069" s="205">
        <v>2000000</v>
      </c>
      <c r="I1069" s="632"/>
      <c r="J1069" s="633" t="s">
        <v>4279</v>
      </c>
      <c r="K1069" s="659"/>
    </row>
    <row r="1070" spans="1:11" x14ac:dyDescent="0.2">
      <c r="A1070" s="1317" t="s">
        <v>365</v>
      </c>
      <c r="B1070" s="1317"/>
      <c r="C1070" s="1317"/>
      <c r="D1070" s="634">
        <v>13445000</v>
      </c>
      <c r="E1070" s="634">
        <v>12600000</v>
      </c>
      <c r="F1070" s="634">
        <v>20000000</v>
      </c>
      <c r="G1070" s="634">
        <v>25000000</v>
      </c>
      <c r="H1070" s="634">
        <f>SUM(H1060:H1069)</f>
        <v>36000000</v>
      </c>
      <c r="I1070" s="632"/>
      <c r="J1070" s="636"/>
    </row>
    <row r="1071" spans="1:11" x14ac:dyDescent="0.2">
      <c r="A1071" s="628">
        <v>9</v>
      </c>
      <c r="B1071" s="628">
        <v>32605200300</v>
      </c>
      <c r="C1071" s="1316" t="s">
        <v>2968</v>
      </c>
      <c r="D1071" s="1316"/>
      <c r="E1071" s="1316"/>
      <c r="F1071" s="1316"/>
      <c r="G1071" s="1316"/>
      <c r="H1071" s="1316"/>
      <c r="I1071" s="1316"/>
      <c r="J1071" s="1316"/>
    </row>
    <row r="1072" spans="1:11" ht="25.5" x14ac:dyDescent="0.2">
      <c r="A1072" s="630">
        <v>1</v>
      </c>
      <c r="B1072" s="630">
        <v>22020102</v>
      </c>
      <c r="C1072" s="631" t="s">
        <v>3349</v>
      </c>
      <c r="D1072" s="205">
        <v>1600000</v>
      </c>
      <c r="E1072" s="205">
        <v>1100000</v>
      </c>
      <c r="F1072" s="205">
        <v>2000000</v>
      </c>
      <c r="G1072" s="205">
        <v>2000000</v>
      </c>
      <c r="H1072" s="205">
        <v>2000000</v>
      </c>
      <c r="I1072" s="632"/>
      <c r="J1072" s="633" t="s">
        <v>4279</v>
      </c>
    </row>
    <row r="1073" spans="1:10" ht="25.5" x14ac:dyDescent="0.2">
      <c r="A1073" s="630">
        <v>2</v>
      </c>
      <c r="B1073" s="630">
        <v>22020201</v>
      </c>
      <c r="C1073" s="631" t="s">
        <v>3363</v>
      </c>
      <c r="D1073" s="205">
        <v>3000000</v>
      </c>
      <c r="E1073" s="205">
        <v>2045000</v>
      </c>
      <c r="F1073" s="205">
        <v>3000000</v>
      </c>
      <c r="G1073" s="205">
        <v>3000000</v>
      </c>
      <c r="H1073" s="205">
        <v>3000000</v>
      </c>
      <c r="I1073" s="638"/>
      <c r="J1073" s="633" t="s">
        <v>4279</v>
      </c>
    </row>
    <row r="1074" spans="1:10" ht="25.5" x14ac:dyDescent="0.2">
      <c r="A1074" s="630">
        <v>3</v>
      </c>
      <c r="B1074" s="630">
        <v>22020301</v>
      </c>
      <c r="C1074" s="631" t="s">
        <v>3352</v>
      </c>
      <c r="D1074" s="205">
        <v>1200000</v>
      </c>
      <c r="E1074" s="205">
        <v>1200000</v>
      </c>
      <c r="F1074" s="205">
        <v>2000000</v>
      </c>
      <c r="G1074" s="205">
        <v>2000000</v>
      </c>
      <c r="H1074" s="205">
        <v>2000000</v>
      </c>
      <c r="I1074" s="639"/>
      <c r="J1074" s="633" t="s">
        <v>4279</v>
      </c>
    </row>
    <row r="1075" spans="1:10" ht="25.5" x14ac:dyDescent="0.2">
      <c r="A1075" s="630">
        <v>4</v>
      </c>
      <c r="B1075" s="630">
        <v>22020401</v>
      </c>
      <c r="C1075" s="631" t="s">
        <v>3356</v>
      </c>
      <c r="D1075" s="205">
        <v>1400000</v>
      </c>
      <c r="E1075" s="205">
        <v>1430000</v>
      </c>
      <c r="F1075" s="205">
        <v>2000000</v>
      </c>
      <c r="G1075" s="205">
        <v>2000000</v>
      </c>
      <c r="H1075" s="205">
        <v>1500000</v>
      </c>
      <c r="I1075" s="632"/>
      <c r="J1075" s="633" t="s">
        <v>4279</v>
      </c>
    </row>
    <row r="1076" spans="1:10" ht="25.5" x14ac:dyDescent="0.2">
      <c r="A1076" s="630">
        <v>5</v>
      </c>
      <c r="B1076" s="630">
        <v>22020501</v>
      </c>
      <c r="C1076" s="631" t="s">
        <v>3370</v>
      </c>
      <c r="D1076" s="205">
        <v>1600000</v>
      </c>
      <c r="E1076" s="205">
        <v>1200000</v>
      </c>
      <c r="F1076" s="205">
        <v>2000000</v>
      </c>
      <c r="G1076" s="205">
        <v>2000000</v>
      </c>
      <c r="H1076" s="205">
        <v>2000000</v>
      </c>
      <c r="I1076" s="632"/>
      <c r="J1076" s="633" t="s">
        <v>4279</v>
      </c>
    </row>
    <row r="1077" spans="1:10" ht="25.5" x14ac:dyDescent="0.2">
      <c r="A1077" s="630">
        <v>6</v>
      </c>
      <c r="B1077" s="630">
        <v>22021001</v>
      </c>
      <c r="C1077" s="631" t="s">
        <v>3360</v>
      </c>
      <c r="D1077" s="205">
        <v>1080000</v>
      </c>
      <c r="E1077" s="205">
        <v>1050000</v>
      </c>
      <c r="F1077" s="205">
        <v>1000000</v>
      </c>
      <c r="G1077" s="205">
        <v>1000000</v>
      </c>
      <c r="H1077" s="205">
        <v>1000000</v>
      </c>
      <c r="I1077" s="632"/>
      <c r="J1077" s="633" t="s">
        <v>4279</v>
      </c>
    </row>
    <row r="1078" spans="1:10" ht="25.5" x14ac:dyDescent="0.2">
      <c r="A1078" s="630">
        <v>7</v>
      </c>
      <c r="B1078" s="630">
        <v>22021007</v>
      </c>
      <c r="C1078" s="631" t="s">
        <v>3362</v>
      </c>
      <c r="D1078" s="205">
        <v>800000</v>
      </c>
      <c r="E1078" s="205">
        <v>975000</v>
      </c>
      <c r="F1078" s="205">
        <v>2000000</v>
      </c>
      <c r="G1078" s="205">
        <v>2000000</v>
      </c>
      <c r="H1078" s="205">
        <v>2000000</v>
      </c>
      <c r="I1078" s="632"/>
      <c r="J1078" s="633" t="s">
        <v>4279</v>
      </c>
    </row>
    <row r="1079" spans="1:10" x14ac:dyDescent="0.2">
      <c r="A1079" s="1317" t="s">
        <v>365</v>
      </c>
      <c r="B1079" s="1317"/>
      <c r="C1079" s="1317"/>
      <c r="D1079" s="634">
        <v>10680000</v>
      </c>
      <c r="E1079" s="634">
        <v>9000000</v>
      </c>
      <c r="F1079" s="634">
        <v>14000000</v>
      </c>
      <c r="G1079" s="634">
        <v>14000000</v>
      </c>
      <c r="H1079" s="634">
        <f>SUM(H1072:H1078)</f>
        <v>13500000</v>
      </c>
      <c r="I1079" s="632"/>
      <c r="J1079" s="636"/>
    </row>
    <row r="1080" spans="1:10" x14ac:dyDescent="0.2">
      <c r="A1080" s="628">
        <v>10</v>
      </c>
      <c r="B1080" s="628">
        <v>31801300100</v>
      </c>
      <c r="C1080" s="1316" t="s">
        <v>3059</v>
      </c>
      <c r="D1080" s="1316"/>
      <c r="E1080" s="1316"/>
      <c r="F1080" s="1316"/>
      <c r="G1080" s="1316"/>
      <c r="H1080" s="1316"/>
      <c r="I1080" s="638"/>
      <c r="J1080" s="636"/>
    </row>
    <row r="1081" spans="1:10" ht="25.5" x14ac:dyDescent="0.2">
      <c r="A1081" s="630">
        <v>1</v>
      </c>
      <c r="B1081" s="630">
        <v>22020102</v>
      </c>
      <c r="C1081" s="631" t="s">
        <v>3349</v>
      </c>
      <c r="D1081" s="205">
        <v>5713005.4000000004</v>
      </c>
      <c r="E1081" s="205">
        <v>4982143</v>
      </c>
      <c r="F1081" s="205">
        <v>5500000</v>
      </c>
      <c r="G1081" s="205">
        <v>5000000</v>
      </c>
      <c r="H1081" s="205">
        <v>5000000</v>
      </c>
      <c r="I1081" s="638"/>
      <c r="J1081" s="633" t="s">
        <v>4279</v>
      </c>
    </row>
    <row r="1082" spans="1:10" ht="25.5" x14ac:dyDescent="0.2">
      <c r="A1082" s="630">
        <v>2</v>
      </c>
      <c r="B1082" s="630">
        <v>22020201</v>
      </c>
      <c r="C1082" s="631" t="s">
        <v>3363</v>
      </c>
      <c r="D1082" s="205">
        <v>713998</v>
      </c>
      <c r="E1082" s="205">
        <v>1000000</v>
      </c>
      <c r="F1082" s="205">
        <v>1000000</v>
      </c>
      <c r="G1082" s="205">
        <v>1000000</v>
      </c>
      <c r="H1082" s="205">
        <v>1000000</v>
      </c>
      <c r="I1082" s="643"/>
      <c r="J1082" s="633" t="s">
        <v>4279</v>
      </c>
    </row>
    <row r="1083" spans="1:10" ht="25.5" x14ac:dyDescent="0.2">
      <c r="A1083" s="630">
        <v>3</v>
      </c>
      <c r="B1083" s="630">
        <v>22020202</v>
      </c>
      <c r="C1083" s="631" t="s">
        <v>3350</v>
      </c>
      <c r="D1083" s="205">
        <v>713998</v>
      </c>
      <c r="E1083" s="205">
        <v>1225000</v>
      </c>
      <c r="F1083" s="205">
        <v>1500000</v>
      </c>
      <c r="G1083" s="205">
        <v>500000</v>
      </c>
      <c r="H1083" s="205">
        <v>500000</v>
      </c>
      <c r="I1083" s="639"/>
      <c r="J1083" s="633" t="s">
        <v>4279</v>
      </c>
    </row>
    <row r="1084" spans="1:10" ht="25.5" x14ac:dyDescent="0.2">
      <c r="A1084" s="630">
        <v>4</v>
      </c>
      <c r="B1084" s="630">
        <v>22020203</v>
      </c>
      <c r="C1084" s="631" t="s">
        <v>3351</v>
      </c>
      <c r="D1084" s="637">
        <v>0</v>
      </c>
      <c r="E1084" s="205">
        <v>450000</v>
      </c>
      <c r="F1084" s="205">
        <v>500000</v>
      </c>
      <c r="G1084" s="205">
        <v>500000</v>
      </c>
      <c r="H1084" s="205">
        <v>500000</v>
      </c>
      <c r="I1084" s="632"/>
      <c r="J1084" s="633" t="s">
        <v>4279</v>
      </c>
    </row>
    <row r="1085" spans="1:10" ht="25.5" x14ac:dyDescent="0.2">
      <c r="A1085" s="630">
        <v>5</v>
      </c>
      <c r="B1085" s="630">
        <v>22020206</v>
      </c>
      <c r="C1085" s="631" t="s">
        <v>3364</v>
      </c>
      <c r="D1085" s="637">
        <v>0</v>
      </c>
      <c r="E1085" s="205">
        <v>450000</v>
      </c>
      <c r="F1085" s="205">
        <v>500000</v>
      </c>
      <c r="G1085" s="205">
        <v>500000</v>
      </c>
      <c r="H1085" s="205">
        <v>500000</v>
      </c>
      <c r="I1085" s="632"/>
      <c r="J1085" s="633" t="s">
        <v>4279</v>
      </c>
    </row>
    <row r="1086" spans="1:10" ht="25.5" x14ac:dyDescent="0.2">
      <c r="A1086" s="630">
        <v>6</v>
      </c>
      <c r="B1086" s="630">
        <v>22020301</v>
      </c>
      <c r="C1086" s="631" t="s">
        <v>3352</v>
      </c>
      <c r="D1086" s="205">
        <v>2142998.7999999998</v>
      </c>
      <c r="E1086" s="205">
        <v>2200000</v>
      </c>
      <c r="F1086" s="205">
        <v>3000000</v>
      </c>
      <c r="G1086" s="205">
        <v>2000000</v>
      </c>
      <c r="H1086" s="205">
        <v>2000000</v>
      </c>
      <c r="I1086" s="632"/>
      <c r="J1086" s="633" t="s">
        <v>4279</v>
      </c>
    </row>
    <row r="1087" spans="1:10" ht="25.5" x14ac:dyDescent="0.2">
      <c r="A1087" s="630">
        <v>7</v>
      </c>
      <c r="B1087" s="630">
        <v>22020303</v>
      </c>
      <c r="C1087" s="631" t="s">
        <v>3353</v>
      </c>
      <c r="D1087" s="637">
        <v>0</v>
      </c>
      <c r="E1087" s="205">
        <v>50000</v>
      </c>
      <c r="F1087" s="205">
        <v>500000</v>
      </c>
      <c r="G1087" s="205">
        <v>500000</v>
      </c>
      <c r="H1087" s="205">
        <v>500000</v>
      </c>
      <c r="I1087" s="632"/>
      <c r="J1087" s="633" t="s">
        <v>4279</v>
      </c>
    </row>
    <row r="1088" spans="1:10" ht="25.5" x14ac:dyDescent="0.2">
      <c r="A1088" s="630">
        <v>8</v>
      </c>
      <c r="B1088" s="630">
        <v>22020305</v>
      </c>
      <c r="C1088" s="631" t="s">
        <v>3355</v>
      </c>
      <c r="D1088" s="205">
        <v>1429000.8</v>
      </c>
      <c r="E1088" s="205">
        <v>1350000</v>
      </c>
      <c r="F1088" s="205">
        <v>2000000</v>
      </c>
      <c r="G1088" s="205">
        <v>1000000</v>
      </c>
      <c r="H1088" s="205">
        <v>1000000</v>
      </c>
      <c r="I1088" s="632"/>
      <c r="J1088" s="633" t="s">
        <v>4279</v>
      </c>
    </row>
    <row r="1089" spans="1:10" ht="25.5" x14ac:dyDescent="0.2">
      <c r="A1089" s="630">
        <v>9</v>
      </c>
      <c r="B1089" s="630">
        <v>22020307</v>
      </c>
      <c r="C1089" s="631" t="s">
        <v>3365</v>
      </c>
      <c r="D1089" s="637">
        <v>0</v>
      </c>
      <c r="E1089" s="205">
        <v>300000</v>
      </c>
      <c r="F1089" s="205">
        <v>500000</v>
      </c>
      <c r="G1089" s="205">
        <v>500000</v>
      </c>
      <c r="H1089" s="205">
        <v>500000</v>
      </c>
      <c r="I1089" s="632"/>
      <c r="J1089" s="633" t="s">
        <v>4279</v>
      </c>
    </row>
    <row r="1090" spans="1:10" ht="25.5" x14ac:dyDescent="0.2">
      <c r="A1090" s="630">
        <v>10</v>
      </c>
      <c r="B1090" s="630">
        <v>22020401</v>
      </c>
      <c r="C1090" s="631" t="s">
        <v>3356</v>
      </c>
      <c r="D1090" s="205">
        <v>2142998.7999999998</v>
      </c>
      <c r="E1090" s="205">
        <v>1600000</v>
      </c>
      <c r="F1090" s="205">
        <v>2500000</v>
      </c>
      <c r="G1090" s="205">
        <v>1000000</v>
      </c>
      <c r="H1090" s="205">
        <v>1000000</v>
      </c>
      <c r="I1090" s="632"/>
      <c r="J1090" s="633" t="s">
        <v>4279</v>
      </c>
    </row>
    <row r="1091" spans="1:10" ht="25.5" x14ac:dyDescent="0.2">
      <c r="A1091" s="630">
        <v>11</v>
      </c>
      <c r="B1091" s="630">
        <v>22020402</v>
      </c>
      <c r="C1091" s="631" t="s">
        <v>3366</v>
      </c>
      <c r="D1091" s="205">
        <v>2142998.7999999998</v>
      </c>
      <c r="E1091" s="205">
        <v>2450000</v>
      </c>
      <c r="F1091" s="205">
        <v>2500000</v>
      </c>
      <c r="G1091" s="205">
        <v>1500000</v>
      </c>
      <c r="H1091" s="205">
        <v>1500000</v>
      </c>
      <c r="I1091" s="632"/>
      <c r="J1091" s="633" t="s">
        <v>4279</v>
      </c>
    </row>
    <row r="1092" spans="1:10" ht="25.5" x14ac:dyDescent="0.2">
      <c r="A1092" s="630">
        <v>12</v>
      </c>
      <c r="B1092" s="630">
        <v>22020403</v>
      </c>
      <c r="C1092" s="631" t="s">
        <v>3367</v>
      </c>
      <c r="D1092" s="637">
        <v>0</v>
      </c>
      <c r="E1092" s="205">
        <v>200000</v>
      </c>
      <c r="F1092" s="205">
        <v>500000</v>
      </c>
      <c r="G1092" s="205">
        <v>500000</v>
      </c>
      <c r="H1092" s="205">
        <v>500000</v>
      </c>
      <c r="I1092" s="632"/>
      <c r="J1092" s="633" t="s">
        <v>4279</v>
      </c>
    </row>
    <row r="1093" spans="1:10" ht="25.5" x14ac:dyDescent="0.2">
      <c r="A1093" s="630">
        <v>13</v>
      </c>
      <c r="B1093" s="630">
        <v>22020404</v>
      </c>
      <c r="C1093" s="631" t="s">
        <v>3368</v>
      </c>
      <c r="D1093" s="637">
        <v>0</v>
      </c>
      <c r="E1093" s="205">
        <v>800000</v>
      </c>
      <c r="F1093" s="205">
        <v>1000000</v>
      </c>
      <c r="G1093" s="205">
        <v>800000</v>
      </c>
      <c r="H1093" s="205">
        <v>800000</v>
      </c>
      <c r="I1093" s="632"/>
      <c r="J1093" s="633" t="s">
        <v>4279</v>
      </c>
    </row>
    <row r="1094" spans="1:10" ht="25.5" x14ac:dyDescent="0.2">
      <c r="A1094" s="630">
        <v>14</v>
      </c>
      <c r="B1094" s="630">
        <v>22020405</v>
      </c>
      <c r="C1094" s="631" t="s">
        <v>3369</v>
      </c>
      <c r="D1094" s="637">
        <v>0</v>
      </c>
      <c r="E1094" s="205">
        <v>800000</v>
      </c>
      <c r="F1094" s="205">
        <v>1000000</v>
      </c>
      <c r="G1094" s="205">
        <v>1000000</v>
      </c>
      <c r="H1094" s="205">
        <v>1000000</v>
      </c>
      <c r="I1094" s="632"/>
      <c r="J1094" s="633" t="s">
        <v>4279</v>
      </c>
    </row>
    <row r="1095" spans="1:10" ht="25.5" x14ac:dyDescent="0.2">
      <c r="A1095" s="630">
        <v>15</v>
      </c>
      <c r="B1095" s="630">
        <v>22020406</v>
      </c>
      <c r="C1095" s="631" t="s">
        <v>3357</v>
      </c>
      <c r="D1095" s="637">
        <v>0</v>
      </c>
      <c r="E1095" s="637">
        <v>0</v>
      </c>
      <c r="F1095" s="637">
        <v>0</v>
      </c>
      <c r="G1095" s="205">
        <v>500000</v>
      </c>
      <c r="H1095" s="205">
        <v>500000</v>
      </c>
      <c r="I1095" s="632"/>
      <c r="J1095" s="633" t="s">
        <v>4279</v>
      </c>
    </row>
    <row r="1096" spans="1:10" ht="25.5" x14ac:dyDescent="0.2">
      <c r="A1096" s="630">
        <v>16</v>
      </c>
      <c r="B1096" s="630">
        <v>22020501</v>
      </c>
      <c r="C1096" s="631" t="s">
        <v>3370</v>
      </c>
      <c r="D1096" s="205">
        <v>2142998.7999999998</v>
      </c>
      <c r="E1096" s="205">
        <v>2000000</v>
      </c>
      <c r="F1096" s="205">
        <v>2500000</v>
      </c>
      <c r="G1096" s="205">
        <v>2000000</v>
      </c>
      <c r="H1096" s="205">
        <v>2000000</v>
      </c>
      <c r="I1096" s="632"/>
      <c r="J1096" s="633" t="s">
        <v>4279</v>
      </c>
    </row>
    <row r="1097" spans="1:10" ht="25.5" x14ac:dyDescent="0.2">
      <c r="A1097" s="630">
        <v>17</v>
      </c>
      <c r="B1097" s="630">
        <v>22020503</v>
      </c>
      <c r="C1097" s="631" t="s">
        <v>3358</v>
      </c>
      <c r="D1097" s="637">
        <v>0</v>
      </c>
      <c r="E1097" s="637">
        <v>0</v>
      </c>
      <c r="F1097" s="637">
        <v>0</v>
      </c>
      <c r="G1097" s="205">
        <v>1000000</v>
      </c>
      <c r="H1097" s="205">
        <v>1000000</v>
      </c>
      <c r="I1097" s="632"/>
      <c r="J1097" s="633" t="s">
        <v>4279</v>
      </c>
    </row>
    <row r="1098" spans="1:10" ht="25.5" x14ac:dyDescent="0.2">
      <c r="A1098" s="630">
        <v>18</v>
      </c>
      <c r="B1098" s="630">
        <v>22020601</v>
      </c>
      <c r="C1098" s="631" t="s">
        <v>3371</v>
      </c>
      <c r="D1098" s="637">
        <v>0</v>
      </c>
      <c r="E1098" s="637">
        <v>0</v>
      </c>
      <c r="F1098" s="637">
        <v>0</v>
      </c>
      <c r="G1098" s="205">
        <v>500000</v>
      </c>
      <c r="H1098" s="205">
        <v>500000</v>
      </c>
      <c r="I1098" s="632"/>
      <c r="J1098" s="633" t="s">
        <v>4279</v>
      </c>
    </row>
    <row r="1099" spans="1:10" ht="25.5" x14ac:dyDescent="0.2">
      <c r="A1099" s="630">
        <v>19</v>
      </c>
      <c r="B1099" s="630">
        <v>22020801</v>
      </c>
      <c r="C1099" s="631" t="s">
        <v>3372</v>
      </c>
      <c r="D1099" s="637">
        <v>0</v>
      </c>
      <c r="E1099" s="205">
        <v>300000</v>
      </c>
      <c r="F1099" s="205">
        <v>500000</v>
      </c>
      <c r="G1099" s="205">
        <v>500000</v>
      </c>
      <c r="H1099" s="205">
        <v>500000</v>
      </c>
      <c r="I1099" s="632"/>
      <c r="J1099" s="633" t="s">
        <v>4279</v>
      </c>
    </row>
    <row r="1100" spans="1:10" ht="25.5" x14ac:dyDescent="0.2">
      <c r="A1100" s="630">
        <v>20</v>
      </c>
      <c r="B1100" s="630">
        <v>22020803</v>
      </c>
      <c r="C1100" s="631" t="s">
        <v>3373</v>
      </c>
      <c r="D1100" s="637">
        <v>0</v>
      </c>
      <c r="E1100" s="205">
        <v>875000</v>
      </c>
      <c r="F1100" s="205">
        <v>1000000</v>
      </c>
      <c r="G1100" s="205">
        <v>5000000</v>
      </c>
      <c r="H1100" s="205">
        <v>1000000</v>
      </c>
      <c r="I1100" s="632"/>
      <c r="J1100" s="633" t="s">
        <v>4279</v>
      </c>
    </row>
    <row r="1101" spans="1:10" ht="25.5" x14ac:dyDescent="0.2">
      <c r="A1101" s="630">
        <v>21</v>
      </c>
      <c r="B1101" s="630">
        <v>22020901</v>
      </c>
      <c r="C1101" s="631" t="s">
        <v>3374</v>
      </c>
      <c r="D1101" s="637">
        <v>0</v>
      </c>
      <c r="E1101" s="205">
        <v>50000</v>
      </c>
      <c r="F1101" s="205">
        <v>100000</v>
      </c>
      <c r="G1101" s="205">
        <v>50000</v>
      </c>
      <c r="H1101" s="205">
        <v>50000</v>
      </c>
      <c r="I1101" s="632"/>
      <c r="J1101" s="633" t="s">
        <v>4279</v>
      </c>
    </row>
    <row r="1102" spans="1:10" ht="25.5" x14ac:dyDescent="0.2">
      <c r="A1102" s="630">
        <v>22</v>
      </c>
      <c r="B1102" s="630">
        <v>22021001</v>
      </c>
      <c r="C1102" s="631" t="s">
        <v>3360</v>
      </c>
      <c r="D1102" s="205">
        <v>1429000.8</v>
      </c>
      <c r="E1102" s="205">
        <v>1321428</v>
      </c>
      <c r="F1102" s="205">
        <v>1500000</v>
      </c>
      <c r="G1102" s="205">
        <v>1000000</v>
      </c>
      <c r="H1102" s="205">
        <v>1000000</v>
      </c>
      <c r="I1102" s="632"/>
      <c r="J1102" s="633" t="s">
        <v>4279</v>
      </c>
    </row>
    <row r="1103" spans="1:10" ht="25.5" x14ac:dyDescent="0.2">
      <c r="A1103" s="630">
        <v>23</v>
      </c>
      <c r="B1103" s="630">
        <v>22021002</v>
      </c>
      <c r="C1103" s="631" t="s">
        <v>3375</v>
      </c>
      <c r="D1103" s="637">
        <v>0</v>
      </c>
      <c r="E1103" s="637">
        <v>0</v>
      </c>
      <c r="F1103" s="637">
        <v>0</v>
      </c>
      <c r="G1103" s="205">
        <v>500000</v>
      </c>
      <c r="H1103" s="205">
        <v>500000</v>
      </c>
      <c r="I1103" s="632"/>
      <c r="J1103" s="633" t="s">
        <v>4279</v>
      </c>
    </row>
    <row r="1104" spans="1:10" ht="25.5" x14ac:dyDescent="0.2">
      <c r="A1104" s="630">
        <v>24</v>
      </c>
      <c r="B1104" s="630">
        <v>22021003</v>
      </c>
      <c r="C1104" s="631" t="s">
        <v>3376</v>
      </c>
      <c r="D1104" s="637">
        <v>0</v>
      </c>
      <c r="E1104" s="637">
        <v>0</v>
      </c>
      <c r="F1104" s="637">
        <v>0</v>
      </c>
      <c r="G1104" s="205">
        <v>200000</v>
      </c>
      <c r="H1104" s="205">
        <v>200000</v>
      </c>
      <c r="I1104" s="632"/>
      <c r="J1104" s="633" t="s">
        <v>4279</v>
      </c>
    </row>
    <row r="1105" spans="1:10" ht="25.5" x14ac:dyDescent="0.2">
      <c r="A1105" s="630">
        <v>25</v>
      </c>
      <c r="B1105" s="630">
        <v>22021004</v>
      </c>
      <c r="C1105" s="631" t="s">
        <v>3377</v>
      </c>
      <c r="D1105" s="637">
        <v>0</v>
      </c>
      <c r="E1105" s="637">
        <v>0</v>
      </c>
      <c r="F1105" s="637">
        <v>0</v>
      </c>
      <c r="G1105" s="205">
        <v>500000</v>
      </c>
      <c r="H1105" s="205">
        <v>500000</v>
      </c>
      <c r="I1105" s="638"/>
      <c r="J1105" s="633" t="s">
        <v>4279</v>
      </c>
    </row>
    <row r="1106" spans="1:10" ht="25.5" x14ac:dyDescent="0.2">
      <c r="A1106" s="630">
        <v>26</v>
      </c>
      <c r="B1106" s="630">
        <v>22021006</v>
      </c>
      <c r="C1106" s="631" t="s">
        <v>3361</v>
      </c>
      <c r="D1106" s="637">
        <v>0</v>
      </c>
      <c r="E1106" s="637">
        <v>0</v>
      </c>
      <c r="F1106" s="637">
        <v>0</v>
      </c>
      <c r="G1106" s="205">
        <v>250000</v>
      </c>
      <c r="H1106" s="205">
        <v>250000</v>
      </c>
      <c r="I1106" s="638"/>
      <c r="J1106" s="633" t="s">
        <v>4279</v>
      </c>
    </row>
    <row r="1107" spans="1:10" ht="25.5" x14ac:dyDescent="0.2">
      <c r="A1107" s="630">
        <v>27</v>
      </c>
      <c r="B1107" s="630">
        <v>22021007</v>
      </c>
      <c r="C1107" s="631" t="s">
        <v>3362</v>
      </c>
      <c r="D1107" s="205">
        <v>1429000.8</v>
      </c>
      <c r="E1107" s="205">
        <v>1450000</v>
      </c>
      <c r="F1107" s="205">
        <v>1500000</v>
      </c>
      <c r="G1107" s="205">
        <v>1000000</v>
      </c>
      <c r="H1107" s="205">
        <v>1000000</v>
      </c>
      <c r="I1107" s="639"/>
      <c r="J1107" s="633" t="s">
        <v>4279</v>
      </c>
    </row>
    <row r="1108" spans="1:10" ht="25.5" x14ac:dyDescent="0.2">
      <c r="A1108" s="630">
        <v>28</v>
      </c>
      <c r="B1108" s="630">
        <v>22021008</v>
      </c>
      <c r="C1108" s="631" t="s">
        <v>3378</v>
      </c>
      <c r="D1108" s="637">
        <v>0</v>
      </c>
      <c r="E1108" s="205">
        <v>200000</v>
      </c>
      <c r="F1108" s="205">
        <v>400000</v>
      </c>
      <c r="G1108" s="205">
        <v>200000</v>
      </c>
      <c r="H1108" s="205">
        <v>200000</v>
      </c>
      <c r="I1108" s="632"/>
      <c r="J1108" s="633" t="s">
        <v>4279</v>
      </c>
    </row>
    <row r="1109" spans="1:10" ht="25.5" x14ac:dyDescent="0.2">
      <c r="A1109" s="630">
        <v>29</v>
      </c>
      <c r="B1109" s="630">
        <v>22021052</v>
      </c>
      <c r="C1109" s="631" t="s">
        <v>3379</v>
      </c>
      <c r="D1109" s="637">
        <v>0</v>
      </c>
      <c r="E1109" s="637">
        <v>0</v>
      </c>
      <c r="F1109" s="637">
        <v>0</v>
      </c>
      <c r="G1109" s="205">
        <v>500000</v>
      </c>
      <c r="H1109" s="205">
        <v>500000</v>
      </c>
      <c r="I1109" s="632"/>
      <c r="J1109" s="633" t="s">
        <v>4279</v>
      </c>
    </row>
    <row r="1110" spans="1:10" x14ac:dyDescent="0.2">
      <c r="A1110" s="1317" t="s">
        <v>365</v>
      </c>
      <c r="B1110" s="1317"/>
      <c r="C1110" s="1317"/>
      <c r="D1110" s="634">
        <v>19999999</v>
      </c>
      <c r="E1110" s="634">
        <v>24053571</v>
      </c>
      <c r="F1110" s="634">
        <v>30000000</v>
      </c>
      <c r="G1110" s="634">
        <v>30000000</v>
      </c>
      <c r="H1110" s="634">
        <f>SUM(H1081:H1109)</f>
        <v>26000000</v>
      </c>
      <c r="I1110" s="632"/>
      <c r="J1110" s="645"/>
    </row>
    <row r="1111" spans="1:10" ht="14.45" customHeight="1" x14ac:dyDescent="0.2">
      <c r="A1111" s="1319" t="s">
        <v>3434</v>
      </c>
      <c r="B1111" s="1319"/>
      <c r="C1111" s="1319"/>
      <c r="D1111" s="657">
        <f>D1110+D1079+D1070+D1058+D1046+D1030+D1006+D983+D952+D939</f>
        <v>205846606.06</v>
      </c>
      <c r="E1111" s="657">
        <f>E1110+E1079+E1070+E1058+E1046+E1030+E1006+E983+E952+E939</f>
        <v>215248171</v>
      </c>
      <c r="F1111" s="657">
        <f>F1110+F1079+F1070+F1058+F1046+F1030+F1006+F983+F952+F939</f>
        <v>300000000</v>
      </c>
      <c r="G1111" s="657">
        <f>G1110+G1079+G1070+G1058+G1046+G1030+G1006+G983+G952+G939</f>
        <v>316500000</v>
      </c>
      <c r="H1111" s="657">
        <f>H1110+H1079+H1070+H1058+H1046+H1030+H1006+H983+H952+H939</f>
        <v>293243800</v>
      </c>
      <c r="I1111" s="632"/>
      <c r="J1111" s="645"/>
    </row>
    <row r="1112" spans="1:10" ht="17.45" customHeight="1" x14ac:dyDescent="0.2">
      <c r="A1112" s="1320" t="s">
        <v>3435</v>
      </c>
      <c r="B1112" s="1320"/>
      <c r="C1112" s="1320"/>
      <c r="D1112" s="1320"/>
      <c r="E1112" s="1320"/>
      <c r="F1112" s="1320"/>
      <c r="G1112" s="1320"/>
      <c r="H1112" s="1320"/>
      <c r="I1112" s="1320"/>
      <c r="J1112" s="1320"/>
    </row>
    <row r="1113" spans="1:10" ht="15" customHeight="1" x14ac:dyDescent="0.2">
      <c r="A1113" s="628">
        <v>1</v>
      </c>
      <c r="B1113" s="628">
        <v>23800100100</v>
      </c>
      <c r="C1113" s="1316" t="s">
        <v>876</v>
      </c>
      <c r="D1113" s="1316"/>
      <c r="E1113" s="1316"/>
      <c r="F1113" s="1316"/>
      <c r="G1113" s="1316"/>
      <c r="H1113" s="1316"/>
      <c r="I1113" s="1316"/>
      <c r="J1113" s="1316"/>
    </row>
    <row r="1114" spans="1:10" ht="25.5" x14ac:dyDescent="0.2">
      <c r="A1114" s="630">
        <v>1</v>
      </c>
      <c r="B1114" s="630">
        <v>22020102</v>
      </c>
      <c r="C1114" s="631" t="s">
        <v>3349</v>
      </c>
      <c r="D1114" s="205">
        <v>23920000</v>
      </c>
      <c r="E1114" s="205">
        <v>11590000</v>
      </c>
      <c r="F1114" s="205">
        <v>46000000</v>
      </c>
      <c r="G1114" s="205">
        <v>50000000</v>
      </c>
      <c r="H1114" s="205">
        <v>34250000</v>
      </c>
      <c r="I1114" s="647"/>
      <c r="J1114" s="633" t="s">
        <v>4279</v>
      </c>
    </row>
    <row r="1115" spans="1:10" ht="25.5" x14ac:dyDescent="0.2">
      <c r="A1115" s="630">
        <v>2</v>
      </c>
      <c r="B1115" s="630">
        <v>22020201</v>
      </c>
      <c r="C1115" s="631" t="s">
        <v>3363</v>
      </c>
      <c r="D1115" s="205">
        <v>600000</v>
      </c>
      <c r="E1115" s="637">
        <v>0</v>
      </c>
      <c r="F1115" s="637">
        <v>0</v>
      </c>
      <c r="G1115" s="637">
        <v>0</v>
      </c>
      <c r="H1115" s="637">
        <v>0</v>
      </c>
      <c r="I1115" s="632"/>
      <c r="J1115" s="633" t="s">
        <v>4279</v>
      </c>
    </row>
    <row r="1116" spans="1:10" ht="25.5" x14ac:dyDescent="0.2">
      <c r="A1116" s="630">
        <v>3</v>
      </c>
      <c r="B1116" s="630">
        <v>22020202</v>
      </c>
      <c r="C1116" s="631" t="s">
        <v>3350</v>
      </c>
      <c r="D1116" s="205">
        <v>1960000</v>
      </c>
      <c r="E1116" s="205">
        <v>2350000</v>
      </c>
      <c r="F1116" s="205">
        <v>2200000</v>
      </c>
      <c r="G1116" s="205">
        <v>3000000</v>
      </c>
      <c r="H1116" s="205">
        <v>3000000</v>
      </c>
      <c r="I1116" s="632"/>
      <c r="J1116" s="633" t="s">
        <v>4279</v>
      </c>
    </row>
    <row r="1117" spans="1:10" ht="25.5" x14ac:dyDescent="0.2">
      <c r="A1117" s="630">
        <v>4</v>
      </c>
      <c r="B1117" s="630">
        <v>22020301</v>
      </c>
      <c r="C1117" s="631" t="s">
        <v>3352</v>
      </c>
      <c r="D1117" s="205">
        <v>5080000</v>
      </c>
      <c r="E1117" s="205">
        <v>5400000</v>
      </c>
      <c r="F1117" s="205">
        <v>8000000</v>
      </c>
      <c r="G1117" s="205">
        <v>11000000</v>
      </c>
      <c r="H1117" s="205">
        <v>11000000</v>
      </c>
      <c r="I1117" s="632"/>
      <c r="J1117" s="633" t="s">
        <v>4279</v>
      </c>
    </row>
    <row r="1118" spans="1:10" ht="25.5" x14ac:dyDescent="0.2">
      <c r="A1118" s="630">
        <v>5</v>
      </c>
      <c r="B1118" s="630">
        <v>22020305</v>
      </c>
      <c r="C1118" s="631" t="s">
        <v>3355</v>
      </c>
      <c r="D1118" s="205">
        <v>2000000</v>
      </c>
      <c r="E1118" s="205">
        <v>2115000</v>
      </c>
      <c r="F1118" s="205">
        <v>2800000</v>
      </c>
      <c r="G1118" s="205">
        <v>4000000</v>
      </c>
      <c r="H1118" s="205">
        <v>5000000</v>
      </c>
      <c r="I1118" s="632"/>
      <c r="J1118" s="633" t="s">
        <v>4279</v>
      </c>
    </row>
    <row r="1119" spans="1:10" ht="25.5" x14ac:dyDescent="0.2">
      <c r="A1119" s="630">
        <v>6</v>
      </c>
      <c r="B1119" s="630">
        <v>22020401</v>
      </c>
      <c r="C1119" s="631" t="s">
        <v>3356</v>
      </c>
      <c r="D1119" s="205">
        <v>6665500</v>
      </c>
      <c r="E1119" s="205">
        <v>4455000</v>
      </c>
      <c r="F1119" s="205">
        <v>7000000</v>
      </c>
      <c r="G1119" s="205">
        <v>10000000</v>
      </c>
      <c r="H1119" s="205">
        <v>8000000</v>
      </c>
      <c r="I1119" s="632"/>
      <c r="J1119" s="633" t="s">
        <v>4279</v>
      </c>
    </row>
    <row r="1120" spans="1:10" ht="25.5" x14ac:dyDescent="0.2">
      <c r="A1120" s="630">
        <v>7</v>
      </c>
      <c r="B1120" s="630">
        <v>22020402</v>
      </c>
      <c r="C1120" s="631" t="s">
        <v>3366</v>
      </c>
      <c r="D1120" s="205">
        <v>5760000</v>
      </c>
      <c r="E1120" s="205">
        <v>8115000</v>
      </c>
      <c r="F1120" s="205">
        <v>15000000</v>
      </c>
      <c r="G1120" s="205">
        <v>15000000</v>
      </c>
      <c r="H1120" s="205">
        <v>15000000</v>
      </c>
      <c r="I1120" s="632"/>
      <c r="J1120" s="633" t="s">
        <v>4279</v>
      </c>
    </row>
    <row r="1121" spans="1:10" ht="25.5" x14ac:dyDescent="0.2">
      <c r="A1121" s="630">
        <v>8</v>
      </c>
      <c r="B1121" s="630">
        <v>22020501</v>
      </c>
      <c r="C1121" s="631" t="s">
        <v>3370</v>
      </c>
      <c r="D1121" s="205">
        <v>8400000</v>
      </c>
      <c r="E1121" s="205">
        <v>6285000</v>
      </c>
      <c r="F1121" s="205">
        <v>30000000</v>
      </c>
      <c r="G1121" s="205">
        <v>35000000</v>
      </c>
      <c r="H1121" s="205">
        <v>25000000</v>
      </c>
      <c r="I1121" s="647"/>
      <c r="J1121" s="633" t="s">
        <v>4279</v>
      </c>
    </row>
    <row r="1122" spans="1:10" ht="25.5" x14ac:dyDescent="0.2">
      <c r="A1122" s="630">
        <v>9</v>
      </c>
      <c r="B1122" s="630">
        <v>22020712</v>
      </c>
      <c r="C1122" s="631" t="s">
        <v>3381</v>
      </c>
      <c r="D1122" s="205">
        <v>200000</v>
      </c>
      <c r="E1122" s="637">
        <v>0</v>
      </c>
      <c r="F1122" s="637">
        <v>0</v>
      </c>
      <c r="G1122" s="637">
        <v>0</v>
      </c>
      <c r="H1122" s="637">
        <v>0</v>
      </c>
      <c r="I1122" s="632"/>
      <c r="J1122" s="633" t="s">
        <v>4279</v>
      </c>
    </row>
    <row r="1123" spans="1:10" ht="25.5" x14ac:dyDescent="0.2">
      <c r="A1123" s="630">
        <v>10</v>
      </c>
      <c r="B1123" s="630">
        <v>22021001</v>
      </c>
      <c r="C1123" s="631" t="s">
        <v>3360</v>
      </c>
      <c r="D1123" s="205">
        <v>1950000</v>
      </c>
      <c r="E1123" s="205">
        <v>4100000</v>
      </c>
      <c r="F1123" s="205">
        <v>11000000</v>
      </c>
      <c r="G1123" s="205">
        <v>12000000</v>
      </c>
      <c r="H1123" s="205">
        <v>15000000</v>
      </c>
      <c r="I1123" s="632"/>
      <c r="J1123" s="633" t="s">
        <v>4279</v>
      </c>
    </row>
    <row r="1124" spans="1:10" ht="25.5" x14ac:dyDescent="0.2">
      <c r="A1124" s="630">
        <v>11</v>
      </c>
      <c r="B1124" s="630">
        <v>22021007</v>
      </c>
      <c r="C1124" s="631" t="s">
        <v>3362</v>
      </c>
      <c r="D1124" s="205">
        <v>4135000</v>
      </c>
      <c r="E1124" s="205">
        <v>4790000</v>
      </c>
      <c r="F1124" s="205">
        <v>7550000</v>
      </c>
      <c r="G1124" s="205">
        <v>10000000</v>
      </c>
      <c r="H1124" s="205">
        <v>8000000</v>
      </c>
      <c r="I1124" s="632"/>
      <c r="J1124" s="633" t="s">
        <v>4279</v>
      </c>
    </row>
    <row r="1125" spans="1:10" x14ac:dyDescent="0.2">
      <c r="A1125" s="1317" t="s">
        <v>365</v>
      </c>
      <c r="B1125" s="1317"/>
      <c r="C1125" s="1317"/>
      <c r="D1125" s="634">
        <v>60670500</v>
      </c>
      <c r="E1125" s="634">
        <v>49200000</v>
      </c>
      <c r="F1125" s="634">
        <v>129550000</v>
      </c>
      <c r="G1125" s="634">
        <v>150000000</v>
      </c>
      <c r="H1125" s="634">
        <f>SUM(H1114:H1124)</f>
        <v>124250000</v>
      </c>
      <c r="I1125" s="632"/>
      <c r="J1125" s="636"/>
    </row>
    <row r="1126" spans="1:10" x14ac:dyDescent="0.2">
      <c r="A1126" s="628">
        <v>2</v>
      </c>
      <c r="B1126" s="628">
        <v>23800100200</v>
      </c>
      <c r="C1126" s="1316" t="s">
        <v>2948</v>
      </c>
      <c r="D1126" s="1316"/>
      <c r="E1126" s="1316"/>
      <c r="F1126" s="1316"/>
      <c r="G1126" s="1316"/>
      <c r="H1126" s="1316"/>
      <c r="I1126" s="1316"/>
      <c r="J1126" s="1316"/>
    </row>
    <row r="1127" spans="1:10" ht="25.5" x14ac:dyDescent="0.2">
      <c r="A1127" s="630">
        <v>1</v>
      </c>
      <c r="B1127" s="630">
        <v>22020102</v>
      </c>
      <c r="C1127" s="631" t="s">
        <v>3349</v>
      </c>
      <c r="D1127" s="205">
        <v>2840000</v>
      </c>
      <c r="E1127" s="205">
        <v>1400000</v>
      </c>
      <c r="F1127" s="205">
        <v>5100000</v>
      </c>
      <c r="G1127" s="205">
        <v>5100000</v>
      </c>
      <c r="H1127" s="205">
        <v>5100000</v>
      </c>
      <c r="I1127" s="647"/>
      <c r="J1127" s="633" t="s">
        <v>4279</v>
      </c>
    </row>
    <row r="1128" spans="1:10" ht="25.5" x14ac:dyDescent="0.2">
      <c r="A1128" s="630">
        <v>2</v>
      </c>
      <c r="B1128" s="630">
        <v>22020202</v>
      </c>
      <c r="C1128" s="631" t="s">
        <v>3350</v>
      </c>
      <c r="D1128" s="205">
        <v>320000</v>
      </c>
      <c r="E1128" s="205">
        <v>700000</v>
      </c>
      <c r="F1128" s="205">
        <v>2000000</v>
      </c>
      <c r="G1128" s="205">
        <v>2000000</v>
      </c>
      <c r="H1128" s="205">
        <v>2000000</v>
      </c>
      <c r="I1128" s="632"/>
      <c r="J1128" s="633" t="s">
        <v>4279</v>
      </c>
    </row>
    <row r="1129" spans="1:10" ht="25.5" x14ac:dyDescent="0.2">
      <c r="A1129" s="630">
        <v>3</v>
      </c>
      <c r="B1129" s="630">
        <v>22020301</v>
      </c>
      <c r="C1129" s="631" t="s">
        <v>3352</v>
      </c>
      <c r="D1129" s="205">
        <v>1320000</v>
      </c>
      <c r="E1129" s="205">
        <v>700000</v>
      </c>
      <c r="F1129" s="205">
        <v>2000000</v>
      </c>
      <c r="G1129" s="205">
        <v>2000000</v>
      </c>
      <c r="H1129" s="205">
        <v>2000000</v>
      </c>
      <c r="I1129" s="632"/>
      <c r="J1129" s="633" t="s">
        <v>4279</v>
      </c>
    </row>
    <row r="1130" spans="1:10" ht="25.5" x14ac:dyDescent="0.2">
      <c r="A1130" s="630">
        <v>4</v>
      </c>
      <c r="B1130" s="630">
        <v>22020305</v>
      </c>
      <c r="C1130" s="631" t="s">
        <v>3355</v>
      </c>
      <c r="D1130" s="205">
        <v>480000</v>
      </c>
      <c r="E1130" s="205">
        <v>700000</v>
      </c>
      <c r="F1130" s="205">
        <v>1200000</v>
      </c>
      <c r="G1130" s="205">
        <v>1200000</v>
      </c>
      <c r="H1130" s="205">
        <v>1200000</v>
      </c>
      <c r="I1130" s="632"/>
      <c r="J1130" s="633" t="s">
        <v>4279</v>
      </c>
    </row>
    <row r="1131" spans="1:10" ht="25.5" x14ac:dyDescent="0.2">
      <c r="A1131" s="630">
        <v>5</v>
      </c>
      <c r="B1131" s="630">
        <v>22020401</v>
      </c>
      <c r="C1131" s="631" t="s">
        <v>3356</v>
      </c>
      <c r="D1131" s="205">
        <v>970000</v>
      </c>
      <c r="E1131" s="205">
        <v>700000</v>
      </c>
      <c r="F1131" s="205">
        <v>2800000</v>
      </c>
      <c r="G1131" s="205">
        <v>3000000</v>
      </c>
      <c r="H1131" s="205">
        <v>3000000</v>
      </c>
      <c r="I1131" s="638"/>
      <c r="J1131" s="633" t="s">
        <v>4279</v>
      </c>
    </row>
    <row r="1132" spans="1:10" ht="25.5" x14ac:dyDescent="0.2">
      <c r="A1132" s="630">
        <v>6</v>
      </c>
      <c r="B1132" s="630">
        <v>22020402</v>
      </c>
      <c r="C1132" s="631" t="s">
        <v>3366</v>
      </c>
      <c r="D1132" s="205">
        <v>800000</v>
      </c>
      <c r="E1132" s="205">
        <v>700000</v>
      </c>
      <c r="F1132" s="205">
        <v>1200000</v>
      </c>
      <c r="G1132" s="205">
        <v>1000000</v>
      </c>
      <c r="H1132" s="205">
        <v>1000000</v>
      </c>
      <c r="I1132" s="639"/>
      <c r="J1132" s="633" t="s">
        <v>4279</v>
      </c>
    </row>
    <row r="1133" spans="1:10" ht="25.5" x14ac:dyDescent="0.2">
      <c r="A1133" s="630">
        <v>7</v>
      </c>
      <c r="B1133" s="630">
        <v>22020501</v>
      </c>
      <c r="C1133" s="631" t="s">
        <v>3370</v>
      </c>
      <c r="D1133" s="205">
        <v>1200000</v>
      </c>
      <c r="E1133" s="205">
        <v>700000</v>
      </c>
      <c r="F1133" s="205">
        <v>5200000</v>
      </c>
      <c r="G1133" s="205">
        <v>5200000</v>
      </c>
      <c r="H1133" s="205">
        <v>5200000</v>
      </c>
      <c r="I1133" s="632"/>
      <c r="J1133" s="633" t="s">
        <v>4279</v>
      </c>
    </row>
    <row r="1134" spans="1:10" ht="25.5" x14ac:dyDescent="0.2">
      <c r="A1134" s="630">
        <v>8</v>
      </c>
      <c r="B1134" s="630">
        <v>22021001</v>
      </c>
      <c r="C1134" s="631" t="s">
        <v>3360</v>
      </c>
      <c r="D1134" s="205">
        <v>280000</v>
      </c>
      <c r="E1134" s="205">
        <v>700000</v>
      </c>
      <c r="F1134" s="205">
        <v>1500000</v>
      </c>
      <c r="G1134" s="205">
        <v>1500000</v>
      </c>
      <c r="H1134" s="205">
        <v>1500000</v>
      </c>
      <c r="I1134" s="632"/>
      <c r="J1134" s="633" t="s">
        <v>4279</v>
      </c>
    </row>
    <row r="1135" spans="1:10" ht="25.5" x14ac:dyDescent="0.2">
      <c r="A1135" s="630">
        <v>9</v>
      </c>
      <c r="B1135" s="630">
        <v>22021007</v>
      </c>
      <c r="C1135" s="631" t="s">
        <v>3362</v>
      </c>
      <c r="D1135" s="205">
        <v>600000</v>
      </c>
      <c r="E1135" s="205">
        <v>700000</v>
      </c>
      <c r="F1135" s="205">
        <v>3000000</v>
      </c>
      <c r="G1135" s="205">
        <v>3000000</v>
      </c>
      <c r="H1135" s="205">
        <v>3000000</v>
      </c>
      <c r="I1135" s="632"/>
      <c r="J1135" s="633" t="s">
        <v>4279</v>
      </c>
    </row>
    <row r="1136" spans="1:10" x14ac:dyDescent="0.2">
      <c r="A1136" s="1317" t="s">
        <v>365</v>
      </c>
      <c r="B1136" s="1317"/>
      <c r="C1136" s="1317"/>
      <c r="D1136" s="634">
        <v>8810000</v>
      </c>
      <c r="E1136" s="634">
        <v>7000000</v>
      </c>
      <c r="F1136" s="634">
        <v>24000000</v>
      </c>
      <c r="G1136" s="634">
        <v>24000000</v>
      </c>
      <c r="H1136" s="634">
        <f>SUM(H1127:H1135)</f>
        <v>24000000</v>
      </c>
      <c r="I1136" s="632"/>
      <c r="J1136" s="636"/>
    </row>
    <row r="1137" spans="1:10" x14ac:dyDescent="0.2">
      <c r="A1137" s="628">
        <v>3</v>
      </c>
      <c r="B1137" s="628">
        <v>23800100300</v>
      </c>
      <c r="C1137" s="1316" t="s">
        <v>3078</v>
      </c>
      <c r="D1137" s="1316"/>
      <c r="E1137" s="1316"/>
      <c r="F1137" s="1316"/>
      <c r="G1137" s="1316"/>
      <c r="H1137" s="1316"/>
      <c r="I1137" s="1316"/>
      <c r="J1137" s="1316"/>
    </row>
    <row r="1138" spans="1:10" ht="25.5" x14ac:dyDescent="0.2">
      <c r="A1138" s="630">
        <v>1</v>
      </c>
      <c r="B1138" s="630">
        <v>22020102</v>
      </c>
      <c r="C1138" s="631" t="s">
        <v>3349</v>
      </c>
      <c r="D1138" s="205">
        <v>1570000</v>
      </c>
      <c r="E1138" s="205">
        <v>1080000</v>
      </c>
      <c r="F1138" s="205">
        <v>3800000</v>
      </c>
      <c r="G1138" s="205">
        <v>3800000</v>
      </c>
      <c r="H1138" s="205">
        <v>3800000</v>
      </c>
      <c r="I1138" s="632"/>
      <c r="J1138" s="633" t="s">
        <v>4279</v>
      </c>
    </row>
    <row r="1139" spans="1:10" ht="25.5" x14ac:dyDescent="0.2">
      <c r="A1139" s="630">
        <v>2</v>
      </c>
      <c r="B1139" s="630">
        <v>22020202</v>
      </c>
      <c r="C1139" s="631" t="s">
        <v>3350</v>
      </c>
      <c r="D1139" s="205">
        <v>185000</v>
      </c>
      <c r="E1139" s="205">
        <v>170000</v>
      </c>
      <c r="F1139" s="205">
        <v>200000</v>
      </c>
      <c r="G1139" s="205">
        <v>200000</v>
      </c>
      <c r="H1139" s="205">
        <v>200000</v>
      </c>
      <c r="I1139" s="632"/>
      <c r="J1139" s="633" t="s">
        <v>4279</v>
      </c>
    </row>
    <row r="1140" spans="1:10" ht="25.5" x14ac:dyDescent="0.2">
      <c r="A1140" s="630">
        <v>3</v>
      </c>
      <c r="B1140" s="630">
        <v>22020301</v>
      </c>
      <c r="C1140" s="631" t="s">
        <v>3352</v>
      </c>
      <c r="D1140" s="205">
        <v>180000</v>
      </c>
      <c r="E1140" s="205">
        <v>110000</v>
      </c>
      <c r="F1140" s="205">
        <v>200000</v>
      </c>
      <c r="G1140" s="205">
        <v>200000</v>
      </c>
      <c r="H1140" s="205">
        <v>200000</v>
      </c>
      <c r="I1140" s="632"/>
      <c r="J1140" s="633" t="s">
        <v>4279</v>
      </c>
    </row>
    <row r="1141" spans="1:10" ht="25.5" x14ac:dyDescent="0.2">
      <c r="A1141" s="630">
        <v>4</v>
      </c>
      <c r="B1141" s="630">
        <v>22020305</v>
      </c>
      <c r="C1141" s="631" t="s">
        <v>3355</v>
      </c>
      <c r="D1141" s="205">
        <v>150000</v>
      </c>
      <c r="E1141" s="205">
        <v>120000</v>
      </c>
      <c r="F1141" s="205">
        <v>200000</v>
      </c>
      <c r="G1141" s="205">
        <v>200000</v>
      </c>
      <c r="H1141" s="205">
        <v>200000</v>
      </c>
      <c r="I1141" s="632"/>
      <c r="J1141" s="633" t="s">
        <v>4279</v>
      </c>
    </row>
    <row r="1142" spans="1:10" ht="25.5" x14ac:dyDescent="0.2">
      <c r="A1142" s="630">
        <v>5</v>
      </c>
      <c r="B1142" s="630">
        <v>22020401</v>
      </c>
      <c r="C1142" s="631" t="s">
        <v>3356</v>
      </c>
      <c r="D1142" s="205">
        <v>430000</v>
      </c>
      <c r="E1142" s="205">
        <v>360000</v>
      </c>
      <c r="F1142" s="205">
        <v>1000000</v>
      </c>
      <c r="G1142" s="205">
        <v>1000000</v>
      </c>
      <c r="H1142" s="205">
        <v>1000000</v>
      </c>
      <c r="I1142" s="632"/>
      <c r="J1142" s="633" t="s">
        <v>4279</v>
      </c>
    </row>
    <row r="1143" spans="1:10" ht="25.5" x14ac:dyDescent="0.2">
      <c r="A1143" s="630">
        <v>6</v>
      </c>
      <c r="B1143" s="630">
        <v>22020406</v>
      </c>
      <c r="C1143" s="631" t="s">
        <v>3357</v>
      </c>
      <c r="D1143" s="205">
        <v>120000</v>
      </c>
      <c r="E1143" s="205">
        <v>200000</v>
      </c>
      <c r="F1143" s="205">
        <v>500000</v>
      </c>
      <c r="G1143" s="205">
        <v>500000</v>
      </c>
      <c r="H1143" s="205">
        <v>500000</v>
      </c>
      <c r="I1143" s="632"/>
      <c r="J1143" s="633" t="s">
        <v>4279</v>
      </c>
    </row>
    <row r="1144" spans="1:10" ht="25.5" x14ac:dyDescent="0.2">
      <c r="A1144" s="630">
        <v>7</v>
      </c>
      <c r="B1144" s="630">
        <v>22020501</v>
      </c>
      <c r="C1144" s="631" t="s">
        <v>3370</v>
      </c>
      <c r="D1144" s="205">
        <v>320000</v>
      </c>
      <c r="E1144" s="205">
        <v>610000</v>
      </c>
      <c r="F1144" s="205">
        <v>2500000</v>
      </c>
      <c r="G1144" s="205">
        <v>2500000</v>
      </c>
      <c r="H1144" s="205">
        <v>1500000</v>
      </c>
      <c r="I1144" s="632"/>
      <c r="J1144" s="633" t="s">
        <v>4279</v>
      </c>
    </row>
    <row r="1145" spans="1:10" ht="25.5" x14ac:dyDescent="0.2">
      <c r="A1145" s="630">
        <v>8</v>
      </c>
      <c r="B1145" s="630">
        <v>22020605</v>
      </c>
      <c r="C1145" s="631" t="s">
        <v>3388</v>
      </c>
      <c r="D1145" s="205">
        <v>200000</v>
      </c>
      <c r="E1145" s="205">
        <v>310000</v>
      </c>
      <c r="F1145" s="205">
        <v>500000</v>
      </c>
      <c r="G1145" s="205">
        <v>500000</v>
      </c>
      <c r="H1145" s="205">
        <v>500000</v>
      </c>
      <c r="I1145" s="632"/>
      <c r="J1145" s="633" t="s">
        <v>4279</v>
      </c>
    </row>
    <row r="1146" spans="1:10" ht="25.5" x14ac:dyDescent="0.2">
      <c r="A1146" s="630">
        <v>9</v>
      </c>
      <c r="B1146" s="630">
        <v>22020803</v>
      </c>
      <c r="C1146" s="631" t="s">
        <v>3373</v>
      </c>
      <c r="D1146" s="205">
        <v>500000</v>
      </c>
      <c r="E1146" s="205">
        <v>580000</v>
      </c>
      <c r="F1146" s="205">
        <v>900000</v>
      </c>
      <c r="G1146" s="205">
        <v>900000</v>
      </c>
      <c r="H1146" s="205">
        <v>900000</v>
      </c>
      <c r="I1146" s="632"/>
      <c r="J1146" s="633" t="s">
        <v>4279</v>
      </c>
    </row>
    <row r="1147" spans="1:10" ht="25.5" x14ac:dyDescent="0.2">
      <c r="A1147" s="630">
        <v>10</v>
      </c>
      <c r="B1147" s="630">
        <v>22021001</v>
      </c>
      <c r="C1147" s="631" t="s">
        <v>3360</v>
      </c>
      <c r="D1147" s="205">
        <v>180000</v>
      </c>
      <c r="E1147" s="205">
        <v>150000</v>
      </c>
      <c r="F1147" s="205">
        <v>200000</v>
      </c>
      <c r="G1147" s="205">
        <v>200000</v>
      </c>
      <c r="H1147" s="205">
        <v>200000</v>
      </c>
      <c r="I1147" s="632"/>
      <c r="J1147" s="633" t="s">
        <v>4279</v>
      </c>
    </row>
    <row r="1148" spans="1:10" ht="25.5" x14ac:dyDescent="0.2">
      <c r="A1148" s="630">
        <v>11</v>
      </c>
      <c r="B1148" s="630">
        <v>22021007</v>
      </c>
      <c r="C1148" s="631" t="s">
        <v>3362</v>
      </c>
      <c r="D1148" s="205">
        <v>715000</v>
      </c>
      <c r="E1148" s="205">
        <v>700000</v>
      </c>
      <c r="F1148" s="205">
        <v>2000000</v>
      </c>
      <c r="G1148" s="205">
        <v>2000000</v>
      </c>
      <c r="H1148" s="205">
        <v>2000000</v>
      </c>
      <c r="I1148" s="632"/>
      <c r="J1148" s="633" t="s">
        <v>4279</v>
      </c>
    </row>
    <row r="1149" spans="1:10" x14ac:dyDescent="0.2">
      <c r="A1149" s="1317" t="s">
        <v>365</v>
      </c>
      <c r="B1149" s="1317"/>
      <c r="C1149" s="1317"/>
      <c r="D1149" s="634">
        <v>4550000</v>
      </c>
      <c r="E1149" s="634">
        <v>4390000</v>
      </c>
      <c r="F1149" s="634">
        <v>12000000</v>
      </c>
      <c r="G1149" s="634">
        <v>12000000</v>
      </c>
      <c r="H1149" s="634">
        <f>SUM(H1138:H1148)</f>
        <v>11000000</v>
      </c>
      <c r="I1149" s="632"/>
      <c r="J1149" s="636"/>
    </row>
    <row r="1150" spans="1:10" x14ac:dyDescent="0.2">
      <c r="A1150" s="628">
        <v>4</v>
      </c>
      <c r="B1150" s="628">
        <v>23800400100</v>
      </c>
      <c r="C1150" s="1316" t="s">
        <v>1964</v>
      </c>
      <c r="D1150" s="1316"/>
      <c r="E1150" s="1316"/>
      <c r="F1150" s="1316"/>
      <c r="G1150" s="1316"/>
      <c r="H1150" s="1316"/>
      <c r="I1150" s="1316"/>
      <c r="J1150" s="1316"/>
    </row>
    <row r="1151" spans="1:10" ht="25.5" x14ac:dyDescent="0.2">
      <c r="A1151" s="630">
        <v>1</v>
      </c>
      <c r="B1151" s="630">
        <v>22020102</v>
      </c>
      <c r="C1151" s="631" t="s">
        <v>3349</v>
      </c>
      <c r="D1151" s="205">
        <v>2183500</v>
      </c>
      <c r="E1151" s="205">
        <v>1976000</v>
      </c>
      <c r="F1151" s="205">
        <v>8300000</v>
      </c>
      <c r="G1151" s="205">
        <v>4500000</v>
      </c>
      <c r="H1151" s="205">
        <v>2500000</v>
      </c>
      <c r="I1151" s="632"/>
      <c r="J1151" s="633" t="s">
        <v>4279</v>
      </c>
    </row>
    <row r="1152" spans="1:10" ht="25.5" x14ac:dyDescent="0.2">
      <c r="A1152" s="630">
        <v>2</v>
      </c>
      <c r="B1152" s="630">
        <v>22020202</v>
      </c>
      <c r="C1152" s="631" t="s">
        <v>3350</v>
      </c>
      <c r="D1152" s="205">
        <v>62500</v>
      </c>
      <c r="E1152" s="205">
        <v>10000</v>
      </c>
      <c r="F1152" s="205">
        <v>1000000</v>
      </c>
      <c r="G1152" s="205">
        <v>600000</v>
      </c>
      <c r="H1152" s="205">
        <v>500000</v>
      </c>
      <c r="I1152" s="632"/>
      <c r="J1152" s="633" t="s">
        <v>4279</v>
      </c>
    </row>
    <row r="1153" spans="1:10" ht="25.5" x14ac:dyDescent="0.2">
      <c r="A1153" s="630">
        <v>3</v>
      </c>
      <c r="B1153" s="630">
        <v>22020301</v>
      </c>
      <c r="C1153" s="631" t="s">
        <v>3352</v>
      </c>
      <c r="D1153" s="205">
        <v>264000</v>
      </c>
      <c r="E1153" s="205">
        <v>202500</v>
      </c>
      <c r="F1153" s="205">
        <v>1900000</v>
      </c>
      <c r="G1153" s="205">
        <v>1500000</v>
      </c>
      <c r="H1153" s="205">
        <v>400000</v>
      </c>
      <c r="I1153" s="632"/>
      <c r="J1153" s="633" t="s">
        <v>4279</v>
      </c>
    </row>
    <row r="1154" spans="1:10" ht="25.5" x14ac:dyDescent="0.2">
      <c r="A1154" s="630">
        <v>4</v>
      </c>
      <c r="B1154" s="630">
        <v>22020305</v>
      </c>
      <c r="C1154" s="631" t="s">
        <v>3355</v>
      </c>
      <c r="D1154" s="637">
        <v>0</v>
      </c>
      <c r="E1154" s="637">
        <v>0</v>
      </c>
      <c r="F1154" s="205">
        <v>2000000</v>
      </c>
      <c r="G1154" s="205">
        <v>1000000</v>
      </c>
      <c r="H1154" s="205">
        <v>500000</v>
      </c>
      <c r="I1154" s="632"/>
      <c r="J1154" s="633" t="s">
        <v>4279</v>
      </c>
    </row>
    <row r="1155" spans="1:10" ht="25.5" x14ac:dyDescent="0.2">
      <c r="A1155" s="630">
        <v>5</v>
      </c>
      <c r="B1155" s="630">
        <v>22020401</v>
      </c>
      <c r="C1155" s="631" t="s">
        <v>3356</v>
      </c>
      <c r="D1155" s="205">
        <v>159500</v>
      </c>
      <c r="E1155" s="205">
        <v>115000</v>
      </c>
      <c r="F1155" s="205">
        <v>1000000</v>
      </c>
      <c r="G1155" s="205">
        <v>800000</v>
      </c>
      <c r="H1155" s="205">
        <v>600000</v>
      </c>
      <c r="I1155" s="638"/>
      <c r="J1155" s="633" t="s">
        <v>4279</v>
      </c>
    </row>
    <row r="1156" spans="1:10" ht="25.5" x14ac:dyDescent="0.2">
      <c r="A1156" s="630">
        <v>6</v>
      </c>
      <c r="B1156" s="630">
        <v>22020402</v>
      </c>
      <c r="C1156" s="631" t="s">
        <v>3366</v>
      </c>
      <c r="D1156" s="205">
        <v>95500</v>
      </c>
      <c r="E1156" s="205">
        <v>163500</v>
      </c>
      <c r="F1156" s="205">
        <v>1000000</v>
      </c>
      <c r="G1156" s="205">
        <v>800000</v>
      </c>
      <c r="H1156" s="205">
        <v>500000</v>
      </c>
      <c r="I1156" s="639"/>
      <c r="J1156" s="633" t="s">
        <v>4279</v>
      </c>
    </row>
    <row r="1157" spans="1:10" ht="25.5" x14ac:dyDescent="0.2">
      <c r="A1157" s="630">
        <v>7</v>
      </c>
      <c r="B1157" s="630">
        <v>22020501</v>
      </c>
      <c r="C1157" s="631" t="s">
        <v>3370</v>
      </c>
      <c r="D1157" s="205">
        <v>59000</v>
      </c>
      <c r="E1157" s="637">
        <v>0</v>
      </c>
      <c r="F1157" s="205">
        <v>2200000</v>
      </c>
      <c r="G1157" s="205">
        <v>1500000</v>
      </c>
      <c r="H1157" s="205">
        <v>1500000</v>
      </c>
      <c r="I1157" s="632"/>
      <c r="J1157" s="633" t="s">
        <v>4279</v>
      </c>
    </row>
    <row r="1158" spans="1:10" ht="25.5" x14ac:dyDescent="0.2">
      <c r="A1158" s="630">
        <v>8</v>
      </c>
      <c r="B1158" s="630">
        <v>22021001</v>
      </c>
      <c r="C1158" s="631" t="s">
        <v>3360</v>
      </c>
      <c r="D1158" s="205">
        <v>96000</v>
      </c>
      <c r="E1158" s="205">
        <v>84000</v>
      </c>
      <c r="F1158" s="205">
        <v>1300000</v>
      </c>
      <c r="G1158" s="205">
        <v>600000</v>
      </c>
      <c r="H1158" s="205">
        <v>700000</v>
      </c>
      <c r="I1158" s="632"/>
      <c r="J1158" s="633" t="s">
        <v>4279</v>
      </c>
    </row>
    <row r="1159" spans="1:10" ht="25.5" x14ac:dyDescent="0.2">
      <c r="A1159" s="630">
        <v>9</v>
      </c>
      <c r="B1159" s="630">
        <v>22021007</v>
      </c>
      <c r="C1159" s="631" t="s">
        <v>3362</v>
      </c>
      <c r="D1159" s="205">
        <v>280000</v>
      </c>
      <c r="E1159" s="205">
        <v>249000</v>
      </c>
      <c r="F1159" s="205">
        <v>1300000</v>
      </c>
      <c r="G1159" s="205">
        <v>700000</v>
      </c>
      <c r="H1159" s="205">
        <v>800000</v>
      </c>
      <c r="I1159" s="632"/>
      <c r="J1159" s="633" t="s">
        <v>4279</v>
      </c>
    </row>
    <row r="1160" spans="1:10" x14ac:dyDescent="0.2">
      <c r="A1160" s="1317" t="s">
        <v>365</v>
      </c>
      <c r="B1160" s="1317"/>
      <c r="C1160" s="1317"/>
      <c r="D1160" s="634">
        <v>3200000</v>
      </c>
      <c r="E1160" s="634">
        <v>2800000</v>
      </c>
      <c r="F1160" s="634">
        <v>20000000</v>
      </c>
      <c r="G1160" s="634">
        <v>12000000</v>
      </c>
      <c r="H1160" s="634">
        <f>SUM(H1151:H1159)</f>
        <v>8000000</v>
      </c>
      <c r="I1160" s="632"/>
      <c r="J1160" s="636"/>
    </row>
    <row r="1161" spans="1:10" x14ac:dyDescent="0.2">
      <c r="A1161" s="628">
        <v>5</v>
      </c>
      <c r="B1161" s="628">
        <v>23800100600</v>
      </c>
      <c r="C1161" s="1316" t="s">
        <v>3170</v>
      </c>
      <c r="D1161" s="1316"/>
      <c r="E1161" s="1316"/>
      <c r="F1161" s="1316"/>
      <c r="G1161" s="1316"/>
      <c r="H1161" s="1316"/>
      <c r="I1161" s="632"/>
      <c r="J1161" s="636"/>
    </row>
    <row r="1162" spans="1:10" ht="25.5" x14ac:dyDescent="0.2">
      <c r="A1162" s="630">
        <v>1</v>
      </c>
      <c r="B1162" s="630">
        <v>22020102</v>
      </c>
      <c r="C1162" s="631" t="s">
        <v>3349</v>
      </c>
      <c r="D1162" s="637">
        <v>0</v>
      </c>
      <c r="E1162" s="205">
        <v>5240000</v>
      </c>
      <c r="F1162" s="205">
        <v>5500000</v>
      </c>
      <c r="G1162" s="205">
        <v>6500000</v>
      </c>
      <c r="H1162" s="205">
        <v>6500000</v>
      </c>
      <c r="I1162" s="638"/>
      <c r="J1162" s="633" t="s">
        <v>4279</v>
      </c>
    </row>
    <row r="1163" spans="1:10" ht="25.5" x14ac:dyDescent="0.2">
      <c r="A1163" s="630">
        <v>2</v>
      </c>
      <c r="B1163" s="630">
        <v>22020201</v>
      </c>
      <c r="C1163" s="631" t="s">
        <v>3363</v>
      </c>
      <c r="D1163" s="637">
        <v>0</v>
      </c>
      <c r="E1163" s="205">
        <v>360000</v>
      </c>
      <c r="F1163" s="205">
        <v>500000</v>
      </c>
      <c r="G1163" s="205">
        <v>500000</v>
      </c>
      <c r="H1163" s="205">
        <v>500000</v>
      </c>
      <c r="I1163" s="639"/>
      <c r="J1163" s="633" t="s">
        <v>4279</v>
      </c>
    </row>
    <row r="1164" spans="1:10" ht="25.5" x14ac:dyDescent="0.2">
      <c r="A1164" s="630">
        <v>3</v>
      </c>
      <c r="B1164" s="630">
        <v>22020202</v>
      </c>
      <c r="C1164" s="631" t="s">
        <v>3350</v>
      </c>
      <c r="D1164" s="637">
        <v>0</v>
      </c>
      <c r="E1164" s="205">
        <v>560000</v>
      </c>
      <c r="F1164" s="205">
        <v>600000</v>
      </c>
      <c r="G1164" s="205">
        <v>600000</v>
      </c>
      <c r="H1164" s="205">
        <v>600000</v>
      </c>
      <c r="I1164" s="632"/>
      <c r="J1164" s="633" t="s">
        <v>4279</v>
      </c>
    </row>
    <row r="1165" spans="1:10" ht="25.5" x14ac:dyDescent="0.2">
      <c r="A1165" s="630">
        <v>4</v>
      </c>
      <c r="B1165" s="630">
        <v>22020301</v>
      </c>
      <c r="C1165" s="631" t="s">
        <v>3352</v>
      </c>
      <c r="D1165" s="637">
        <v>0</v>
      </c>
      <c r="E1165" s="205">
        <v>1092000</v>
      </c>
      <c r="F1165" s="205">
        <v>1200000</v>
      </c>
      <c r="G1165" s="205">
        <v>1200000</v>
      </c>
      <c r="H1165" s="205">
        <v>1200000</v>
      </c>
      <c r="I1165" s="632"/>
      <c r="J1165" s="633" t="s">
        <v>4279</v>
      </c>
    </row>
    <row r="1166" spans="1:10" ht="25.5" x14ac:dyDescent="0.2">
      <c r="A1166" s="630">
        <v>5</v>
      </c>
      <c r="B1166" s="630">
        <v>22020306</v>
      </c>
      <c r="C1166" s="631" t="s">
        <v>3383</v>
      </c>
      <c r="D1166" s="637">
        <v>0</v>
      </c>
      <c r="E1166" s="205">
        <v>690000</v>
      </c>
      <c r="F1166" s="205">
        <v>800000</v>
      </c>
      <c r="G1166" s="205">
        <v>800000</v>
      </c>
      <c r="H1166" s="205">
        <v>800000</v>
      </c>
      <c r="I1166" s="632"/>
      <c r="J1166" s="633" t="s">
        <v>4279</v>
      </c>
    </row>
    <row r="1167" spans="1:10" ht="25.5" x14ac:dyDescent="0.2">
      <c r="A1167" s="630">
        <v>6</v>
      </c>
      <c r="B1167" s="630">
        <v>22020401</v>
      </c>
      <c r="C1167" s="631" t="s">
        <v>3356</v>
      </c>
      <c r="D1167" s="637">
        <v>0</v>
      </c>
      <c r="E1167" s="205">
        <v>1345000</v>
      </c>
      <c r="F1167" s="205">
        <v>1500000</v>
      </c>
      <c r="G1167" s="205">
        <v>2500000</v>
      </c>
      <c r="H1167" s="205">
        <v>2000000</v>
      </c>
      <c r="I1167" s="632"/>
      <c r="J1167" s="633" t="s">
        <v>4279</v>
      </c>
    </row>
    <row r="1168" spans="1:10" ht="25.5" x14ac:dyDescent="0.2">
      <c r="A1168" s="630">
        <v>7</v>
      </c>
      <c r="B1168" s="630">
        <v>22020402</v>
      </c>
      <c r="C1168" s="631" t="s">
        <v>3366</v>
      </c>
      <c r="D1168" s="637">
        <v>0</v>
      </c>
      <c r="E1168" s="205">
        <v>685000</v>
      </c>
      <c r="F1168" s="205">
        <v>800000</v>
      </c>
      <c r="G1168" s="205">
        <v>800000</v>
      </c>
      <c r="H1168" s="205">
        <v>800000</v>
      </c>
      <c r="I1168" s="638"/>
      <c r="J1168" s="633" t="s">
        <v>4279</v>
      </c>
    </row>
    <row r="1169" spans="1:10" ht="25.5" x14ac:dyDescent="0.2">
      <c r="A1169" s="630">
        <v>8</v>
      </c>
      <c r="B1169" s="630">
        <v>22020501</v>
      </c>
      <c r="C1169" s="631" t="s">
        <v>3370</v>
      </c>
      <c r="D1169" s="637">
        <v>0</v>
      </c>
      <c r="E1169" s="205">
        <v>2715000</v>
      </c>
      <c r="F1169" s="205">
        <v>3000000</v>
      </c>
      <c r="G1169" s="205">
        <v>4000000</v>
      </c>
      <c r="H1169" s="205">
        <v>4000000</v>
      </c>
      <c r="I1169" s="639"/>
      <c r="J1169" s="633" t="s">
        <v>4279</v>
      </c>
    </row>
    <row r="1170" spans="1:10" ht="25.5" x14ac:dyDescent="0.2">
      <c r="A1170" s="630">
        <v>9</v>
      </c>
      <c r="B1170" s="630">
        <v>22021001</v>
      </c>
      <c r="C1170" s="631" t="s">
        <v>3360</v>
      </c>
      <c r="D1170" s="637">
        <v>0</v>
      </c>
      <c r="E1170" s="205">
        <v>275000</v>
      </c>
      <c r="F1170" s="205">
        <v>300000</v>
      </c>
      <c r="G1170" s="205">
        <v>300000</v>
      </c>
      <c r="H1170" s="205">
        <v>300000</v>
      </c>
      <c r="I1170" s="647"/>
      <c r="J1170" s="633" t="s">
        <v>4279</v>
      </c>
    </row>
    <row r="1171" spans="1:10" ht="25.5" x14ac:dyDescent="0.2">
      <c r="A1171" s="630">
        <v>10</v>
      </c>
      <c r="B1171" s="630">
        <v>22021007</v>
      </c>
      <c r="C1171" s="631" t="s">
        <v>3362</v>
      </c>
      <c r="D1171" s="637">
        <v>0</v>
      </c>
      <c r="E1171" s="205">
        <v>705000</v>
      </c>
      <c r="F1171" s="205">
        <v>800000</v>
      </c>
      <c r="G1171" s="205">
        <v>800000</v>
      </c>
      <c r="H1171" s="205">
        <v>800000</v>
      </c>
      <c r="I1171" s="632"/>
      <c r="J1171" s="633" t="s">
        <v>4279</v>
      </c>
    </row>
    <row r="1172" spans="1:10" x14ac:dyDescent="0.2">
      <c r="A1172" s="1317" t="s">
        <v>365</v>
      </c>
      <c r="B1172" s="1317"/>
      <c r="C1172" s="1317"/>
      <c r="D1172" s="640">
        <v>0</v>
      </c>
      <c r="E1172" s="634">
        <v>13667000</v>
      </c>
      <c r="F1172" s="634">
        <v>15000000</v>
      </c>
      <c r="G1172" s="634">
        <v>18000000</v>
      </c>
      <c r="H1172" s="634">
        <f>SUM(H1162:H1171)</f>
        <v>17500000</v>
      </c>
      <c r="I1172" s="632"/>
      <c r="J1172" s="636"/>
    </row>
    <row r="1173" spans="1:10" s="663" customFormat="1" ht="15.6" customHeight="1" x14ac:dyDescent="0.2">
      <c r="A1173" s="660">
        <v>6</v>
      </c>
      <c r="B1173" s="661" t="s">
        <v>3838</v>
      </c>
      <c r="C1173" s="1323" t="s">
        <v>3839</v>
      </c>
      <c r="D1173" s="1324"/>
      <c r="E1173" s="1324"/>
      <c r="F1173" s="1324"/>
      <c r="G1173" s="1324"/>
      <c r="H1173" s="1325"/>
      <c r="I1173" s="641"/>
      <c r="J1173" s="662"/>
    </row>
    <row r="1174" spans="1:10" s="663" customFormat="1" ht="38.25" x14ac:dyDescent="0.2">
      <c r="A1174" s="664">
        <v>1</v>
      </c>
      <c r="B1174" s="664">
        <v>22020102</v>
      </c>
      <c r="C1174" s="665" t="s">
        <v>3349</v>
      </c>
      <c r="D1174" s="666">
        <v>0</v>
      </c>
      <c r="E1174" s="666">
        <v>0</v>
      </c>
      <c r="F1174" s="666">
        <v>0</v>
      </c>
      <c r="G1174" s="666">
        <v>0</v>
      </c>
      <c r="H1174" s="667">
        <v>1700000</v>
      </c>
      <c r="I1174" s="668"/>
      <c r="J1174" s="669" t="s">
        <v>4283</v>
      </c>
    </row>
    <row r="1175" spans="1:10" s="663" customFormat="1" ht="38.25" x14ac:dyDescent="0.2">
      <c r="A1175" s="664">
        <v>2</v>
      </c>
      <c r="B1175" s="664">
        <v>22020202</v>
      </c>
      <c r="C1175" s="665" t="s">
        <v>3350</v>
      </c>
      <c r="D1175" s="666">
        <v>0</v>
      </c>
      <c r="E1175" s="666">
        <v>0</v>
      </c>
      <c r="F1175" s="666">
        <v>0</v>
      </c>
      <c r="G1175" s="666">
        <v>0</v>
      </c>
      <c r="H1175" s="667">
        <v>400000</v>
      </c>
      <c r="I1175" s="641"/>
      <c r="J1175" s="669" t="s">
        <v>4283</v>
      </c>
    </row>
    <row r="1176" spans="1:10" s="663" customFormat="1" ht="38.25" x14ac:dyDescent="0.2">
      <c r="A1176" s="664">
        <v>3</v>
      </c>
      <c r="B1176" s="664">
        <v>22020301</v>
      </c>
      <c r="C1176" s="665" t="s">
        <v>3352</v>
      </c>
      <c r="D1176" s="666">
        <v>0</v>
      </c>
      <c r="E1176" s="666">
        <v>0</v>
      </c>
      <c r="F1176" s="666">
        <v>0</v>
      </c>
      <c r="G1176" s="666">
        <v>0</v>
      </c>
      <c r="H1176" s="667">
        <v>600000</v>
      </c>
      <c r="I1176" s="641"/>
      <c r="J1176" s="669" t="s">
        <v>4283</v>
      </c>
    </row>
    <row r="1177" spans="1:10" s="663" customFormat="1" ht="38.25" x14ac:dyDescent="0.2">
      <c r="A1177" s="664">
        <v>4</v>
      </c>
      <c r="B1177" s="664">
        <v>22020306</v>
      </c>
      <c r="C1177" s="665" t="s">
        <v>3383</v>
      </c>
      <c r="D1177" s="666">
        <v>0</v>
      </c>
      <c r="E1177" s="666">
        <v>0</v>
      </c>
      <c r="F1177" s="666">
        <v>0</v>
      </c>
      <c r="G1177" s="666">
        <v>0</v>
      </c>
      <c r="H1177" s="667">
        <v>700000</v>
      </c>
      <c r="I1177" s="641"/>
      <c r="J1177" s="669" t="s">
        <v>4283</v>
      </c>
    </row>
    <row r="1178" spans="1:10" s="663" customFormat="1" ht="38.25" x14ac:dyDescent="0.2">
      <c r="A1178" s="664">
        <v>5</v>
      </c>
      <c r="B1178" s="664">
        <v>22020401</v>
      </c>
      <c r="C1178" s="665" t="s">
        <v>3356</v>
      </c>
      <c r="D1178" s="666">
        <v>0</v>
      </c>
      <c r="E1178" s="666">
        <v>0</v>
      </c>
      <c r="F1178" s="666">
        <v>0</v>
      </c>
      <c r="G1178" s="666">
        <v>0</v>
      </c>
      <c r="H1178" s="667">
        <v>400000</v>
      </c>
      <c r="I1178" s="641"/>
      <c r="J1178" s="669" t="s">
        <v>4283</v>
      </c>
    </row>
    <row r="1179" spans="1:10" s="663" customFormat="1" ht="38.25" x14ac:dyDescent="0.2">
      <c r="A1179" s="664">
        <v>6</v>
      </c>
      <c r="B1179" s="664">
        <v>22020402</v>
      </c>
      <c r="C1179" s="665" t="s">
        <v>3366</v>
      </c>
      <c r="D1179" s="666">
        <v>0</v>
      </c>
      <c r="E1179" s="666">
        <v>0</v>
      </c>
      <c r="F1179" s="666">
        <v>0</v>
      </c>
      <c r="G1179" s="666">
        <v>0</v>
      </c>
      <c r="H1179" s="667">
        <v>800000</v>
      </c>
      <c r="I1179" s="655"/>
      <c r="J1179" s="669" t="s">
        <v>4283</v>
      </c>
    </row>
    <row r="1180" spans="1:10" s="663" customFormat="1" ht="38.25" x14ac:dyDescent="0.2">
      <c r="A1180" s="664">
        <v>7</v>
      </c>
      <c r="B1180" s="664">
        <v>22020501</v>
      </c>
      <c r="C1180" s="665" t="s">
        <v>3370</v>
      </c>
      <c r="D1180" s="666">
        <v>0</v>
      </c>
      <c r="E1180" s="666">
        <v>0</v>
      </c>
      <c r="F1180" s="666">
        <v>0</v>
      </c>
      <c r="G1180" s="666">
        <v>0</v>
      </c>
      <c r="H1180" s="667">
        <v>1000000</v>
      </c>
      <c r="I1180" s="670"/>
      <c r="J1180" s="669" t="s">
        <v>4283</v>
      </c>
    </row>
    <row r="1181" spans="1:10" s="663" customFormat="1" ht="38.25" x14ac:dyDescent="0.2">
      <c r="A1181" s="664">
        <v>8</v>
      </c>
      <c r="B1181" s="664">
        <v>22021001</v>
      </c>
      <c r="C1181" s="665" t="s">
        <v>3360</v>
      </c>
      <c r="D1181" s="666">
        <v>0</v>
      </c>
      <c r="E1181" s="666">
        <v>0</v>
      </c>
      <c r="F1181" s="666">
        <v>0</v>
      </c>
      <c r="G1181" s="666">
        <v>0</v>
      </c>
      <c r="H1181" s="667">
        <v>500000</v>
      </c>
      <c r="I1181" s="671"/>
      <c r="J1181" s="669" t="s">
        <v>4283</v>
      </c>
    </row>
    <row r="1182" spans="1:10" s="663" customFormat="1" ht="38.25" x14ac:dyDescent="0.2">
      <c r="A1182" s="664">
        <v>9</v>
      </c>
      <c r="B1182" s="664">
        <v>22021007</v>
      </c>
      <c r="C1182" s="665" t="s">
        <v>3362</v>
      </c>
      <c r="D1182" s="666">
        <v>0</v>
      </c>
      <c r="E1182" s="666">
        <v>0</v>
      </c>
      <c r="F1182" s="666">
        <v>0</v>
      </c>
      <c r="G1182" s="666">
        <v>0</v>
      </c>
      <c r="H1182" s="667">
        <v>500000</v>
      </c>
      <c r="I1182" s="641"/>
      <c r="J1182" s="669" t="s">
        <v>4283</v>
      </c>
    </row>
    <row r="1183" spans="1:10" s="663" customFormat="1" ht="38.25" x14ac:dyDescent="0.2">
      <c r="A1183" s="1326" t="s">
        <v>365</v>
      </c>
      <c r="B1183" s="1326"/>
      <c r="C1183" s="1326"/>
      <c r="D1183" s="672">
        <v>0</v>
      </c>
      <c r="E1183" s="672">
        <v>0</v>
      </c>
      <c r="F1183" s="672">
        <v>0</v>
      </c>
      <c r="G1183" s="672">
        <v>0</v>
      </c>
      <c r="H1183" s="635">
        <f>SUM(H1174:H1182)</f>
        <v>6600000</v>
      </c>
      <c r="I1183" s="641"/>
      <c r="J1183" s="669" t="s">
        <v>4283</v>
      </c>
    </row>
    <row r="1184" spans="1:10" s="663" customFormat="1" ht="15.6" customHeight="1" x14ac:dyDescent="0.2">
      <c r="A1184" s="660">
        <v>7</v>
      </c>
      <c r="B1184" s="661" t="s">
        <v>3855</v>
      </c>
      <c r="C1184" s="1323" t="s">
        <v>3856</v>
      </c>
      <c r="D1184" s="1324"/>
      <c r="E1184" s="1324"/>
      <c r="F1184" s="1324"/>
      <c r="G1184" s="1324"/>
      <c r="H1184" s="1325"/>
      <c r="I1184" s="641"/>
      <c r="J1184" s="669"/>
    </row>
    <row r="1185" spans="1:10" s="663" customFormat="1" ht="38.25" x14ac:dyDescent="0.2">
      <c r="A1185" s="664">
        <v>1</v>
      </c>
      <c r="B1185" s="664">
        <v>22020102</v>
      </c>
      <c r="C1185" s="665" t="s">
        <v>3349</v>
      </c>
      <c r="D1185" s="666">
        <v>0</v>
      </c>
      <c r="E1185" s="666">
        <v>0</v>
      </c>
      <c r="F1185" s="666">
        <v>0</v>
      </c>
      <c r="G1185" s="666">
        <v>0</v>
      </c>
      <c r="H1185" s="667">
        <v>7000000</v>
      </c>
      <c r="I1185" s="668"/>
      <c r="J1185" s="669" t="s">
        <v>4283</v>
      </c>
    </row>
    <row r="1186" spans="1:10" s="663" customFormat="1" ht="38.25" x14ac:dyDescent="0.2">
      <c r="A1186" s="664">
        <v>2</v>
      </c>
      <c r="B1186" s="664">
        <v>22020202</v>
      </c>
      <c r="C1186" s="665" t="s">
        <v>3350</v>
      </c>
      <c r="D1186" s="666">
        <v>0</v>
      </c>
      <c r="E1186" s="666">
        <v>0</v>
      </c>
      <c r="F1186" s="666">
        <v>0</v>
      </c>
      <c r="G1186" s="666">
        <v>0</v>
      </c>
      <c r="H1186" s="667">
        <v>500000</v>
      </c>
      <c r="I1186" s="641"/>
      <c r="J1186" s="669" t="s">
        <v>4283</v>
      </c>
    </row>
    <row r="1187" spans="1:10" s="663" customFormat="1" ht="38.25" x14ac:dyDescent="0.2">
      <c r="A1187" s="664">
        <v>3</v>
      </c>
      <c r="B1187" s="664">
        <v>22020301</v>
      </c>
      <c r="C1187" s="665" t="s">
        <v>3352</v>
      </c>
      <c r="D1187" s="666">
        <v>0</v>
      </c>
      <c r="E1187" s="666">
        <v>0</v>
      </c>
      <c r="F1187" s="666">
        <v>0</v>
      </c>
      <c r="G1187" s="666">
        <v>0</v>
      </c>
      <c r="H1187" s="667">
        <v>600000</v>
      </c>
      <c r="I1187" s="641"/>
      <c r="J1187" s="669" t="s">
        <v>4283</v>
      </c>
    </row>
    <row r="1188" spans="1:10" s="663" customFormat="1" ht="38.25" x14ac:dyDescent="0.2">
      <c r="A1188" s="664">
        <v>4</v>
      </c>
      <c r="B1188" s="664">
        <v>22020306</v>
      </c>
      <c r="C1188" s="665" t="s">
        <v>3383</v>
      </c>
      <c r="D1188" s="666">
        <v>0</v>
      </c>
      <c r="E1188" s="666">
        <v>0</v>
      </c>
      <c r="F1188" s="666">
        <v>0</v>
      </c>
      <c r="G1188" s="666">
        <v>0</v>
      </c>
      <c r="H1188" s="667">
        <v>700000</v>
      </c>
      <c r="I1188" s="641"/>
      <c r="J1188" s="669" t="s">
        <v>4283</v>
      </c>
    </row>
    <row r="1189" spans="1:10" s="663" customFormat="1" ht="38.25" x14ac:dyDescent="0.2">
      <c r="A1189" s="664">
        <v>5</v>
      </c>
      <c r="B1189" s="664">
        <v>22020401</v>
      </c>
      <c r="C1189" s="665" t="s">
        <v>3356</v>
      </c>
      <c r="D1189" s="666">
        <v>0</v>
      </c>
      <c r="E1189" s="666">
        <v>0</v>
      </c>
      <c r="F1189" s="666">
        <v>0</v>
      </c>
      <c r="G1189" s="666">
        <v>0</v>
      </c>
      <c r="H1189" s="667">
        <v>1400000</v>
      </c>
      <c r="I1189" s="641"/>
      <c r="J1189" s="669" t="s">
        <v>4283</v>
      </c>
    </row>
    <row r="1190" spans="1:10" s="663" customFormat="1" ht="38.25" x14ac:dyDescent="0.2">
      <c r="A1190" s="664">
        <v>6</v>
      </c>
      <c r="B1190" s="664">
        <v>22020402</v>
      </c>
      <c r="C1190" s="665" t="s">
        <v>3366</v>
      </c>
      <c r="D1190" s="666">
        <v>0</v>
      </c>
      <c r="E1190" s="666">
        <v>0</v>
      </c>
      <c r="F1190" s="666">
        <v>0</v>
      </c>
      <c r="G1190" s="666">
        <v>0</v>
      </c>
      <c r="H1190" s="667">
        <v>800000</v>
      </c>
      <c r="I1190" s="655"/>
      <c r="J1190" s="669" t="s">
        <v>4283</v>
      </c>
    </row>
    <row r="1191" spans="1:10" s="663" customFormat="1" ht="38.25" x14ac:dyDescent="0.2">
      <c r="A1191" s="664">
        <v>7</v>
      </c>
      <c r="B1191" s="664">
        <v>22020501</v>
      </c>
      <c r="C1191" s="665" t="s">
        <v>3370</v>
      </c>
      <c r="D1191" s="666">
        <v>0</v>
      </c>
      <c r="E1191" s="666">
        <v>0</v>
      </c>
      <c r="F1191" s="666">
        <v>0</v>
      </c>
      <c r="G1191" s="666">
        <v>0</v>
      </c>
      <c r="H1191" s="667">
        <v>3000000</v>
      </c>
      <c r="I1191" s="670"/>
      <c r="J1191" s="669" t="s">
        <v>4283</v>
      </c>
    </row>
    <row r="1192" spans="1:10" s="663" customFormat="1" ht="38.25" x14ac:dyDescent="0.2">
      <c r="A1192" s="664">
        <v>8</v>
      </c>
      <c r="B1192" s="664">
        <v>22021001</v>
      </c>
      <c r="C1192" s="665" t="s">
        <v>3360</v>
      </c>
      <c r="D1192" s="666">
        <v>0</v>
      </c>
      <c r="E1192" s="666">
        <v>0</v>
      </c>
      <c r="F1192" s="666">
        <v>0</v>
      </c>
      <c r="G1192" s="666">
        <v>0</v>
      </c>
      <c r="H1192" s="667">
        <v>1500000</v>
      </c>
      <c r="I1192" s="671"/>
      <c r="J1192" s="669" t="s">
        <v>4283</v>
      </c>
    </row>
    <row r="1193" spans="1:10" s="663" customFormat="1" ht="38.25" x14ac:dyDescent="0.2">
      <c r="A1193" s="664">
        <v>9</v>
      </c>
      <c r="B1193" s="664">
        <v>22021007</v>
      </c>
      <c r="C1193" s="665" t="s">
        <v>3362</v>
      </c>
      <c r="D1193" s="666">
        <v>0</v>
      </c>
      <c r="E1193" s="666">
        <v>0</v>
      </c>
      <c r="F1193" s="666">
        <v>0</v>
      </c>
      <c r="G1193" s="666">
        <v>0</v>
      </c>
      <c r="H1193" s="667">
        <v>2500000</v>
      </c>
      <c r="I1193" s="641"/>
      <c r="J1193" s="669" t="s">
        <v>4283</v>
      </c>
    </row>
    <row r="1194" spans="1:10" s="663" customFormat="1" x14ac:dyDescent="0.2">
      <c r="A1194" s="1326" t="s">
        <v>365</v>
      </c>
      <c r="B1194" s="1326"/>
      <c r="C1194" s="1326"/>
      <c r="D1194" s="672">
        <v>0</v>
      </c>
      <c r="E1194" s="672">
        <v>0</v>
      </c>
      <c r="F1194" s="672">
        <v>0</v>
      </c>
      <c r="G1194" s="672">
        <v>0</v>
      </c>
      <c r="H1194" s="635">
        <f>SUM(H1185:H1193)</f>
        <v>18000000</v>
      </c>
      <c r="I1194" s="641"/>
      <c r="J1194" s="662"/>
    </row>
    <row r="1195" spans="1:10" x14ac:dyDescent="0.2">
      <c r="A1195" s="628">
        <v>8</v>
      </c>
      <c r="B1195" s="628">
        <v>22000100100</v>
      </c>
      <c r="C1195" s="1316" t="s">
        <v>1079</v>
      </c>
      <c r="D1195" s="1316"/>
      <c r="E1195" s="1316"/>
      <c r="F1195" s="1316"/>
      <c r="G1195" s="1316"/>
      <c r="H1195" s="1316"/>
      <c r="I1195" s="647"/>
      <c r="J1195" s="636"/>
    </row>
    <row r="1196" spans="1:10" ht="25.5" x14ac:dyDescent="0.2">
      <c r="A1196" s="630">
        <v>1</v>
      </c>
      <c r="B1196" s="630">
        <v>22020102</v>
      </c>
      <c r="C1196" s="631" t="s">
        <v>3349</v>
      </c>
      <c r="D1196" s="205">
        <v>42457350</v>
      </c>
      <c r="E1196" s="205">
        <v>20231000</v>
      </c>
      <c r="F1196" s="205">
        <v>42500000</v>
      </c>
      <c r="G1196" s="205">
        <v>42500000</v>
      </c>
      <c r="H1196" s="205">
        <v>42500000</v>
      </c>
      <c r="I1196" s="647"/>
      <c r="J1196" s="633" t="s">
        <v>4279</v>
      </c>
    </row>
    <row r="1197" spans="1:10" ht="25.5" x14ac:dyDescent="0.2">
      <c r="A1197" s="630">
        <v>2</v>
      </c>
      <c r="B1197" s="630">
        <v>22020201</v>
      </c>
      <c r="C1197" s="631" t="s">
        <v>3363</v>
      </c>
      <c r="D1197" s="205">
        <v>9000000</v>
      </c>
      <c r="E1197" s="205">
        <v>4281000</v>
      </c>
      <c r="F1197" s="205">
        <v>9000000</v>
      </c>
      <c r="G1197" s="205">
        <v>9000000</v>
      </c>
      <c r="H1197" s="205">
        <v>9000000</v>
      </c>
      <c r="I1197" s="638"/>
      <c r="J1197" s="633" t="s">
        <v>4279</v>
      </c>
    </row>
    <row r="1198" spans="1:10" ht="25.5" x14ac:dyDescent="0.2">
      <c r="A1198" s="630">
        <v>3</v>
      </c>
      <c r="B1198" s="630">
        <v>22020202</v>
      </c>
      <c r="C1198" s="631" t="s">
        <v>3350</v>
      </c>
      <c r="D1198" s="205">
        <v>5000000</v>
      </c>
      <c r="E1198" s="205">
        <v>4480000</v>
      </c>
      <c r="F1198" s="205">
        <v>5000000</v>
      </c>
      <c r="G1198" s="205">
        <v>5000000</v>
      </c>
      <c r="H1198" s="205">
        <v>5000000</v>
      </c>
      <c r="I1198" s="650"/>
      <c r="J1198" s="633" t="s">
        <v>4279</v>
      </c>
    </row>
    <row r="1199" spans="1:10" ht="25.5" x14ac:dyDescent="0.2">
      <c r="A1199" s="630">
        <v>4</v>
      </c>
      <c r="B1199" s="630">
        <v>22020301</v>
      </c>
      <c r="C1199" s="631" t="s">
        <v>3352</v>
      </c>
      <c r="D1199" s="205">
        <v>8000000</v>
      </c>
      <c r="E1199" s="205">
        <v>13552000</v>
      </c>
      <c r="F1199" s="205">
        <v>8000000</v>
      </c>
      <c r="G1199" s="205">
        <v>8000000</v>
      </c>
      <c r="H1199" s="205">
        <v>8000000</v>
      </c>
      <c r="I1199" s="647"/>
      <c r="J1199" s="633" t="s">
        <v>4279</v>
      </c>
    </row>
    <row r="1200" spans="1:10" ht="25.5" x14ac:dyDescent="0.2">
      <c r="A1200" s="630">
        <v>5</v>
      </c>
      <c r="B1200" s="630">
        <v>22020306</v>
      </c>
      <c r="C1200" s="631" t="s">
        <v>3383</v>
      </c>
      <c r="D1200" s="205">
        <v>4000000</v>
      </c>
      <c r="E1200" s="205">
        <v>5099000</v>
      </c>
      <c r="F1200" s="205">
        <v>4000000</v>
      </c>
      <c r="G1200" s="205">
        <v>4000000</v>
      </c>
      <c r="H1200" s="205">
        <v>4000000</v>
      </c>
      <c r="I1200" s="647"/>
      <c r="J1200" s="633" t="s">
        <v>4279</v>
      </c>
    </row>
    <row r="1201" spans="1:10" ht="25.5" x14ac:dyDescent="0.2">
      <c r="A1201" s="630">
        <v>6</v>
      </c>
      <c r="B1201" s="630">
        <v>22020401</v>
      </c>
      <c r="C1201" s="631" t="s">
        <v>3356</v>
      </c>
      <c r="D1201" s="205">
        <v>6000000</v>
      </c>
      <c r="E1201" s="205">
        <v>4725000</v>
      </c>
      <c r="F1201" s="205">
        <v>6000000</v>
      </c>
      <c r="G1201" s="205">
        <v>6000000</v>
      </c>
      <c r="H1201" s="205">
        <v>6000000</v>
      </c>
      <c r="I1201" s="638"/>
      <c r="J1201" s="633" t="s">
        <v>4279</v>
      </c>
    </row>
    <row r="1202" spans="1:10" ht="25.5" x14ac:dyDescent="0.2">
      <c r="A1202" s="630">
        <v>7</v>
      </c>
      <c r="B1202" s="630">
        <v>22020402</v>
      </c>
      <c r="C1202" s="631" t="s">
        <v>3366</v>
      </c>
      <c r="D1202" s="205">
        <v>7000000</v>
      </c>
      <c r="E1202" s="205">
        <v>1413000</v>
      </c>
      <c r="F1202" s="205">
        <v>7000000</v>
      </c>
      <c r="G1202" s="205">
        <v>7000000</v>
      </c>
      <c r="H1202" s="205">
        <v>7000000</v>
      </c>
      <c r="I1202" s="639"/>
      <c r="J1202" s="633" t="s">
        <v>4279</v>
      </c>
    </row>
    <row r="1203" spans="1:10" ht="25.5" x14ac:dyDescent="0.2">
      <c r="A1203" s="630">
        <v>8</v>
      </c>
      <c r="B1203" s="630">
        <v>22020501</v>
      </c>
      <c r="C1203" s="631" t="s">
        <v>3370</v>
      </c>
      <c r="D1203" s="205">
        <v>14000000</v>
      </c>
      <c r="E1203" s="205">
        <v>23992000</v>
      </c>
      <c r="F1203" s="205">
        <v>14000000</v>
      </c>
      <c r="G1203" s="205">
        <v>14000000</v>
      </c>
      <c r="H1203" s="205">
        <v>14000000</v>
      </c>
      <c r="I1203" s="632"/>
      <c r="J1203" s="633" t="s">
        <v>4279</v>
      </c>
    </row>
    <row r="1204" spans="1:10" ht="25.5" x14ac:dyDescent="0.2">
      <c r="A1204" s="630">
        <v>9</v>
      </c>
      <c r="B1204" s="630">
        <v>22020712</v>
      </c>
      <c r="C1204" s="631" t="s">
        <v>3381</v>
      </c>
      <c r="D1204" s="205">
        <v>2500000</v>
      </c>
      <c r="E1204" s="205">
        <v>2000000</v>
      </c>
      <c r="F1204" s="205">
        <v>2000000</v>
      </c>
      <c r="G1204" s="205">
        <v>2000000</v>
      </c>
      <c r="H1204" s="205">
        <v>2000000</v>
      </c>
      <c r="I1204" s="632"/>
      <c r="J1204" s="633" t="s">
        <v>4279</v>
      </c>
    </row>
    <row r="1205" spans="1:10" ht="25.5" x14ac:dyDescent="0.2">
      <c r="A1205" s="630">
        <v>10</v>
      </c>
      <c r="B1205" s="630">
        <v>22021001</v>
      </c>
      <c r="C1205" s="631" t="s">
        <v>3360</v>
      </c>
      <c r="D1205" s="205">
        <v>2000000</v>
      </c>
      <c r="E1205" s="205">
        <v>1143000</v>
      </c>
      <c r="F1205" s="205">
        <v>2000000</v>
      </c>
      <c r="G1205" s="205">
        <v>2000000</v>
      </c>
      <c r="H1205" s="205">
        <v>2000000</v>
      </c>
      <c r="I1205" s="632"/>
      <c r="J1205" s="633" t="s">
        <v>4279</v>
      </c>
    </row>
    <row r="1206" spans="1:10" ht="25.5" x14ac:dyDescent="0.2">
      <c r="A1206" s="630">
        <v>11</v>
      </c>
      <c r="B1206" s="630">
        <v>22021007</v>
      </c>
      <c r="C1206" s="631" t="s">
        <v>3362</v>
      </c>
      <c r="D1206" s="205">
        <v>50000000</v>
      </c>
      <c r="E1206" s="205">
        <v>47961000</v>
      </c>
      <c r="F1206" s="205">
        <v>50500000</v>
      </c>
      <c r="G1206" s="205">
        <v>50500000</v>
      </c>
      <c r="H1206" s="205">
        <v>50500000</v>
      </c>
      <c r="I1206" s="632"/>
      <c r="J1206" s="633" t="s">
        <v>4279</v>
      </c>
    </row>
    <row r="1207" spans="1:10" x14ac:dyDescent="0.2">
      <c r="A1207" s="1317" t="s">
        <v>365</v>
      </c>
      <c r="B1207" s="1317"/>
      <c r="C1207" s="1317"/>
      <c r="D1207" s="634">
        <v>149957350</v>
      </c>
      <c r="E1207" s="634">
        <v>128877000</v>
      </c>
      <c r="F1207" s="634">
        <v>150000000</v>
      </c>
      <c r="G1207" s="634">
        <v>150000000</v>
      </c>
      <c r="H1207" s="634">
        <f>SUM(H1196:H1206)</f>
        <v>150000000</v>
      </c>
      <c r="I1207" s="632"/>
      <c r="J1207" s="636"/>
    </row>
    <row r="1208" spans="1:10" x14ac:dyDescent="0.2">
      <c r="A1208" s="628">
        <v>9</v>
      </c>
      <c r="B1208" s="628">
        <v>22000100200</v>
      </c>
      <c r="C1208" s="1316" t="s">
        <v>3002</v>
      </c>
      <c r="D1208" s="1316"/>
      <c r="E1208" s="1316"/>
      <c r="F1208" s="1316"/>
      <c r="G1208" s="1316"/>
      <c r="H1208" s="1316"/>
      <c r="I1208" s="632"/>
      <c r="J1208" s="636"/>
    </row>
    <row r="1209" spans="1:10" ht="25.5" x14ac:dyDescent="0.2">
      <c r="A1209" s="630">
        <v>1</v>
      </c>
      <c r="B1209" s="630">
        <v>22020102</v>
      </c>
      <c r="C1209" s="631" t="s">
        <v>3349</v>
      </c>
      <c r="D1209" s="205">
        <v>5000000</v>
      </c>
      <c r="E1209" s="205">
        <v>4098000</v>
      </c>
      <c r="F1209" s="205">
        <v>5200000</v>
      </c>
      <c r="G1209" s="205">
        <v>5200000</v>
      </c>
      <c r="H1209" s="205">
        <v>5200000</v>
      </c>
      <c r="I1209" s="632"/>
      <c r="J1209" s="633" t="s">
        <v>4279</v>
      </c>
    </row>
    <row r="1210" spans="1:10" ht="25.5" x14ac:dyDescent="0.2">
      <c r="A1210" s="630">
        <v>2</v>
      </c>
      <c r="B1210" s="630">
        <v>22020202</v>
      </c>
      <c r="C1210" s="631" t="s">
        <v>3350</v>
      </c>
      <c r="D1210" s="205">
        <v>1000000</v>
      </c>
      <c r="E1210" s="205">
        <v>1249500</v>
      </c>
      <c r="F1210" s="205">
        <v>1800000</v>
      </c>
      <c r="G1210" s="205">
        <v>1800000</v>
      </c>
      <c r="H1210" s="205">
        <v>1800000</v>
      </c>
      <c r="I1210" s="632"/>
      <c r="J1210" s="633" t="s">
        <v>4279</v>
      </c>
    </row>
    <row r="1211" spans="1:10" ht="25.5" x14ac:dyDescent="0.2">
      <c r="A1211" s="630">
        <v>3</v>
      </c>
      <c r="B1211" s="630">
        <v>22020301</v>
      </c>
      <c r="C1211" s="631" t="s">
        <v>3352</v>
      </c>
      <c r="D1211" s="205">
        <v>2300000</v>
      </c>
      <c r="E1211" s="205">
        <v>2182500</v>
      </c>
      <c r="F1211" s="205">
        <v>3000000</v>
      </c>
      <c r="G1211" s="205">
        <v>3000000</v>
      </c>
      <c r="H1211" s="205">
        <v>3000000</v>
      </c>
      <c r="I1211" s="632"/>
      <c r="J1211" s="633" t="s">
        <v>4279</v>
      </c>
    </row>
    <row r="1212" spans="1:10" ht="25.5" x14ac:dyDescent="0.2">
      <c r="A1212" s="630">
        <v>4</v>
      </c>
      <c r="B1212" s="630">
        <v>22020305</v>
      </c>
      <c r="C1212" s="631" t="s">
        <v>3355</v>
      </c>
      <c r="D1212" s="205">
        <v>1000000</v>
      </c>
      <c r="E1212" s="205">
        <v>1111800</v>
      </c>
      <c r="F1212" s="205">
        <v>1700000</v>
      </c>
      <c r="G1212" s="205">
        <v>1700000</v>
      </c>
      <c r="H1212" s="205">
        <v>1700000</v>
      </c>
      <c r="I1212" s="632"/>
      <c r="J1212" s="633" t="s">
        <v>4279</v>
      </c>
    </row>
    <row r="1213" spans="1:10" ht="25.5" x14ac:dyDescent="0.2">
      <c r="A1213" s="630">
        <v>5</v>
      </c>
      <c r="B1213" s="630">
        <v>22020401</v>
      </c>
      <c r="C1213" s="631" t="s">
        <v>3356</v>
      </c>
      <c r="D1213" s="205">
        <v>2400000</v>
      </c>
      <c r="E1213" s="205">
        <v>1663600</v>
      </c>
      <c r="F1213" s="205">
        <v>2400000</v>
      </c>
      <c r="G1213" s="205">
        <v>2500000</v>
      </c>
      <c r="H1213" s="205">
        <v>2500000</v>
      </c>
      <c r="I1213" s="632"/>
      <c r="J1213" s="633" t="s">
        <v>4279</v>
      </c>
    </row>
    <row r="1214" spans="1:10" ht="25.5" x14ac:dyDescent="0.2">
      <c r="A1214" s="630">
        <v>6</v>
      </c>
      <c r="B1214" s="630">
        <v>22020402</v>
      </c>
      <c r="C1214" s="631" t="s">
        <v>3366</v>
      </c>
      <c r="D1214" s="205">
        <v>2100000</v>
      </c>
      <c r="E1214" s="205">
        <v>1466850</v>
      </c>
      <c r="F1214" s="205">
        <v>2100000</v>
      </c>
      <c r="G1214" s="205">
        <v>2000000</v>
      </c>
      <c r="H1214" s="205">
        <v>2000000</v>
      </c>
      <c r="I1214" s="632"/>
      <c r="J1214" s="633" t="s">
        <v>4279</v>
      </c>
    </row>
    <row r="1215" spans="1:10" ht="25.5" x14ac:dyDescent="0.2">
      <c r="A1215" s="630">
        <v>7</v>
      </c>
      <c r="B1215" s="630">
        <v>22020501</v>
      </c>
      <c r="C1215" s="631" t="s">
        <v>3370</v>
      </c>
      <c r="D1215" s="205">
        <v>4000000</v>
      </c>
      <c r="E1215" s="205">
        <v>3037750</v>
      </c>
      <c r="F1215" s="205">
        <v>4000000</v>
      </c>
      <c r="G1215" s="205">
        <v>4000000</v>
      </c>
      <c r="H1215" s="205">
        <v>4000000</v>
      </c>
      <c r="I1215" s="632"/>
      <c r="J1215" s="633" t="s">
        <v>4279</v>
      </c>
    </row>
    <row r="1216" spans="1:10" ht="25.5" x14ac:dyDescent="0.2">
      <c r="A1216" s="630">
        <v>8</v>
      </c>
      <c r="B1216" s="630">
        <v>22021001</v>
      </c>
      <c r="C1216" s="631" t="s">
        <v>3360</v>
      </c>
      <c r="D1216" s="205">
        <v>1000000</v>
      </c>
      <c r="E1216" s="205">
        <v>1395000</v>
      </c>
      <c r="F1216" s="205">
        <v>2000000</v>
      </c>
      <c r="G1216" s="205">
        <v>2000000</v>
      </c>
      <c r="H1216" s="205">
        <v>2000000</v>
      </c>
      <c r="I1216" s="632"/>
      <c r="J1216" s="633" t="s">
        <v>4279</v>
      </c>
    </row>
    <row r="1217" spans="1:10" ht="25.5" x14ac:dyDescent="0.2">
      <c r="A1217" s="630">
        <v>9</v>
      </c>
      <c r="B1217" s="630">
        <v>22021007</v>
      </c>
      <c r="C1217" s="631" t="s">
        <v>3362</v>
      </c>
      <c r="D1217" s="205">
        <v>1200000</v>
      </c>
      <c r="E1217" s="205">
        <v>1215000</v>
      </c>
      <c r="F1217" s="205">
        <v>1800000</v>
      </c>
      <c r="G1217" s="205">
        <v>1800000</v>
      </c>
      <c r="H1217" s="205">
        <v>1800000</v>
      </c>
      <c r="I1217" s="638"/>
      <c r="J1217" s="633" t="s">
        <v>4279</v>
      </c>
    </row>
    <row r="1218" spans="1:10" x14ac:dyDescent="0.2">
      <c r="A1218" s="1317" t="s">
        <v>365</v>
      </c>
      <c r="B1218" s="1317"/>
      <c r="C1218" s="1317"/>
      <c r="D1218" s="634">
        <v>20000000</v>
      </c>
      <c r="E1218" s="634">
        <v>17420000</v>
      </c>
      <c r="F1218" s="634">
        <v>24000000</v>
      </c>
      <c r="G1218" s="634">
        <v>24000000</v>
      </c>
      <c r="H1218" s="634">
        <f>SUM(H1209:H1217)</f>
        <v>24000000</v>
      </c>
      <c r="I1218" s="639"/>
      <c r="J1218" s="636"/>
    </row>
    <row r="1219" spans="1:10" x14ac:dyDescent="0.2">
      <c r="A1219" s="628">
        <v>10</v>
      </c>
      <c r="B1219" s="628">
        <v>22000200100</v>
      </c>
      <c r="C1219" s="1316" t="s">
        <v>433</v>
      </c>
      <c r="D1219" s="1316"/>
      <c r="E1219" s="1316"/>
      <c r="F1219" s="1316"/>
      <c r="G1219" s="1316"/>
      <c r="H1219" s="1316"/>
      <c r="I1219" s="632"/>
      <c r="J1219" s="636"/>
    </row>
    <row r="1220" spans="1:10" ht="25.5" x14ac:dyDescent="0.2">
      <c r="A1220" s="630">
        <v>1</v>
      </c>
      <c r="B1220" s="630">
        <v>22020102</v>
      </c>
      <c r="C1220" s="631" t="s">
        <v>3349</v>
      </c>
      <c r="D1220" s="205">
        <v>2370000</v>
      </c>
      <c r="E1220" s="205">
        <v>2790000</v>
      </c>
      <c r="F1220" s="205">
        <v>3850000</v>
      </c>
      <c r="G1220" s="205">
        <v>5000000</v>
      </c>
      <c r="H1220" s="205">
        <v>5000000</v>
      </c>
      <c r="I1220" s="632"/>
      <c r="J1220" s="633" t="s">
        <v>4279</v>
      </c>
    </row>
    <row r="1221" spans="1:10" ht="25.5" x14ac:dyDescent="0.2">
      <c r="A1221" s="630">
        <v>2</v>
      </c>
      <c r="B1221" s="630">
        <v>22020201</v>
      </c>
      <c r="C1221" s="631" t="s">
        <v>3363</v>
      </c>
      <c r="D1221" s="205">
        <v>614000</v>
      </c>
      <c r="E1221" s="205">
        <v>480000</v>
      </c>
      <c r="F1221" s="205">
        <v>900000</v>
      </c>
      <c r="G1221" s="205">
        <v>900000</v>
      </c>
      <c r="H1221" s="205">
        <v>900000</v>
      </c>
      <c r="I1221" s="632"/>
      <c r="J1221" s="633" t="s">
        <v>4279</v>
      </c>
    </row>
    <row r="1222" spans="1:10" ht="25.5" x14ac:dyDescent="0.2">
      <c r="A1222" s="630">
        <v>3</v>
      </c>
      <c r="B1222" s="630">
        <v>22020202</v>
      </c>
      <c r="C1222" s="631" t="s">
        <v>3350</v>
      </c>
      <c r="D1222" s="205">
        <v>620000</v>
      </c>
      <c r="E1222" s="205">
        <v>520000</v>
      </c>
      <c r="F1222" s="205">
        <v>950000</v>
      </c>
      <c r="G1222" s="205">
        <v>900000</v>
      </c>
      <c r="H1222" s="205">
        <v>900000</v>
      </c>
      <c r="I1222" s="632"/>
      <c r="J1222" s="633" t="s">
        <v>4279</v>
      </c>
    </row>
    <row r="1223" spans="1:10" ht="25.5" x14ac:dyDescent="0.2">
      <c r="A1223" s="630">
        <v>4</v>
      </c>
      <c r="B1223" s="630">
        <v>22020301</v>
      </c>
      <c r="C1223" s="631" t="s">
        <v>3352</v>
      </c>
      <c r="D1223" s="205">
        <v>1400000</v>
      </c>
      <c r="E1223" s="205">
        <v>2500000</v>
      </c>
      <c r="F1223" s="205">
        <v>2500000</v>
      </c>
      <c r="G1223" s="205">
        <v>4000000</v>
      </c>
      <c r="H1223" s="205">
        <v>4000000</v>
      </c>
      <c r="I1223" s="638"/>
      <c r="J1223" s="633" t="s">
        <v>4279</v>
      </c>
    </row>
    <row r="1224" spans="1:10" ht="25.5" x14ac:dyDescent="0.2">
      <c r="A1224" s="630">
        <v>5</v>
      </c>
      <c r="B1224" s="630">
        <v>22020305</v>
      </c>
      <c r="C1224" s="631" t="s">
        <v>3355</v>
      </c>
      <c r="D1224" s="205">
        <v>659000</v>
      </c>
      <c r="E1224" s="205">
        <v>800000</v>
      </c>
      <c r="F1224" s="205">
        <v>1000000</v>
      </c>
      <c r="G1224" s="205">
        <v>1200000</v>
      </c>
      <c r="H1224" s="205">
        <v>1200000</v>
      </c>
      <c r="I1224" s="636"/>
      <c r="J1224" s="633" t="s">
        <v>4279</v>
      </c>
    </row>
    <row r="1225" spans="1:10" ht="25.5" x14ac:dyDescent="0.2">
      <c r="A1225" s="630">
        <v>6</v>
      </c>
      <c r="B1225" s="630">
        <v>22020401</v>
      </c>
      <c r="C1225" s="631" t="s">
        <v>3356</v>
      </c>
      <c r="D1225" s="205">
        <v>1555000</v>
      </c>
      <c r="E1225" s="205">
        <v>2100000</v>
      </c>
      <c r="F1225" s="205">
        <v>2800000</v>
      </c>
      <c r="G1225" s="205">
        <v>3000000</v>
      </c>
      <c r="H1225" s="205">
        <v>3000000</v>
      </c>
      <c r="I1225" s="647"/>
      <c r="J1225" s="633" t="s">
        <v>4279</v>
      </c>
    </row>
    <row r="1226" spans="1:10" ht="25.5" x14ac:dyDescent="0.2">
      <c r="A1226" s="630">
        <v>7</v>
      </c>
      <c r="B1226" s="630">
        <v>22020402</v>
      </c>
      <c r="C1226" s="631" t="s">
        <v>3366</v>
      </c>
      <c r="D1226" s="205">
        <v>960000</v>
      </c>
      <c r="E1226" s="205">
        <v>1200000</v>
      </c>
      <c r="F1226" s="205">
        <v>1600000</v>
      </c>
      <c r="G1226" s="205">
        <v>2000000</v>
      </c>
      <c r="H1226" s="205">
        <v>2000000</v>
      </c>
      <c r="I1226" s="647"/>
      <c r="J1226" s="633" t="s">
        <v>4279</v>
      </c>
    </row>
    <row r="1227" spans="1:10" ht="25.5" x14ac:dyDescent="0.2">
      <c r="A1227" s="630">
        <v>8</v>
      </c>
      <c r="B1227" s="630">
        <v>22020501</v>
      </c>
      <c r="C1227" s="631" t="s">
        <v>3370</v>
      </c>
      <c r="D1227" s="205">
        <v>1402000</v>
      </c>
      <c r="E1227" s="205">
        <v>2050000</v>
      </c>
      <c r="F1227" s="205">
        <v>3000000</v>
      </c>
      <c r="G1227" s="205">
        <v>3000000</v>
      </c>
      <c r="H1227" s="205">
        <v>3000000</v>
      </c>
      <c r="I1227" s="647"/>
      <c r="J1227" s="633" t="s">
        <v>4279</v>
      </c>
    </row>
    <row r="1228" spans="1:10" ht="25.5" x14ac:dyDescent="0.2">
      <c r="A1228" s="630">
        <v>9</v>
      </c>
      <c r="B1228" s="630">
        <v>22021001</v>
      </c>
      <c r="C1228" s="631" t="s">
        <v>3360</v>
      </c>
      <c r="D1228" s="205">
        <v>260000</v>
      </c>
      <c r="E1228" s="205">
        <v>220000</v>
      </c>
      <c r="F1228" s="205">
        <v>400000</v>
      </c>
      <c r="G1228" s="205">
        <v>2000000</v>
      </c>
      <c r="H1228" s="205">
        <v>2000000</v>
      </c>
      <c r="I1228" s="647"/>
      <c r="J1228" s="633" t="s">
        <v>4279</v>
      </c>
    </row>
    <row r="1229" spans="1:10" ht="25.5" x14ac:dyDescent="0.2">
      <c r="A1229" s="630">
        <v>10</v>
      </c>
      <c r="B1229" s="630">
        <v>22021007</v>
      </c>
      <c r="C1229" s="631" t="s">
        <v>3362</v>
      </c>
      <c r="D1229" s="205">
        <v>560000</v>
      </c>
      <c r="E1229" s="205">
        <v>700000</v>
      </c>
      <c r="F1229" s="205">
        <v>1000000</v>
      </c>
      <c r="G1229" s="205">
        <v>2000000</v>
      </c>
      <c r="H1229" s="205">
        <v>2000000</v>
      </c>
      <c r="I1229" s="647"/>
      <c r="J1229" s="633" t="s">
        <v>4279</v>
      </c>
    </row>
    <row r="1230" spans="1:10" x14ac:dyDescent="0.2">
      <c r="A1230" s="1317" t="s">
        <v>365</v>
      </c>
      <c r="B1230" s="1317"/>
      <c r="C1230" s="1317"/>
      <c r="D1230" s="634">
        <v>10400000</v>
      </c>
      <c r="E1230" s="634">
        <v>13360000</v>
      </c>
      <c r="F1230" s="634">
        <v>18000000</v>
      </c>
      <c r="G1230" s="634">
        <v>24000000</v>
      </c>
      <c r="H1230" s="634">
        <f>SUM(H1220:H1229)</f>
        <v>24000000</v>
      </c>
      <c r="I1230" s="647"/>
      <c r="J1230" s="636"/>
    </row>
    <row r="1231" spans="1:10" x14ac:dyDescent="0.2">
      <c r="A1231" s="628">
        <v>11</v>
      </c>
      <c r="B1231" s="628">
        <v>22000700100</v>
      </c>
      <c r="C1231" s="1316" t="s">
        <v>1779</v>
      </c>
      <c r="D1231" s="1316"/>
      <c r="E1231" s="1316"/>
      <c r="F1231" s="1316"/>
      <c r="G1231" s="1316"/>
      <c r="H1231" s="1316"/>
      <c r="I1231" s="647"/>
      <c r="J1231" s="636"/>
    </row>
    <row r="1232" spans="1:10" ht="25.5" x14ac:dyDescent="0.2">
      <c r="A1232" s="630">
        <v>1</v>
      </c>
      <c r="B1232" s="630">
        <v>22020102</v>
      </c>
      <c r="C1232" s="631" t="s">
        <v>3349</v>
      </c>
      <c r="D1232" s="205">
        <v>34920000</v>
      </c>
      <c r="E1232" s="205">
        <v>27936000</v>
      </c>
      <c r="F1232" s="205">
        <v>34920000</v>
      </c>
      <c r="G1232" s="205">
        <v>44920000</v>
      </c>
      <c r="H1232" s="205">
        <v>44920000</v>
      </c>
      <c r="I1232" s="647"/>
      <c r="J1232" s="633" t="s">
        <v>4279</v>
      </c>
    </row>
    <row r="1233" spans="1:10" ht="25.5" x14ac:dyDescent="0.2">
      <c r="A1233" s="630">
        <v>2</v>
      </c>
      <c r="B1233" s="630">
        <v>22020201</v>
      </c>
      <c r="C1233" s="631" t="s">
        <v>3363</v>
      </c>
      <c r="D1233" s="205">
        <v>10920000</v>
      </c>
      <c r="E1233" s="205">
        <v>8736000</v>
      </c>
      <c r="F1233" s="205">
        <v>10920000</v>
      </c>
      <c r="G1233" s="205">
        <v>10920000</v>
      </c>
      <c r="H1233" s="205">
        <v>10920000</v>
      </c>
      <c r="I1233" s="647"/>
      <c r="J1233" s="633" t="s">
        <v>4279</v>
      </c>
    </row>
    <row r="1234" spans="1:10" ht="25.5" x14ac:dyDescent="0.2">
      <c r="A1234" s="630">
        <v>3</v>
      </c>
      <c r="B1234" s="630">
        <v>22020202</v>
      </c>
      <c r="C1234" s="631" t="s">
        <v>3350</v>
      </c>
      <c r="D1234" s="205">
        <v>8640000</v>
      </c>
      <c r="E1234" s="205">
        <v>6912000</v>
      </c>
      <c r="F1234" s="205">
        <v>8640000</v>
      </c>
      <c r="G1234" s="205">
        <v>8640000</v>
      </c>
      <c r="H1234" s="205">
        <v>8640000</v>
      </c>
      <c r="I1234" s="647"/>
      <c r="J1234" s="633" t="s">
        <v>4279</v>
      </c>
    </row>
    <row r="1235" spans="1:10" ht="25.5" x14ac:dyDescent="0.2">
      <c r="A1235" s="630">
        <v>4</v>
      </c>
      <c r="B1235" s="630">
        <v>22020301</v>
      </c>
      <c r="C1235" s="631" t="s">
        <v>3352</v>
      </c>
      <c r="D1235" s="205">
        <v>12000000</v>
      </c>
      <c r="E1235" s="205">
        <v>9600000</v>
      </c>
      <c r="F1235" s="205">
        <v>12000000</v>
      </c>
      <c r="G1235" s="205">
        <v>12000000</v>
      </c>
      <c r="H1235" s="205">
        <v>12000000</v>
      </c>
      <c r="I1235" s="647"/>
      <c r="J1235" s="633" t="s">
        <v>4279</v>
      </c>
    </row>
    <row r="1236" spans="1:10" ht="25.5" x14ac:dyDescent="0.2">
      <c r="A1236" s="630">
        <v>5</v>
      </c>
      <c r="B1236" s="630">
        <v>22020305</v>
      </c>
      <c r="C1236" s="631" t="s">
        <v>3355</v>
      </c>
      <c r="D1236" s="205">
        <v>8280000</v>
      </c>
      <c r="E1236" s="205">
        <v>6624000</v>
      </c>
      <c r="F1236" s="205">
        <v>8280000</v>
      </c>
      <c r="G1236" s="205">
        <v>8280000</v>
      </c>
      <c r="H1236" s="205">
        <v>8280000</v>
      </c>
      <c r="I1236" s="638"/>
      <c r="J1236" s="633" t="s">
        <v>4279</v>
      </c>
    </row>
    <row r="1237" spans="1:10" ht="25.5" x14ac:dyDescent="0.2">
      <c r="A1237" s="630">
        <v>6</v>
      </c>
      <c r="B1237" s="630">
        <v>22020401</v>
      </c>
      <c r="C1237" s="631" t="s">
        <v>3356</v>
      </c>
      <c r="D1237" s="205">
        <v>8282000</v>
      </c>
      <c r="E1237" s="205">
        <v>6625600</v>
      </c>
      <c r="F1237" s="205">
        <v>8282000</v>
      </c>
      <c r="G1237" s="205">
        <v>10282000</v>
      </c>
      <c r="H1237" s="205">
        <v>10282000</v>
      </c>
      <c r="I1237" s="638"/>
      <c r="J1237" s="633" t="s">
        <v>4279</v>
      </c>
    </row>
    <row r="1238" spans="1:10" ht="25.5" x14ac:dyDescent="0.2">
      <c r="A1238" s="630">
        <v>7</v>
      </c>
      <c r="B1238" s="630">
        <v>22020402</v>
      </c>
      <c r="C1238" s="631" t="s">
        <v>3366</v>
      </c>
      <c r="D1238" s="205">
        <v>7680000</v>
      </c>
      <c r="E1238" s="205">
        <v>6144000</v>
      </c>
      <c r="F1238" s="205">
        <v>7680000</v>
      </c>
      <c r="G1238" s="205">
        <v>7680000</v>
      </c>
      <c r="H1238" s="205">
        <v>7680000</v>
      </c>
      <c r="I1238" s="643"/>
      <c r="J1238" s="633" t="s">
        <v>4279</v>
      </c>
    </row>
    <row r="1239" spans="1:10" ht="25.5" x14ac:dyDescent="0.2">
      <c r="A1239" s="630">
        <v>8</v>
      </c>
      <c r="B1239" s="630">
        <v>22020501</v>
      </c>
      <c r="C1239" s="631" t="s">
        <v>3370</v>
      </c>
      <c r="D1239" s="205">
        <v>16318000</v>
      </c>
      <c r="E1239" s="205">
        <v>13054400</v>
      </c>
      <c r="F1239" s="205">
        <v>16318000</v>
      </c>
      <c r="G1239" s="205">
        <v>20318000</v>
      </c>
      <c r="H1239" s="205">
        <v>20318000</v>
      </c>
      <c r="I1239" s="639"/>
      <c r="J1239" s="633" t="s">
        <v>4279</v>
      </c>
    </row>
    <row r="1240" spans="1:10" ht="25.5" x14ac:dyDescent="0.2">
      <c r="A1240" s="630">
        <v>9</v>
      </c>
      <c r="B1240" s="630">
        <v>22021001</v>
      </c>
      <c r="C1240" s="631" t="s">
        <v>3360</v>
      </c>
      <c r="D1240" s="205">
        <v>4800000</v>
      </c>
      <c r="E1240" s="205">
        <v>3840000</v>
      </c>
      <c r="F1240" s="205">
        <v>4800000</v>
      </c>
      <c r="G1240" s="205">
        <v>4800000</v>
      </c>
      <c r="H1240" s="205">
        <v>4800000</v>
      </c>
      <c r="I1240" s="632"/>
      <c r="J1240" s="633" t="s">
        <v>4279</v>
      </c>
    </row>
    <row r="1241" spans="1:10" ht="25.5" x14ac:dyDescent="0.2">
      <c r="A1241" s="630">
        <v>10</v>
      </c>
      <c r="B1241" s="630">
        <v>22021007</v>
      </c>
      <c r="C1241" s="631" t="s">
        <v>3362</v>
      </c>
      <c r="D1241" s="205">
        <v>8160000</v>
      </c>
      <c r="E1241" s="205">
        <v>6528000</v>
      </c>
      <c r="F1241" s="205">
        <v>8160000</v>
      </c>
      <c r="G1241" s="205">
        <v>12160000</v>
      </c>
      <c r="H1241" s="205">
        <v>12160000</v>
      </c>
      <c r="I1241" s="632"/>
      <c r="J1241" s="633" t="s">
        <v>4279</v>
      </c>
    </row>
    <row r="1242" spans="1:10" x14ac:dyDescent="0.2">
      <c r="A1242" s="1317" t="s">
        <v>365</v>
      </c>
      <c r="B1242" s="1317"/>
      <c r="C1242" s="1317"/>
      <c r="D1242" s="634">
        <v>120000000</v>
      </c>
      <c r="E1242" s="634">
        <v>96000000</v>
      </c>
      <c r="F1242" s="634">
        <v>120000000</v>
      </c>
      <c r="G1242" s="634">
        <v>140000000</v>
      </c>
      <c r="H1242" s="634">
        <f>SUM(H1232:H1241)</f>
        <v>140000000</v>
      </c>
      <c r="I1242" s="632"/>
      <c r="J1242" s="636"/>
    </row>
    <row r="1243" spans="1:10" x14ac:dyDescent="0.2">
      <c r="A1243" s="628">
        <v>12</v>
      </c>
      <c r="B1243" s="628">
        <v>22000800100</v>
      </c>
      <c r="C1243" s="1316" t="s">
        <v>2935</v>
      </c>
      <c r="D1243" s="1316"/>
      <c r="E1243" s="1316"/>
      <c r="F1243" s="1316"/>
      <c r="G1243" s="1316"/>
      <c r="H1243" s="1316"/>
      <c r="I1243" s="632"/>
      <c r="J1243" s="636"/>
    </row>
    <row r="1244" spans="1:10" ht="25.5" x14ac:dyDescent="0.2">
      <c r="A1244" s="630">
        <v>1</v>
      </c>
      <c r="B1244" s="630">
        <v>22020102</v>
      </c>
      <c r="C1244" s="631" t="s">
        <v>3349</v>
      </c>
      <c r="D1244" s="205">
        <v>21864000</v>
      </c>
      <c r="E1244" s="205">
        <v>27330000</v>
      </c>
      <c r="F1244" s="205">
        <v>50000000</v>
      </c>
      <c r="G1244" s="637">
        <v>0</v>
      </c>
      <c r="H1244" s="637">
        <v>0</v>
      </c>
      <c r="I1244" s="632"/>
      <c r="J1244" s="636"/>
    </row>
    <row r="1245" spans="1:10" x14ac:dyDescent="0.2">
      <c r="A1245" s="630">
        <v>2</v>
      </c>
      <c r="B1245" s="630">
        <v>22020201</v>
      </c>
      <c r="C1245" s="631" t="s">
        <v>3363</v>
      </c>
      <c r="D1245" s="205">
        <v>4264000</v>
      </c>
      <c r="E1245" s="205">
        <v>5330000</v>
      </c>
      <c r="F1245" s="205">
        <v>9000000</v>
      </c>
      <c r="G1245" s="637">
        <v>0</v>
      </c>
      <c r="H1245" s="637">
        <v>0</v>
      </c>
      <c r="I1245" s="638"/>
      <c r="J1245" s="636"/>
    </row>
    <row r="1246" spans="1:10" x14ac:dyDescent="0.2">
      <c r="A1246" s="630">
        <v>3</v>
      </c>
      <c r="B1246" s="630">
        <v>22020202</v>
      </c>
      <c r="C1246" s="631" t="s">
        <v>3350</v>
      </c>
      <c r="D1246" s="205">
        <v>2664000</v>
      </c>
      <c r="E1246" s="205">
        <v>3330000</v>
      </c>
      <c r="F1246" s="205">
        <v>6000000</v>
      </c>
      <c r="G1246" s="637">
        <v>0</v>
      </c>
      <c r="H1246" s="637">
        <v>0</v>
      </c>
      <c r="I1246" s="639"/>
      <c r="J1246" s="636"/>
    </row>
    <row r="1247" spans="1:10" ht="25.5" x14ac:dyDescent="0.2">
      <c r="A1247" s="630">
        <v>4</v>
      </c>
      <c r="B1247" s="630">
        <v>22020301</v>
      </c>
      <c r="C1247" s="631" t="s">
        <v>3352</v>
      </c>
      <c r="D1247" s="205">
        <v>9600000</v>
      </c>
      <c r="E1247" s="205">
        <v>12000000</v>
      </c>
      <c r="F1247" s="205">
        <v>21000000</v>
      </c>
      <c r="G1247" s="637">
        <v>0</v>
      </c>
      <c r="H1247" s="637">
        <v>0</v>
      </c>
      <c r="I1247" s="632"/>
      <c r="J1247" s="636"/>
    </row>
    <row r="1248" spans="1:10" ht="25.5" x14ac:dyDescent="0.2">
      <c r="A1248" s="630">
        <v>5</v>
      </c>
      <c r="B1248" s="630">
        <v>22020305</v>
      </c>
      <c r="C1248" s="631" t="s">
        <v>3355</v>
      </c>
      <c r="D1248" s="205">
        <v>4264000</v>
      </c>
      <c r="E1248" s="205">
        <v>5330000</v>
      </c>
      <c r="F1248" s="205">
        <v>9000000</v>
      </c>
      <c r="G1248" s="637">
        <v>0</v>
      </c>
      <c r="H1248" s="637">
        <v>0</v>
      </c>
      <c r="I1248" s="632"/>
      <c r="J1248" s="636"/>
    </row>
    <row r="1249" spans="1:10" ht="25.5" x14ac:dyDescent="0.2">
      <c r="A1249" s="630">
        <v>6</v>
      </c>
      <c r="B1249" s="630">
        <v>22020401</v>
      </c>
      <c r="C1249" s="631" t="s">
        <v>3356</v>
      </c>
      <c r="D1249" s="205">
        <v>14936000</v>
      </c>
      <c r="E1249" s="205">
        <v>18670000</v>
      </c>
      <c r="F1249" s="205">
        <v>34000000</v>
      </c>
      <c r="G1249" s="637">
        <v>0</v>
      </c>
      <c r="H1249" s="637">
        <v>0</v>
      </c>
      <c r="I1249" s="632"/>
      <c r="J1249" s="636"/>
    </row>
    <row r="1250" spans="1:10" ht="25.5" x14ac:dyDescent="0.2">
      <c r="A1250" s="630">
        <v>7</v>
      </c>
      <c r="B1250" s="630">
        <v>22020402</v>
      </c>
      <c r="C1250" s="631" t="s">
        <v>3366</v>
      </c>
      <c r="D1250" s="205">
        <v>6936000</v>
      </c>
      <c r="E1250" s="205">
        <v>8670000</v>
      </c>
      <c r="F1250" s="205">
        <v>15000000</v>
      </c>
      <c r="G1250" s="637">
        <v>0</v>
      </c>
      <c r="H1250" s="637">
        <v>0</v>
      </c>
      <c r="I1250" s="638"/>
      <c r="J1250" s="636"/>
    </row>
    <row r="1251" spans="1:10" x14ac:dyDescent="0.2">
      <c r="A1251" s="630">
        <v>8</v>
      </c>
      <c r="B1251" s="630">
        <v>22020501</v>
      </c>
      <c r="C1251" s="631" t="s">
        <v>3370</v>
      </c>
      <c r="D1251" s="205">
        <v>8000000</v>
      </c>
      <c r="E1251" s="205">
        <v>10430000</v>
      </c>
      <c r="F1251" s="205">
        <v>19000000</v>
      </c>
      <c r="G1251" s="637">
        <v>0</v>
      </c>
      <c r="H1251" s="637">
        <v>0</v>
      </c>
      <c r="I1251" s="639"/>
      <c r="J1251" s="636"/>
    </row>
    <row r="1252" spans="1:10" x14ac:dyDescent="0.2">
      <c r="A1252" s="630">
        <v>9</v>
      </c>
      <c r="B1252" s="630">
        <v>22021001</v>
      </c>
      <c r="C1252" s="631" t="s">
        <v>3360</v>
      </c>
      <c r="D1252" s="205">
        <v>2136000</v>
      </c>
      <c r="E1252" s="205">
        <v>2670000</v>
      </c>
      <c r="F1252" s="205">
        <v>5000000</v>
      </c>
      <c r="G1252" s="637">
        <v>0</v>
      </c>
      <c r="H1252" s="637">
        <v>0</v>
      </c>
      <c r="I1252" s="632"/>
      <c r="J1252" s="636"/>
    </row>
    <row r="1253" spans="1:10" x14ac:dyDescent="0.2">
      <c r="A1253" s="630">
        <v>10</v>
      </c>
      <c r="B1253" s="630">
        <v>22021007</v>
      </c>
      <c r="C1253" s="631" t="s">
        <v>3362</v>
      </c>
      <c r="D1253" s="205">
        <v>3336000</v>
      </c>
      <c r="E1253" s="205">
        <v>6670000</v>
      </c>
      <c r="F1253" s="205">
        <v>12000000</v>
      </c>
      <c r="G1253" s="637">
        <v>0</v>
      </c>
      <c r="H1253" s="637">
        <v>0</v>
      </c>
      <c r="I1253" s="632"/>
      <c r="J1253" s="636"/>
    </row>
    <row r="1254" spans="1:10" x14ac:dyDescent="0.2">
      <c r="A1254" s="1317" t="s">
        <v>365</v>
      </c>
      <c r="B1254" s="1317"/>
      <c r="C1254" s="1317"/>
      <c r="D1254" s="634">
        <v>78000000</v>
      </c>
      <c r="E1254" s="634">
        <v>100430000</v>
      </c>
      <c r="F1254" s="634">
        <v>180000000</v>
      </c>
      <c r="G1254" s="640">
        <v>0</v>
      </c>
      <c r="H1254" s="640">
        <v>0</v>
      </c>
      <c r="I1254" s="632"/>
      <c r="J1254" s="636"/>
    </row>
    <row r="1255" spans="1:10" x14ac:dyDescent="0.2">
      <c r="A1255" s="628">
        <v>13</v>
      </c>
      <c r="B1255" s="628">
        <v>22000100400</v>
      </c>
      <c r="C1255" s="1316" t="s">
        <v>3163</v>
      </c>
      <c r="D1255" s="1316"/>
      <c r="E1255" s="1316"/>
      <c r="F1255" s="1316"/>
      <c r="G1255" s="1316"/>
      <c r="H1255" s="1316"/>
      <c r="I1255" s="632"/>
      <c r="J1255" s="636"/>
    </row>
    <row r="1256" spans="1:10" ht="25.5" x14ac:dyDescent="0.2">
      <c r="A1256" s="630">
        <v>1</v>
      </c>
      <c r="B1256" s="630">
        <v>22020102</v>
      </c>
      <c r="C1256" s="631" t="s">
        <v>3349</v>
      </c>
      <c r="D1256" s="637">
        <v>0</v>
      </c>
      <c r="E1256" s="205">
        <v>1200000</v>
      </c>
      <c r="F1256" s="205">
        <v>2000000</v>
      </c>
      <c r="G1256" s="205">
        <v>2000000</v>
      </c>
      <c r="H1256" s="205">
        <v>2000000</v>
      </c>
      <c r="I1256" s="632"/>
      <c r="J1256" s="633" t="s">
        <v>4279</v>
      </c>
    </row>
    <row r="1257" spans="1:10" ht="25.5" x14ac:dyDescent="0.2">
      <c r="A1257" s="630">
        <v>2</v>
      </c>
      <c r="B1257" s="630">
        <v>22020202</v>
      </c>
      <c r="C1257" s="631" t="s">
        <v>3350</v>
      </c>
      <c r="D1257" s="637">
        <v>0</v>
      </c>
      <c r="E1257" s="205">
        <v>800000</v>
      </c>
      <c r="F1257" s="205">
        <v>1200000</v>
      </c>
      <c r="G1257" s="205">
        <v>1200000</v>
      </c>
      <c r="H1257" s="205">
        <v>1200000</v>
      </c>
      <c r="I1257" s="638"/>
      <c r="J1257" s="633" t="s">
        <v>4279</v>
      </c>
    </row>
    <row r="1258" spans="1:10" ht="25.5" x14ac:dyDescent="0.2">
      <c r="A1258" s="630">
        <v>3</v>
      </c>
      <c r="B1258" s="630">
        <v>22020301</v>
      </c>
      <c r="C1258" s="631" t="s">
        <v>3352</v>
      </c>
      <c r="D1258" s="637">
        <v>0</v>
      </c>
      <c r="E1258" s="205">
        <v>725000</v>
      </c>
      <c r="F1258" s="205">
        <v>1000000</v>
      </c>
      <c r="G1258" s="205">
        <v>1000000</v>
      </c>
      <c r="H1258" s="205">
        <v>1000000</v>
      </c>
      <c r="I1258" s="639"/>
      <c r="J1258" s="633" t="s">
        <v>4279</v>
      </c>
    </row>
    <row r="1259" spans="1:10" ht="25.5" x14ac:dyDescent="0.2">
      <c r="A1259" s="630">
        <v>4</v>
      </c>
      <c r="B1259" s="630">
        <v>22020305</v>
      </c>
      <c r="C1259" s="631" t="s">
        <v>3355</v>
      </c>
      <c r="D1259" s="637">
        <v>0</v>
      </c>
      <c r="E1259" s="205">
        <v>550000</v>
      </c>
      <c r="F1259" s="205">
        <v>900000</v>
      </c>
      <c r="G1259" s="205">
        <v>900000</v>
      </c>
      <c r="H1259" s="205">
        <v>900000</v>
      </c>
      <c r="I1259" s="632"/>
      <c r="J1259" s="633" t="s">
        <v>4279</v>
      </c>
    </row>
    <row r="1260" spans="1:10" ht="25.5" x14ac:dyDescent="0.2">
      <c r="A1260" s="630">
        <v>5</v>
      </c>
      <c r="B1260" s="630">
        <v>22020401</v>
      </c>
      <c r="C1260" s="631" t="s">
        <v>3356</v>
      </c>
      <c r="D1260" s="637">
        <v>0</v>
      </c>
      <c r="E1260" s="205">
        <v>445000</v>
      </c>
      <c r="F1260" s="205">
        <v>600000</v>
      </c>
      <c r="G1260" s="205">
        <v>600000</v>
      </c>
      <c r="H1260" s="205">
        <v>600000</v>
      </c>
      <c r="I1260" s="632"/>
      <c r="J1260" s="633" t="s">
        <v>4279</v>
      </c>
    </row>
    <row r="1261" spans="1:10" ht="25.5" x14ac:dyDescent="0.2">
      <c r="A1261" s="630">
        <v>6</v>
      </c>
      <c r="B1261" s="630">
        <v>22020402</v>
      </c>
      <c r="C1261" s="631" t="s">
        <v>3366</v>
      </c>
      <c r="D1261" s="637">
        <v>0</v>
      </c>
      <c r="E1261" s="205">
        <v>180000</v>
      </c>
      <c r="F1261" s="205">
        <v>300000</v>
      </c>
      <c r="G1261" s="205">
        <v>300000</v>
      </c>
      <c r="H1261" s="205">
        <v>300000</v>
      </c>
      <c r="I1261" s="632"/>
      <c r="J1261" s="633" t="s">
        <v>4279</v>
      </c>
    </row>
    <row r="1262" spans="1:10" ht="25.5" x14ac:dyDescent="0.2">
      <c r="A1262" s="630">
        <v>7</v>
      </c>
      <c r="B1262" s="630">
        <v>22020501</v>
      </c>
      <c r="C1262" s="631" t="s">
        <v>3370</v>
      </c>
      <c r="D1262" s="637">
        <v>0</v>
      </c>
      <c r="E1262" s="205">
        <v>1800500</v>
      </c>
      <c r="F1262" s="205">
        <v>2300000</v>
      </c>
      <c r="G1262" s="205">
        <v>2300000</v>
      </c>
      <c r="H1262" s="205">
        <v>2300000</v>
      </c>
      <c r="I1262" s="632"/>
      <c r="J1262" s="633" t="s">
        <v>4279</v>
      </c>
    </row>
    <row r="1263" spans="1:10" ht="25.5" x14ac:dyDescent="0.2">
      <c r="A1263" s="630">
        <v>8</v>
      </c>
      <c r="B1263" s="630">
        <v>22020712</v>
      </c>
      <c r="C1263" s="631" t="s">
        <v>3381</v>
      </c>
      <c r="D1263" s="637">
        <v>0</v>
      </c>
      <c r="E1263" s="205">
        <v>100000</v>
      </c>
      <c r="F1263" s="205">
        <v>200000</v>
      </c>
      <c r="G1263" s="205">
        <v>200000</v>
      </c>
      <c r="H1263" s="205">
        <v>200000</v>
      </c>
      <c r="I1263" s="632"/>
      <c r="J1263" s="633" t="s">
        <v>4279</v>
      </c>
    </row>
    <row r="1264" spans="1:10" ht="25.5" x14ac:dyDescent="0.2">
      <c r="A1264" s="630">
        <v>9</v>
      </c>
      <c r="B1264" s="630">
        <v>22021001</v>
      </c>
      <c r="C1264" s="631" t="s">
        <v>3360</v>
      </c>
      <c r="D1264" s="637">
        <v>0</v>
      </c>
      <c r="E1264" s="205">
        <v>999500</v>
      </c>
      <c r="F1264" s="205">
        <v>1800000</v>
      </c>
      <c r="G1264" s="205">
        <v>1800000</v>
      </c>
      <c r="H1264" s="205">
        <v>1800000</v>
      </c>
      <c r="I1264" s="632"/>
      <c r="J1264" s="633" t="s">
        <v>4279</v>
      </c>
    </row>
    <row r="1265" spans="1:10" ht="25.5" x14ac:dyDescent="0.2">
      <c r="A1265" s="630">
        <v>10</v>
      </c>
      <c r="B1265" s="630">
        <v>22021007</v>
      </c>
      <c r="C1265" s="631" t="s">
        <v>3362</v>
      </c>
      <c r="D1265" s="637">
        <v>0</v>
      </c>
      <c r="E1265" s="205">
        <v>1200000</v>
      </c>
      <c r="F1265" s="205">
        <v>1700000</v>
      </c>
      <c r="G1265" s="205">
        <v>1700000</v>
      </c>
      <c r="H1265" s="205">
        <v>1700000</v>
      </c>
      <c r="I1265" s="638"/>
      <c r="J1265" s="633" t="s">
        <v>4279</v>
      </c>
    </row>
    <row r="1266" spans="1:10" x14ac:dyDescent="0.2">
      <c r="A1266" s="1317" t="s">
        <v>365</v>
      </c>
      <c r="B1266" s="1317"/>
      <c r="C1266" s="1317"/>
      <c r="D1266" s="640">
        <v>0</v>
      </c>
      <c r="E1266" s="634">
        <v>8000000</v>
      </c>
      <c r="F1266" s="634">
        <v>12000000</v>
      </c>
      <c r="G1266" s="634">
        <v>12000000</v>
      </c>
      <c r="H1266" s="634">
        <f>SUM(H1256:H1265)</f>
        <v>12000000</v>
      </c>
      <c r="I1266" s="636"/>
      <c r="J1266" s="636"/>
    </row>
    <row r="1267" spans="1:10" ht="25.5" x14ac:dyDescent="0.2">
      <c r="A1267" s="628">
        <v>14</v>
      </c>
      <c r="B1267" s="629" t="s">
        <v>3488</v>
      </c>
      <c r="C1267" s="1316" t="s">
        <v>3736</v>
      </c>
      <c r="D1267" s="1316"/>
      <c r="E1267" s="1316"/>
      <c r="F1267" s="1316"/>
      <c r="G1267" s="1316"/>
      <c r="H1267" s="1316"/>
      <c r="I1267" s="647"/>
      <c r="J1267" s="636"/>
    </row>
    <row r="1268" spans="1:10" ht="38.25" x14ac:dyDescent="0.2">
      <c r="A1268" s="630">
        <v>1</v>
      </c>
      <c r="B1268" s="630">
        <v>22020102</v>
      </c>
      <c r="C1268" s="631" t="s">
        <v>3349</v>
      </c>
      <c r="D1268" s="637">
        <v>0</v>
      </c>
      <c r="E1268" s="637">
        <v>0</v>
      </c>
      <c r="F1268" s="637">
        <v>0</v>
      </c>
      <c r="G1268" s="637">
        <v>0</v>
      </c>
      <c r="H1268" s="205">
        <v>1600000</v>
      </c>
      <c r="I1268" s="647"/>
      <c r="J1268" s="633" t="s">
        <v>4283</v>
      </c>
    </row>
    <row r="1269" spans="1:10" ht="38.25" x14ac:dyDescent="0.2">
      <c r="A1269" s="630">
        <v>2</v>
      </c>
      <c r="B1269" s="630">
        <v>22020202</v>
      </c>
      <c r="C1269" s="631" t="s">
        <v>3350</v>
      </c>
      <c r="D1269" s="637">
        <v>0</v>
      </c>
      <c r="E1269" s="637">
        <v>0</v>
      </c>
      <c r="F1269" s="637">
        <v>0</v>
      </c>
      <c r="G1269" s="637">
        <v>0</v>
      </c>
      <c r="H1269" s="205">
        <v>500000</v>
      </c>
      <c r="I1269" s="647"/>
      <c r="J1269" s="633" t="s">
        <v>4283</v>
      </c>
    </row>
    <row r="1270" spans="1:10" ht="38.25" x14ac:dyDescent="0.2">
      <c r="A1270" s="630">
        <v>3</v>
      </c>
      <c r="B1270" s="630">
        <v>22020301</v>
      </c>
      <c r="C1270" s="631" t="s">
        <v>3352</v>
      </c>
      <c r="D1270" s="637">
        <v>0</v>
      </c>
      <c r="E1270" s="637">
        <v>0</v>
      </c>
      <c r="F1270" s="637">
        <v>0</v>
      </c>
      <c r="G1270" s="637">
        <v>0</v>
      </c>
      <c r="H1270" s="205">
        <v>600000</v>
      </c>
      <c r="I1270" s="647"/>
      <c r="J1270" s="633" t="s">
        <v>4283</v>
      </c>
    </row>
    <row r="1271" spans="1:10" ht="38.25" x14ac:dyDescent="0.2">
      <c r="A1271" s="630">
        <v>4</v>
      </c>
      <c r="B1271" s="630">
        <v>22020305</v>
      </c>
      <c r="C1271" s="631" t="s">
        <v>3355</v>
      </c>
      <c r="D1271" s="637">
        <v>0</v>
      </c>
      <c r="E1271" s="637">
        <v>0</v>
      </c>
      <c r="F1271" s="637">
        <v>0</v>
      </c>
      <c r="G1271" s="637">
        <v>0</v>
      </c>
      <c r="H1271" s="205">
        <v>500000</v>
      </c>
      <c r="I1271" s="673"/>
      <c r="J1271" s="633" t="s">
        <v>4283</v>
      </c>
    </row>
    <row r="1272" spans="1:10" ht="38.25" x14ac:dyDescent="0.2">
      <c r="A1272" s="630">
        <v>5</v>
      </c>
      <c r="B1272" s="630">
        <v>22020402</v>
      </c>
      <c r="C1272" s="631" t="s">
        <v>3366</v>
      </c>
      <c r="D1272" s="637">
        <v>0</v>
      </c>
      <c r="E1272" s="637">
        <v>0</v>
      </c>
      <c r="F1272" s="637">
        <v>0</v>
      </c>
      <c r="G1272" s="637">
        <v>0</v>
      </c>
      <c r="H1272" s="205">
        <v>600000</v>
      </c>
      <c r="I1272" s="639"/>
      <c r="J1272" s="633" t="s">
        <v>4283</v>
      </c>
    </row>
    <row r="1273" spans="1:10" ht="38.25" x14ac:dyDescent="0.2">
      <c r="A1273" s="630">
        <v>6</v>
      </c>
      <c r="B1273" s="630">
        <v>22020501</v>
      </c>
      <c r="C1273" s="631" t="s">
        <v>3370</v>
      </c>
      <c r="D1273" s="637">
        <v>0</v>
      </c>
      <c r="E1273" s="637">
        <v>0</v>
      </c>
      <c r="F1273" s="637">
        <v>0</v>
      </c>
      <c r="G1273" s="637">
        <v>0</v>
      </c>
      <c r="H1273" s="205">
        <v>1000000</v>
      </c>
      <c r="I1273" s="632"/>
      <c r="J1273" s="633" t="s">
        <v>4283</v>
      </c>
    </row>
    <row r="1274" spans="1:10" ht="12.6" customHeight="1" x14ac:dyDescent="0.2">
      <c r="A1274" s="630">
        <v>7</v>
      </c>
      <c r="B1274" s="630">
        <v>22021001</v>
      </c>
      <c r="C1274" s="631" t="s">
        <v>3360</v>
      </c>
      <c r="D1274" s="637">
        <v>0</v>
      </c>
      <c r="E1274" s="637">
        <v>0</v>
      </c>
      <c r="F1274" s="637">
        <v>0</v>
      </c>
      <c r="G1274" s="637">
        <v>0</v>
      </c>
      <c r="H1274" s="205">
        <v>600000</v>
      </c>
      <c r="I1274" s="632"/>
      <c r="J1274" s="633" t="s">
        <v>4283</v>
      </c>
    </row>
    <row r="1275" spans="1:10" ht="14.45" customHeight="1" x14ac:dyDescent="0.2">
      <c r="A1275" s="630">
        <v>8</v>
      </c>
      <c r="B1275" s="630">
        <v>22021007</v>
      </c>
      <c r="C1275" s="631" t="s">
        <v>3362</v>
      </c>
      <c r="D1275" s="637">
        <v>0</v>
      </c>
      <c r="E1275" s="637">
        <v>0</v>
      </c>
      <c r="F1275" s="637">
        <v>0</v>
      </c>
      <c r="G1275" s="637">
        <v>0</v>
      </c>
      <c r="H1275" s="205">
        <v>600000</v>
      </c>
      <c r="I1275" s="632"/>
      <c r="J1275" s="633" t="s">
        <v>4283</v>
      </c>
    </row>
    <row r="1276" spans="1:10" x14ac:dyDescent="0.2">
      <c r="A1276" s="1317" t="s">
        <v>365</v>
      </c>
      <c r="B1276" s="1317"/>
      <c r="C1276" s="1317"/>
      <c r="D1276" s="640">
        <v>0</v>
      </c>
      <c r="E1276" s="640">
        <v>0</v>
      </c>
      <c r="F1276" s="640">
        <v>0</v>
      </c>
      <c r="G1276" s="640">
        <v>0</v>
      </c>
      <c r="H1276" s="634">
        <f>SUM(H1268:H1275)</f>
        <v>6000000</v>
      </c>
      <c r="I1276" s="673"/>
      <c r="J1276" s="636"/>
    </row>
    <row r="1277" spans="1:10" x14ac:dyDescent="0.2">
      <c r="A1277" s="628">
        <v>15</v>
      </c>
      <c r="B1277" s="628">
        <v>23800100500</v>
      </c>
      <c r="C1277" s="1316" t="s">
        <v>2699</v>
      </c>
      <c r="D1277" s="1316"/>
      <c r="E1277" s="1316"/>
      <c r="F1277" s="1316"/>
      <c r="G1277" s="1316"/>
      <c r="H1277" s="1316"/>
      <c r="I1277" s="639"/>
      <c r="J1277" s="636"/>
    </row>
    <row r="1278" spans="1:10" ht="25.5" x14ac:dyDescent="0.2">
      <c r="A1278" s="630">
        <v>1</v>
      </c>
      <c r="B1278" s="630">
        <v>22020102</v>
      </c>
      <c r="C1278" s="631" t="s">
        <v>3349</v>
      </c>
      <c r="D1278" s="205">
        <v>1400000</v>
      </c>
      <c r="E1278" s="205">
        <v>2300000</v>
      </c>
      <c r="F1278" s="205">
        <v>4000000</v>
      </c>
      <c r="G1278" s="205">
        <v>4000000</v>
      </c>
      <c r="H1278" s="205">
        <v>2500000</v>
      </c>
      <c r="I1278" s="632"/>
      <c r="J1278" s="633" t="s">
        <v>4279</v>
      </c>
    </row>
    <row r="1279" spans="1:10" ht="25.5" x14ac:dyDescent="0.2">
      <c r="A1279" s="630">
        <v>2</v>
      </c>
      <c r="B1279" s="630">
        <v>22020201</v>
      </c>
      <c r="C1279" s="631" t="s">
        <v>3363</v>
      </c>
      <c r="D1279" s="637">
        <v>0</v>
      </c>
      <c r="E1279" s="637">
        <v>0</v>
      </c>
      <c r="F1279" s="205">
        <v>500000</v>
      </c>
      <c r="G1279" s="205">
        <v>500000</v>
      </c>
      <c r="H1279" s="205">
        <v>500000</v>
      </c>
      <c r="I1279" s="632"/>
      <c r="J1279" s="633" t="s">
        <v>4279</v>
      </c>
    </row>
    <row r="1280" spans="1:10" ht="25.5" x14ac:dyDescent="0.2">
      <c r="A1280" s="630">
        <v>3</v>
      </c>
      <c r="B1280" s="630">
        <v>22020202</v>
      </c>
      <c r="C1280" s="631" t="s">
        <v>3350</v>
      </c>
      <c r="D1280" s="205">
        <v>661500</v>
      </c>
      <c r="E1280" s="205">
        <v>1150000</v>
      </c>
      <c r="F1280" s="205">
        <v>1500000</v>
      </c>
      <c r="G1280" s="205">
        <v>1000000</v>
      </c>
      <c r="H1280" s="205">
        <v>1000000</v>
      </c>
      <c r="I1280" s="632"/>
      <c r="J1280" s="633" t="s">
        <v>4279</v>
      </c>
    </row>
    <row r="1281" spans="1:10" ht="25.5" x14ac:dyDescent="0.2">
      <c r="A1281" s="630">
        <v>4</v>
      </c>
      <c r="B1281" s="630">
        <v>22020301</v>
      </c>
      <c r="C1281" s="631" t="s">
        <v>3352</v>
      </c>
      <c r="D1281" s="205">
        <v>200000</v>
      </c>
      <c r="E1281" s="637">
        <v>0</v>
      </c>
      <c r="F1281" s="205">
        <v>800000</v>
      </c>
      <c r="G1281" s="205">
        <v>500000</v>
      </c>
      <c r="H1281" s="205">
        <v>500000</v>
      </c>
      <c r="I1281" s="632"/>
      <c r="J1281" s="633" t="s">
        <v>4279</v>
      </c>
    </row>
    <row r="1282" spans="1:10" ht="25.5" x14ac:dyDescent="0.2">
      <c r="A1282" s="630">
        <v>5</v>
      </c>
      <c r="B1282" s="630">
        <v>22020305</v>
      </c>
      <c r="C1282" s="631" t="s">
        <v>3355</v>
      </c>
      <c r="D1282" s="205">
        <v>138500</v>
      </c>
      <c r="E1282" s="637">
        <v>0</v>
      </c>
      <c r="F1282" s="205">
        <v>700000</v>
      </c>
      <c r="G1282" s="205">
        <v>500000</v>
      </c>
      <c r="H1282" s="205">
        <v>500000</v>
      </c>
      <c r="I1282" s="673"/>
      <c r="J1282" s="633" t="s">
        <v>4279</v>
      </c>
    </row>
    <row r="1283" spans="1:10" ht="25.5" x14ac:dyDescent="0.2">
      <c r="A1283" s="630">
        <v>6</v>
      </c>
      <c r="B1283" s="630">
        <v>22020401</v>
      </c>
      <c r="C1283" s="631" t="s">
        <v>3356</v>
      </c>
      <c r="D1283" s="205">
        <v>500000</v>
      </c>
      <c r="E1283" s="637">
        <v>0</v>
      </c>
      <c r="F1283" s="205">
        <v>500000</v>
      </c>
      <c r="G1283" s="205">
        <v>1500000</v>
      </c>
      <c r="H1283" s="205">
        <v>950000</v>
      </c>
      <c r="I1283" s="639"/>
      <c r="J1283" s="633" t="s">
        <v>4279</v>
      </c>
    </row>
    <row r="1284" spans="1:10" ht="25.5" x14ac:dyDescent="0.2">
      <c r="A1284" s="630">
        <v>7</v>
      </c>
      <c r="B1284" s="630">
        <v>22020402</v>
      </c>
      <c r="C1284" s="631" t="s">
        <v>3366</v>
      </c>
      <c r="D1284" s="205">
        <v>100000</v>
      </c>
      <c r="E1284" s="637">
        <v>0</v>
      </c>
      <c r="F1284" s="205">
        <v>500000</v>
      </c>
      <c r="G1284" s="205">
        <v>500000</v>
      </c>
      <c r="H1284" s="205">
        <v>500000</v>
      </c>
      <c r="I1284" s="632"/>
      <c r="J1284" s="633" t="s">
        <v>4279</v>
      </c>
    </row>
    <row r="1285" spans="1:10" ht="25.5" x14ac:dyDescent="0.2">
      <c r="A1285" s="630">
        <v>8</v>
      </c>
      <c r="B1285" s="630">
        <v>22020501</v>
      </c>
      <c r="C1285" s="631" t="s">
        <v>3370</v>
      </c>
      <c r="D1285" s="637">
        <v>0</v>
      </c>
      <c r="E1285" s="637">
        <v>0</v>
      </c>
      <c r="F1285" s="205">
        <v>1500000</v>
      </c>
      <c r="G1285" s="205">
        <v>1500000</v>
      </c>
      <c r="H1285" s="205">
        <v>1500000</v>
      </c>
      <c r="I1285" s="632"/>
      <c r="J1285" s="633" t="s">
        <v>4279</v>
      </c>
    </row>
    <row r="1286" spans="1:10" ht="25.5" x14ac:dyDescent="0.2">
      <c r="A1286" s="630">
        <v>9</v>
      </c>
      <c r="B1286" s="630">
        <v>22021001</v>
      </c>
      <c r="C1286" s="631" t="s">
        <v>3360</v>
      </c>
      <c r="D1286" s="205">
        <v>200000</v>
      </c>
      <c r="E1286" s="205">
        <v>750000</v>
      </c>
      <c r="F1286" s="205">
        <v>500000</v>
      </c>
      <c r="G1286" s="205">
        <v>500000</v>
      </c>
      <c r="H1286" s="205">
        <v>500000</v>
      </c>
      <c r="I1286" s="632"/>
      <c r="J1286" s="633" t="s">
        <v>4279</v>
      </c>
    </row>
    <row r="1287" spans="1:10" ht="25.5" x14ac:dyDescent="0.2">
      <c r="A1287" s="630">
        <v>10</v>
      </c>
      <c r="B1287" s="630">
        <v>22021003</v>
      </c>
      <c r="C1287" s="631" t="s">
        <v>3376</v>
      </c>
      <c r="D1287" s="205">
        <v>100000</v>
      </c>
      <c r="E1287" s="637">
        <v>0</v>
      </c>
      <c r="F1287" s="205">
        <v>700000</v>
      </c>
      <c r="G1287" s="205">
        <v>500000</v>
      </c>
      <c r="H1287" s="205">
        <v>500000</v>
      </c>
      <c r="I1287" s="632"/>
      <c r="J1287" s="633" t="s">
        <v>4279</v>
      </c>
    </row>
    <row r="1288" spans="1:10" ht="25.5" x14ac:dyDescent="0.2">
      <c r="A1288" s="630">
        <v>11</v>
      </c>
      <c r="B1288" s="630">
        <v>22021007</v>
      </c>
      <c r="C1288" s="631" t="s">
        <v>3362</v>
      </c>
      <c r="D1288" s="205">
        <v>200000</v>
      </c>
      <c r="E1288" s="205">
        <v>800000</v>
      </c>
      <c r="F1288" s="205">
        <v>800000</v>
      </c>
      <c r="G1288" s="205">
        <v>1000000</v>
      </c>
      <c r="H1288" s="205">
        <v>800000</v>
      </c>
      <c r="I1288" s="632"/>
      <c r="J1288" s="633" t="s">
        <v>4279</v>
      </c>
    </row>
    <row r="1289" spans="1:10" x14ac:dyDescent="0.2">
      <c r="A1289" s="1317" t="s">
        <v>365</v>
      </c>
      <c r="B1289" s="1317"/>
      <c r="C1289" s="1317"/>
      <c r="D1289" s="634">
        <v>3500000</v>
      </c>
      <c r="E1289" s="634">
        <v>5000000</v>
      </c>
      <c r="F1289" s="634">
        <v>12000000</v>
      </c>
      <c r="G1289" s="634">
        <v>12000000</v>
      </c>
      <c r="H1289" s="634">
        <f>SUM(H1278:H1288)</f>
        <v>9750000</v>
      </c>
      <c r="I1289" s="632"/>
      <c r="J1289" s="636"/>
    </row>
    <row r="1290" spans="1:10" x14ac:dyDescent="0.2">
      <c r="A1290" s="628">
        <v>16</v>
      </c>
      <c r="B1290" s="628">
        <v>22000700200</v>
      </c>
      <c r="C1290" s="1316" t="s">
        <v>3217</v>
      </c>
      <c r="D1290" s="1316"/>
      <c r="E1290" s="1316"/>
      <c r="F1290" s="1316"/>
      <c r="G1290" s="1316"/>
      <c r="H1290" s="1316"/>
      <c r="I1290" s="632"/>
      <c r="J1290" s="636"/>
    </row>
    <row r="1291" spans="1:10" ht="25.5" x14ac:dyDescent="0.2">
      <c r="A1291" s="630">
        <v>1</v>
      </c>
      <c r="B1291" s="630">
        <v>22020102</v>
      </c>
      <c r="C1291" s="631" t="s">
        <v>3349</v>
      </c>
      <c r="D1291" s="637">
        <v>0</v>
      </c>
      <c r="E1291" s="637">
        <v>0</v>
      </c>
      <c r="F1291" s="637">
        <v>0</v>
      </c>
      <c r="G1291" s="205">
        <v>14500000</v>
      </c>
      <c r="H1291" s="205">
        <v>14500000</v>
      </c>
      <c r="I1291" s="632"/>
      <c r="J1291" s="633" t="s">
        <v>4279</v>
      </c>
    </row>
    <row r="1292" spans="1:10" ht="25.5" x14ac:dyDescent="0.2">
      <c r="A1292" s="630">
        <v>2</v>
      </c>
      <c r="B1292" s="630">
        <v>22020201</v>
      </c>
      <c r="C1292" s="631" t="s">
        <v>3363</v>
      </c>
      <c r="D1292" s="637">
        <v>0</v>
      </c>
      <c r="E1292" s="637">
        <v>0</v>
      </c>
      <c r="F1292" s="637">
        <v>0</v>
      </c>
      <c r="G1292" s="205">
        <v>750000</v>
      </c>
      <c r="H1292" s="205">
        <v>750000</v>
      </c>
      <c r="I1292" s="632"/>
      <c r="J1292" s="633" t="s">
        <v>4279</v>
      </c>
    </row>
    <row r="1293" spans="1:10" ht="25.5" x14ac:dyDescent="0.2">
      <c r="A1293" s="630">
        <v>3</v>
      </c>
      <c r="B1293" s="630">
        <v>22020202</v>
      </c>
      <c r="C1293" s="631" t="s">
        <v>3350</v>
      </c>
      <c r="D1293" s="637">
        <v>0</v>
      </c>
      <c r="E1293" s="637">
        <v>0</v>
      </c>
      <c r="F1293" s="637">
        <v>0</v>
      </c>
      <c r="G1293" s="205">
        <v>300000</v>
      </c>
      <c r="H1293" s="205">
        <v>300000</v>
      </c>
      <c r="I1293" s="632"/>
      <c r="J1293" s="633" t="s">
        <v>4279</v>
      </c>
    </row>
    <row r="1294" spans="1:10" ht="25.5" x14ac:dyDescent="0.2">
      <c r="A1294" s="630">
        <v>4</v>
      </c>
      <c r="B1294" s="630">
        <v>22020301</v>
      </c>
      <c r="C1294" s="631" t="s">
        <v>3352</v>
      </c>
      <c r="D1294" s="637">
        <v>0</v>
      </c>
      <c r="E1294" s="637">
        <v>0</v>
      </c>
      <c r="F1294" s="637">
        <v>0</v>
      </c>
      <c r="G1294" s="205">
        <v>8550000</v>
      </c>
      <c r="H1294" s="205">
        <v>8550000</v>
      </c>
      <c r="I1294" s="632"/>
      <c r="J1294" s="633" t="s">
        <v>4279</v>
      </c>
    </row>
    <row r="1295" spans="1:10" ht="25.5" x14ac:dyDescent="0.2">
      <c r="A1295" s="630">
        <v>5</v>
      </c>
      <c r="B1295" s="630">
        <v>22020305</v>
      </c>
      <c r="C1295" s="631" t="s">
        <v>3355</v>
      </c>
      <c r="D1295" s="637">
        <v>0</v>
      </c>
      <c r="E1295" s="637">
        <v>0</v>
      </c>
      <c r="F1295" s="637">
        <v>0</v>
      </c>
      <c r="G1295" s="205">
        <v>750000</v>
      </c>
      <c r="H1295" s="205">
        <v>750000</v>
      </c>
      <c r="I1295" s="632"/>
      <c r="J1295" s="633" t="s">
        <v>4279</v>
      </c>
    </row>
    <row r="1296" spans="1:10" ht="25.5" x14ac:dyDescent="0.2">
      <c r="A1296" s="630">
        <v>6</v>
      </c>
      <c r="B1296" s="630">
        <v>22020402</v>
      </c>
      <c r="C1296" s="631" t="s">
        <v>3366</v>
      </c>
      <c r="D1296" s="637">
        <v>0</v>
      </c>
      <c r="E1296" s="637">
        <v>0</v>
      </c>
      <c r="F1296" s="637">
        <v>0</v>
      </c>
      <c r="G1296" s="205">
        <v>3500000</v>
      </c>
      <c r="H1296" s="205">
        <v>3500000</v>
      </c>
      <c r="I1296" s="632"/>
      <c r="J1296" s="633" t="s">
        <v>4279</v>
      </c>
    </row>
    <row r="1297" spans="1:10" ht="25.5" x14ac:dyDescent="0.2">
      <c r="A1297" s="630">
        <v>7</v>
      </c>
      <c r="B1297" s="630">
        <v>22020501</v>
      </c>
      <c r="C1297" s="631" t="s">
        <v>3370</v>
      </c>
      <c r="D1297" s="637">
        <v>0</v>
      </c>
      <c r="E1297" s="637">
        <v>0</v>
      </c>
      <c r="F1297" s="637">
        <v>0</v>
      </c>
      <c r="G1297" s="205">
        <v>5500000</v>
      </c>
      <c r="H1297" s="205">
        <v>5500000</v>
      </c>
      <c r="I1297" s="632"/>
      <c r="J1297" s="633" t="s">
        <v>4279</v>
      </c>
    </row>
    <row r="1298" spans="1:10" ht="25.5" x14ac:dyDescent="0.2">
      <c r="A1298" s="630">
        <v>8</v>
      </c>
      <c r="B1298" s="630">
        <v>22020803</v>
      </c>
      <c r="C1298" s="631" t="s">
        <v>3373</v>
      </c>
      <c r="D1298" s="637">
        <v>0</v>
      </c>
      <c r="E1298" s="637">
        <v>0</v>
      </c>
      <c r="F1298" s="637">
        <v>0</v>
      </c>
      <c r="G1298" s="205">
        <v>4950000</v>
      </c>
      <c r="H1298" s="205">
        <v>4950000</v>
      </c>
      <c r="I1298" s="673"/>
      <c r="J1298" s="633" t="s">
        <v>4279</v>
      </c>
    </row>
    <row r="1299" spans="1:10" ht="25.5" x14ac:dyDescent="0.2">
      <c r="A1299" s="630">
        <v>9</v>
      </c>
      <c r="B1299" s="630">
        <v>22021001</v>
      </c>
      <c r="C1299" s="631" t="s">
        <v>3360</v>
      </c>
      <c r="D1299" s="637">
        <v>0</v>
      </c>
      <c r="E1299" s="637">
        <v>0</v>
      </c>
      <c r="F1299" s="637">
        <v>0</v>
      </c>
      <c r="G1299" s="205">
        <v>450000</v>
      </c>
      <c r="H1299" s="205">
        <v>450000</v>
      </c>
      <c r="I1299" s="639"/>
      <c r="J1299" s="633" t="s">
        <v>4279</v>
      </c>
    </row>
    <row r="1300" spans="1:10" ht="25.5" x14ac:dyDescent="0.2">
      <c r="A1300" s="630">
        <v>10</v>
      </c>
      <c r="B1300" s="630">
        <v>22021007</v>
      </c>
      <c r="C1300" s="631" t="s">
        <v>3362</v>
      </c>
      <c r="D1300" s="637">
        <v>0</v>
      </c>
      <c r="E1300" s="637">
        <v>0</v>
      </c>
      <c r="F1300" s="637">
        <v>0</v>
      </c>
      <c r="G1300" s="205">
        <v>750000</v>
      </c>
      <c r="H1300" s="205">
        <v>750000</v>
      </c>
      <c r="I1300" s="632"/>
      <c r="J1300" s="633" t="s">
        <v>4279</v>
      </c>
    </row>
    <row r="1301" spans="1:10" x14ac:dyDescent="0.2">
      <c r="A1301" s="1317" t="s">
        <v>365</v>
      </c>
      <c r="B1301" s="1317"/>
      <c r="C1301" s="1317"/>
      <c r="D1301" s="640">
        <v>0</v>
      </c>
      <c r="E1301" s="640">
        <v>0</v>
      </c>
      <c r="F1301" s="640">
        <v>0</v>
      </c>
      <c r="G1301" s="634">
        <v>40000000</v>
      </c>
      <c r="H1301" s="634">
        <f>SUM(H1291:H1300)</f>
        <v>40000000</v>
      </c>
      <c r="I1301" s="632"/>
      <c r="J1301" s="636"/>
    </row>
    <row r="1302" spans="1:10" x14ac:dyDescent="0.2">
      <c r="A1302" s="628">
        <v>17</v>
      </c>
      <c r="B1302" s="628">
        <v>14000100100</v>
      </c>
      <c r="C1302" s="1316" t="s">
        <v>1835</v>
      </c>
      <c r="D1302" s="1316"/>
      <c r="E1302" s="1316"/>
      <c r="F1302" s="1316"/>
      <c r="G1302" s="1316"/>
      <c r="H1302" s="1316"/>
      <c r="I1302" s="632"/>
      <c r="J1302" s="636"/>
    </row>
    <row r="1303" spans="1:10" ht="25.5" x14ac:dyDescent="0.2">
      <c r="A1303" s="630">
        <v>1</v>
      </c>
      <c r="B1303" s="630">
        <v>22020102</v>
      </c>
      <c r="C1303" s="631" t="s">
        <v>3349</v>
      </c>
      <c r="D1303" s="205">
        <v>9500000</v>
      </c>
      <c r="E1303" s="205">
        <v>13500000</v>
      </c>
      <c r="F1303" s="205">
        <v>18000000</v>
      </c>
      <c r="G1303" s="205">
        <v>20000000</v>
      </c>
      <c r="H1303" s="205">
        <v>15000000</v>
      </c>
      <c r="I1303" s="632"/>
      <c r="J1303" s="633" t="s">
        <v>4279</v>
      </c>
    </row>
    <row r="1304" spans="1:10" ht="25.5" x14ac:dyDescent="0.2">
      <c r="A1304" s="630">
        <v>2</v>
      </c>
      <c r="B1304" s="630">
        <v>22020201</v>
      </c>
      <c r="C1304" s="631" t="s">
        <v>3363</v>
      </c>
      <c r="D1304" s="205">
        <v>1000000</v>
      </c>
      <c r="E1304" s="205">
        <v>1499999</v>
      </c>
      <c r="F1304" s="205">
        <v>2000000</v>
      </c>
      <c r="G1304" s="205">
        <v>5000000</v>
      </c>
      <c r="H1304" s="205">
        <v>5000000</v>
      </c>
      <c r="I1304" s="632"/>
      <c r="J1304" s="633" t="s">
        <v>4279</v>
      </c>
    </row>
    <row r="1305" spans="1:10" ht="25.5" x14ac:dyDescent="0.2">
      <c r="A1305" s="630">
        <v>3</v>
      </c>
      <c r="B1305" s="630">
        <v>22020202</v>
      </c>
      <c r="C1305" s="631" t="s">
        <v>3350</v>
      </c>
      <c r="D1305" s="205">
        <v>1000000</v>
      </c>
      <c r="E1305" s="205">
        <v>750002</v>
      </c>
      <c r="F1305" s="205">
        <v>1000000</v>
      </c>
      <c r="G1305" s="205">
        <v>3000000</v>
      </c>
      <c r="H1305" s="205">
        <v>3000000</v>
      </c>
      <c r="I1305" s="632"/>
      <c r="J1305" s="633" t="s">
        <v>4279</v>
      </c>
    </row>
    <row r="1306" spans="1:10" ht="25.5" x14ac:dyDescent="0.2">
      <c r="A1306" s="630">
        <v>4</v>
      </c>
      <c r="B1306" s="630">
        <v>22020301</v>
      </c>
      <c r="C1306" s="631" t="s">
        <v>3352</v>
      </c>
      <c r="D1306" s="205">
        <v>2000000</v>
      </c>
      <c r="E1306" s="205">
        <v>2624999</v>
      </c>
      <c r="F1306" s="205">
        <v>3500000</v>
      </c>
      <c r="G1306" s="205">
        <v>5000000</v>
      </c>
      <c r="H1306" s="205">
        <v>5000000</v>
      </c>
      <c r="I1306" s="632"/>
      <c r="J1306" s="633" t="s">
        <v>4279</v>
      </c>
    </row>
    <row r="1307" spans="1:10" ht="25.5" x14ac:dyDescent="0.2">
      <c r="A1307" s="630">
        <v>5</v>
      </c>
      <c r="B1307" s="630">
        <v>22020305</v>
      </c>
      <c r="C1307" s="631" t="s">
        <v>3355</v>
      </c>
      <c r="D1307" s="205">
        <v>500000</v>
      </c>
      <c r="E1307" s="205">
        <v>750000</v>
      </c>
      <c r="F1307" s="205">
        <v>1000000</v>
      </c>
      <c r="G1307" s="205">
        <v>4000000</v>
      </c>
      <c r="H1307" s="205">
        <v>3000000</v>
      </c>
      <c r="I1307" s="632"/>
      <c r="J1307" s="633" t="s">
        <v>4279</v>
      </c>
    </row>
    <row r="1308" spans="1:10" ht="25.5" x14ac:dyDescent="0.2">
      <c r="A1308" s="630">
        <v>6</v>
      </c>
      <c r="B1308" s="630">
        <v>22020401</v>
      </c>
      <c r="C1308" s="631" t="s">
        <v>3356</v>
      </c>
      <c r="D1308" s="205">
        <v>1700000</v>
      </c>
      <c r="E1308" s="205">
        <v>3000000</v>
      </c>
      <c r="F1308" s="205">
        <v>4000000</v>
      </c>
      <c r="G1308" s="205">
        <v>4000000</v>
      </c>
      <c r="H1308" s="205">
        <v>4000000</v>
      </c>
      <c r="I1308" s="632"/>
      <c r="J1308" s="633" t="s">
        <v>4279</v>
      </c>
    </row>
    <row r="1309" spans="1:10" ht="25.5" x14ac:dyDescent="0.2">
      <c r="A1309" s="630">
        <v>7</v>
      </c>
      <c r="B1309" s="630">
        <v>22020402</v>
      </c>
      <c r="C1309" s="631" t="s">
        <v>3366</v>
      </c>
      <c r="D1309" s="205">
        <v>1500000</v>
      </c>
      <c r="E1309" s="205">
        <v>2250000</v>
      </c>
      <c r="F1309" s="205">
        <v>3000000</v>
      </c>
      <c r="G1309" s="205">
        <v>3000000</v>
      </c>
      <c r="H1309" s="205">
        <v>3000000</v>
      </c>
      <c r="I1309" s="638"/>
      <c r="J1309" s="633" t="s">
        <v>4279</v>
      </c>
    </row>
    <row r="1310" spans="1:10" ht="25.5" x14ac:dyDescent="0.2">
      <c r="A1310" s="630">
        <v>8</v>
      </c>
      <c r="B1310" s="630">
        <v>22020501</v>
      </c>
      <c r="C1310" s="631" t="s">
        <v>3370</v>
      </c>
      <c r="D1310" s="205">
        <v>1700000</v>
      </c>
      <c r="E1310" s="205">
        <v>3000000</v>
      </c>
      <c r="F1310" s="205">
        <v>4000000</v>
      </c>
      <c r="G1310" s="205">
        <v>5000000</v>
      </c>
      <c r="H1310" s="205">
        <v>5000000</v>
      </c>
      <c r="I1310" s="639"/>
      <c r="J1310" s="633" t="s">
        <v>4279</v>
      </c>
    </row>
    <row r="1311" spans="1:10" ht="25.5" x14ac:dyDescent="0.2">
      <c r="A1311" s="630">
        <v>9</v>
      </c>
      <c r="B1311" s="630">
        <v>22020712</v>
      </c>
      <c r="C1311" s="631" t="s">
        <v>3381</v>
      </c>
      <c r="D1311" s="205">
        <v>300000</v>
      </c>
      <c r="E1311" s="205">
        <v>375000</v>
      </c>
      <c r="F1311" s="205">
        <v>500000</v>
      </c>
      <c r="G1311" s="205">
        <v>3000000</v>
      </c>
      <c r="H1311" s="205">
        <v>3000000</v>
      </c>
      <c r="I1311" s="632"/>
      <c r="J1311" s="633" t="s">
        <v>4279</v>
      </c>
    </row>
    <row r="1312" spans="1:10" ht="25.5" x14ac:dyDescent="0.2">
      <c r="A1312" s="630">
        <v>10</v>
      </c>
      <c r="B1312" s="630">
        <v>22020803</v>
      </c>
      <c r="C1312" s="631" t="s">
        <v>3373</v>
      </c>
      <c r="D1312" s="205">
        <v>902000</v>
      </c>
      <c r="E1312" s="205">
        <v>1872000</v>
      </c>
      <c r="F1312" s="205">
        <v>2500000</v>
      </c>
      <c r="G1312" s="205">
        <v>5000000</v>
      </c>
      <c r="H1312" s="205">
        <v>3000000</v>
      </c>
      <c r="I1312" s="638"/>
      <c r="J1312" s="633" t="s">
        <v>4279</v>
      </c>
    </row>
    <row r="1313" spans="1:10" ht="25.5" x14ac:dyDescent="0.2">
      <c r="A1313" s="630">
        <v>11</v>
      </c>
      <c r="B1313" s="630">
        <v>22021007</v>
      </c>
      <c r="C1313" s="631" t="s">
        <v>3362</v>
      </c>
      <c r="D1313" s="205">
        <v>300000</v>
      </c>
      <c r="E1313" s="205">
        <v>375000</v>
      </c>
      <c r="F1313" s="205">
        <v>500000</v>
      </c>
      <c r="G1313" s="205">
        <v>3000000</v>
      </c>
      <c r="H1313" s="205">
        <v>3000000</v>
      </c>
      <c r="I1313" s="639"/>
      <c r="J1313" s="633" t="s">
        <v>4279</v>
      </c>
    </row>
    <row r="1314" spans="1:10" x14ac:dyDescent="0.2">
      <c r="A1314" s="1317" t="s">
        <v>365</v>
      </c>
      <c r="B1314" s="1317"/>
      <c r="C1314" s="1317"/>
      <c r="D1314" s="634">
        <v>20402000</v>
      </c>
      <c r="E1314" s="634">
        <v>29997000</v>
      </c>
      <c r="F1314" s="634">
        <v>40000000</v>
      </c>
      <c r="G1314" s="634">
        <v>60000000</v>
      </c>
      <c r="H1314" s="634">
        <f>SUM(H1303:H1313)</f>
        <v>52000000</v>
      </c>
      <c r="I1314" s="632"/>
      <c r="J1314" s="636"/>
    </row>
    <row r="1315" spans="1:10" x14ac:dyDescent="0.2">
      <c r="A1315" s="628">
        <v>18</v>
      </c>
      <c r="B1315" s="628">
        <v>14000200100</v>
      </c>
      <c r="C1315" s="1316" t="s">
        <v>1728</v>
      </c>
      <c r="D1315" s="1316"/>
      <c r="E1315" s="1316"/>
      <c r="F1315" s="1316"/>
      <c r="G1315" s="1316"/>
      <c r="H1315" s="1316"/>
      <c r="I1315" s="632"/>
      <c r="J1315" s="636"/>
    </row>
    <row r="1316" spans="1:10" ht="25.5" x14ac:dyDescent="0.2">
      <c r="A1316" s="630">
        <v>1</v>
      </c>
      <c r="B1316" s="630">
        <v>22020102</v>
      </c>
      <c r="C1316" s="631" t="s">
        <v>3349</v>
      </c>
      <c r="D1316" s="205">
        <v>2738500</v>
      </c>
      <c r="E1316" s="205">
        <v>2394000</v>
      </c>
      <c r="F1316" s="205">
        <v>4100000</v>
      </c>
      <c r="G1316" s="205">
        <v>4100000</v>
      </c>
      <c r="H1316" s="205">
        <v>4100000</v>
      </c>
      <c r="I1316" s="632"/>
      <c r="J1316" s="633" t="s">
        <v>4279</v>
      </c>
    </row>
    <row r="1317" spans="1:10" ht="25.5" x14ac:dyDescent="0.2">
      <c r="A1317" s="630">
        <v>2</v>
      </c>
      <c r="B1317" s="630">
        <v>22020202</v>
      </c>
      <c r="C1317" s="631" t="s">
        <v>3350</v>
      </c>
      <c r="D1317" s="205">
        <v>21500</v>
      </c>
      <c r="E1317" s="205">
        <v>82700</v>
      </c>
      <c r="F1317" s="205">
        <v>100000</v>
      </c>
      <c r="G1317" s="205">
        <v>100000</v>
      </c>
      <c r="H1317" s="205">
        <v>100000</v>
      </c>
      <c r="I1317" s="638"/>
      <c r="J1317" s="633" t="s">
        <v>4279</v>
      </c>
    </row>
    <row r="1318" spans="1:10" ht="25.5" x14ac:dyDescent="0.2">
      <c r="A1318" s="630">
        <v>3</v>
      </c>
      <c r="B1318" s="630">
        <v>22020301</v>
      </c>
      <c r="C1318" s="631" t="s">
        <v>3352</v>
      </c>
      <c r="D1318" s="205">
        <v>548500</v>
      </c>
      <c r="E1318" s="205">
        <v>1550000</v>
      </c>
      <c r="F1318" s="205">
        <v>2200000</v>
      </c>
      <c r="G1318" s="205">
        <v>2200000</v>
      </c>
      <c r="H1318" s="205">
        <v>2200000</v>
      </c>
      <c r="I1318" s="639"/>
      <c r="J1318" s="633" t="s">
        <v>4279</v>
      </c>
    </row>
    <row r="1319" spans="1:10" ht="25.5" x14ac:dyDescent="0.2">
      <c r="A1319" s="630">
        <v>4</v>
      </c>
      <c r="B1319" s="630">
        <v>22020305</v>
      </c>
      <c r="C1319" s="631" t="s">
        <v>3355</v>
      </c>
      <c r="D1319" s="205">
        <v>270100</v>
      </c>
      <c r="E1319" s="205">
        <v>608500</v>
      </c>
      <c r="F1319" s="205">
        <v>1400000</v>
      </c>
      <c r="G1319" s="205">
        <v>1400000</v>
      </c>
      <c r="H1319" s="205">
        <v>1400000</v>
      </c>
      <c r="I1319" s="632"/>
      <c r="J1319" s="633" t="s">
        <v>4279</v>
      </c>
    </row>
    <row r="1320" spans="1:10" ht="25.5" x14ac:dyDescent="0.2">
      <c r="A1320" s="630">
        <v>5</v>
      </c>
      <c r="B1320" s="630">
        <v>22020401</v>
      </c>
      <c r="C1320" s="631" t="s">
        <v>3356</v>
      </c>
      <c r="D1320" s="205">
        <v>2402500</v>
      </c>
      <c r="E1320" s="205">
        <v>2241550</v>
      </c>
      <c r="F1320" s="205">
        <v>3000000</v>
      </c>
      <c r="G1320" s="205">
        <v>3000000</v>
      </c>
      <c r="H1320" s="205">
        <v>3000000</v>
      </c>
      <c r="I1320" s="632"/>
      <c r="J1320" s="633" t="s">
        <v>4279</v>
      </c>
    </row>
    <row r="1321" spans="1:10" ht="25.5" x14ac:dyDescent="0.2">
      <c r="A1321" s="630">
        <v>6</v>
      </c>
      <c r="B1321" s="630">
        <v>22020402</v>
      </c>
      <c r="C1321" s="631" t="s">
        <v>3366</v>
      </c>
      <c r="D1321" s="205">
        <v>267950</v>
      </c>
      <c r="E1321" s="205">
        <v>391100</v>
      </c>
      <c r="F1321" s="205">
        <v>500000</v>
      </c>
      <c r="G1321" s="205">
        <v>500000</v>
      </c>
      <c r="H1321" s="205">
        <v>500000</v>
      </c>
      <c r="I1321" s="632"/>
      <c r="J1321" s="633" t="s">
        <v>4279</v>
      </c>
    </row>
    <row r="1322" spans="1:10" ht="25.5" x14ac:dyDescent="0.2">
      <c r="A1322" s="630">
        <v>7</v>
      </c>
      <c r="B1322" s="630">
        <v>22020501</v>
      </c>
      <c r="C1322" s="631" t="s">
        <v>3370</v>
      </c>
      <c r="D1322" s="205">
        <v>1793500</v>
      </c>
      <c r="E1322" s="205">
        <v>2410250</v>
      </c>
      <c r="F1322" s="205">
        <v>5000000</v>
      </c>
      <c r="G1322" s="205">
        <v>3500000</v>
      </c>
      <c r="H1322" s="205">
        <v>3500000</v>
      </c>
      <c r="I1322" s="632"/>
      <c r="J1322" s="633" t="s">
        <v>4279</v>
      </c>
    </row>
    <row r="1323" spans="1:10" ht="25.5" x14ac:dyDescent="0.2">
      <c r="A1323" s="630">
        <v>8</v>
      </c>
      <c r="B1323" s="630">
        <v>22021007</v>
      </c>
      <c r="C1323" s="631" t="s">
        <v>3362</v>
      </c>
      <c r="D1323" s="205">
        <v>150150</v>
      </c>
      <c r="E1323" s="205">
        <v>163900</v>
      </c>
      <c r="F1323" s="205">
        <v>200000</v>
      </c>
      <c r="G1323" s="205">
        <v>200000</v>
      </c>
      <c r="H1323" s="205">
        <v>200000</v>
      </c>
      <c r="I1323" s="632"/>
      <c r="J1323" s="633" t="s">
        <v>4279</v>
      </c>
    </row>
    <row r="1324" spans="1:10" ht="25.5" x14ac:dyDescent="0.2">
      <c r="A1324" s="630">
        <v>9</v>
      </c>
      <c r="B1324" s="630">
        <v>41040105</v>
      </c>
      <c r="C1324" s="631" t="s">
        <v>3382</v>
      </c>
      <c r="D1324" s="205">
        <v>410300</v>
      </c>
      <c r="E1324" s="637">
        <v>0</v>
      </c>
      <c r="F1324" s="637">
        <v>0</v>
      </c>
      <c r="G1324" s="637">
        <v>0</v>
      </c>
      <c r="H1324" s="205">
        <v>0</v>
      </c>
      <c r="I1324" s="638"/>
      <c r="J1324" s="633" t="s">
        <v>4279</v>
      </c>
    </row>
    <row r="1325" spans="1:10" x14ac:dyDescent="0.2">
      <c r="A1325" s="1317" t="s">
        <v>365</v>
      </c>
      <c r="B1325" s="1317"/>
      <c r="C1325" s="1317"/>
      <c r="D1325" s="634">
        <v>8603000</v>
      </c>
      <c r="E1325" s="634">
        <v>9842000</v>
      </c>
      <c r="F1325" s="634">
        <v>16500000</v>
      </c>
      <c r="G1325" s="634">
        <v>15000000</v>
      </c>
      <c r="H1325" s="634">
        <f>SUM(H1316:H1324)</f>
        <v>15000000</v>
      </c>
      <c r="I1325" s="639"/>
      <c r="J1325" s="636"/>
    </row>
    <row r="1326" spans="1:10" x14ac:dyDescent="0.2">
      <c r="A1326" s="628">
        <v>19</v>
      </c>
      <c r="B1326" s="628">
        <v>11101000100</v>
      </c>
      <c r="C1326" s="1316" t="s">
        <v>220</v>
      </c>
      <c r="D1326" s="1316"/>
      <c r="E1326" s="1316"/>
      <c r="F1326" s="1316"/>
      <c r="G1326" s="1316"/>
      <c r="H1326" s="1316"/>
      <c r="I1326" s="632"/>
      <c r="J1326" s="636"/>
    </row>
    <row r="1327" spans="1:10" ht="25.5" x14ac:dyDescent="0.2">
      <c r="A1327" s="630">
        <v>1</v>
      </c>
      <c r="B1327" s="630">
        <v>22020102</v>
      </c>
      <c r="C1327" s="631" t="s">
        <v>3349</v>
      </c>
      <c r="D1327" s="637">
        <v>0</v>
      </c>
      <c r="E1327" s="205">
        <v>810060</v>
      </c>
      <c r="F1327" s="205">
        <v>1800000</v>
      </c>
      <c r="G1327" s="205">
        <v>6000000</v>
      </c>
      <c r="H1327" s="674">
        <v>7000000</v>
      </c>
      <c r="I1327" s="632"/>
      <c r="J1327" s="633" t="s">
        <v>4279</v>
      </c>
    </row>
    <row r="1328" spans="1:10" ht="25.5" x14ac:dyDescent="0.2">
      <c r="A1328" s="630">
        <v>2</v>
      </c>
      <c r="B1328" s="630">
        <v>22020201</v>
      </c>
      <c r="C1328" s="631" t="s">
        <v>3363</v>
      </c>
      <c r="D1328" s="637">
        <v>0</v>
      </c>
      <c r="E1328" s="205">
        <v>450000</v>
      </c>
      <c r="F1328" s="205">
        <v>1000000</v>
      </c>
      <c r="G1328" s="205">
        <v>100000</v>
      </c>
      <c r="H1328" s="205">
        <v>100000</v>
      </c>
      <c r="I1328" s="632"/>
      <c r="J1328" s="633" t="s">
        <v>4279</v>
      </c>
    </row>
    <row r="1329" spans="1:10" ht="25.5" x14ac:dyDescent="0.2">
      <c r="A1329" s="630">
        <v>3</v>
      </c>
      <c r="B1329" s="630">
        <v>22020202</v>
      </c>
      <c r="C1329" s="631" t="s">
        <v>3350</v>
      </c>
      <c r="D1329" s="637">
        <v>0</v>
      </c>
      <c r="E1329" s="205">
        <v>405030</v>
      </c>
      <c r="F1329" s="205">
        <v>900000</v>
      </c>
      <c r="G1329" s="205">
        <v>1500000</v>
      </c>
      <c r="H1329" s="205">
        <v>1500000</v>
      </c>
      <c r="I1329" s="632"/>
      <c r="J1329" s="633" t="s">
        <v>4279</v>
      </c>
    </row>
    <row r="1330" spans="1:10" ht="25.5" x14ac:dyDescent="0.2">
      <c r="A1330" s="630">
        <v>4</v>
      </c>
      <c r="B1330" s="630">
        <v>22020301</v>
      </c>
      <c r="C1330" s="631" t="s">
        <v>3352</v>
      </c>
      <c r="D1330" s="637">
        <v>0</v>
      </c>
      <c r="E1330" s="205">
        <v>1260093</v>
      </c>
      <c r="F1330" s="205">
        <v>2800000</v>
      </c>
      <c r="G1330" s="205">
        <v>4500000</v>
      </c>
      <c r="H1330" s="674">
        <v>2500000</v>
      </c>
      <c r="I1330" s="632"/>
      <c r="J1330" s="633" t="s">
        <v>4279</v>
      </c>
    </row>
    <row r="1331" spans="1:10" ht="25.5" x14ac:dyDescent="0.2">
      <c r="A1331" s="630">
        <v>5</v>
      </c>
      <c r="B1331" s="630">
        <v>22020305</v>
      </c>
      <c r="C1331" s="631" t="s">
        <v>3355</v>
      </c>
      <c r="D1331" s="637">
        <v>0</v>
      </c>
      <c r="E1331" s="205">
        <v>450000</v>
      </c>
      <c r="F1331" s="205">
        <v>1000000</v>
      </c>
      <c r="G1331" s="205">
        <v>2000000</v>
      </c>
      <c r="H1331" s="205">
        <v>2000000</v>
      </c>
      <c r="I1331" s="632"/>
      <c r="J1331" s="633" t="s">
        <v>4279</v>
      </c>
    </row>
    <row r="1332" spans="1:10" ht="25.5" x14ac:dyDescent="0.2">
      <c r="A1332" s="630">
        <v>6</v>
      </c>
      <c r="B1332" s="630">
        <v>22020401</v>
      </c>
      <c r="C1332" s="631" t="s">
        <v>3356</v>
      </c>
      <c r="D1332" s="637">
        <v>0</v>
      </c>
      <c r="E1332" s="205">
        <v>1530113</v>
      </c>
      <c r="F1332" s="205">
        <v>3400000</v>
      </c>
      <c r="G1332" s="205">
        <v>3000000</v>
      </c>
      <c r="H1332" s="205">
        <v>2500000</v>
      </c>
      <c r="I1332" s="632"/>
      <c r="J1332" s="633" t="s">
        <v>4279</v>
      </c>
    </row>
    <row r="1333" spans="1:10" ht="25.5" x14ac:dyDescent="0.2">
      <c r="A1333" s="630">
        <v>7</v>
      </c>
      <c r="B1333" s="630">
        <v>22020402</v>
      </c>
      <c r="C1333" s="631" t="s">
        <v>3366</v>
      </c>
      <c r="D1333" s="637">
        <v>0</v>
      </c>
      <c r="E1333" s="205">
        <v>450000</v>
      </c>
      <c r="F1333" s="205">
        <v>1000000</v>
      </c>
      <c r="G1333" s="205">
        <v>500000</v>
      </c>
      <c r="H1333" s="205">
        <v>500000</v>
      </c>
      <c r="I1333" s="632"/>
      <c r="J1333" s="633" t="s">
        <v>4279</v>
      </c>
    </row>
    <row r="1334" spans="1:10" ht="25.5" x14ac:dyDescent="0.2">
      <c r="A1334" s="630">
        <v>8</v>
      </c>
      <c r="B1334" s="630">
        <v>22020501</v>
      </c>
      <c r="C1334" s="631" t="s">
        <v>3370</v>
      </c>
      <c r="D1334" s="637">
        <v>0</v>
      </c>
      <c r="E1334" s="205">
        <v>675050</v>
      </c>
      <c r="F1334" s="205">
        <v>1500000</v>
      </c>
      <c r="G1334" s="205">
        <v>3000000</v>
      </c>
      <c r="H1334" s="674">
        <v>2000000</v>
      </c>
      <c r="I1334" s="632"/>
      <c r="J1334" s="633" t="s">
        <v>4279</v>
      </c>
    </row>
    <row r="1335" spans="1:10" ht="25.5" x14ac:dyDescent="0.2">
      <c r="A1335" s="630">
        <v>9</v>
      </c>
      <c r="B1335" s="630">
        <v>22021001</v>
      </c>
      <c r="C1335" s="631" t="s">
        <v>3360</v>
      </c>
      <c r="D1335" s="637">
        <v>0</v>
      </c>
      <c r="E1335" s="205">
        <v>270020</v>
      </c>
      <c r="F1335" s="205">
        <v>600000</v>
      </c>
      <c r="G1335" s="205">
        <v>1000000</v>
      </c>
      <c r="H1335" s="205">
        <v>1000000</v>
      </c>
      <c r="I1335" s="632"/>
      <c r="J1335" s="633" t="s">
        <v>4279</v>
      </c>
    </row>
    <row r="1336" spans="1:10" ht="25.5" x14ac:dyDescent="0.2">
      <c r="A1336" s="630">
        <v>10</v>
      </c>
      <c r="B1336" s="630">
        <v>22021007</v>
      </c>
      <c r="C1336" s="631" t="s">
        <v>3362</v>
      </c>
      <c r="D1336" s="637">
        <v>0</v>
      </c>
      <c r="E1336" s="205">
        <v>449634</v>
      </c>
      <c r="F1336" s="205">
        <v>1000000</v>
      </c>
      <c r="G1336" s="205">
        <v>2400000</v>
      </c>
      <c r="H1336" s="205">
        <v>1400000</v>
      </c>
      <c r="I1336" s="632"/>
      <c r="J1336" s="633" t="s">
        <v>4279</v>
      </c>
    </row>
    <row r="1337" spans="1:10" x14ac:dyDescent="0.2">
      <c r="A1337" s="1317" t="s">
        <v>365</v>
      </c>
      <c r="B1337" s="1317"/>
      <c r="C1337" s="1317"/>
      <c r="D1337" s="640">
        <v>0</v>
      </c>
      <c r="E1337" s="634">
        <v>6750000</v>
      </c>
      <c r="F1337" s="634">
        <v>15000000</v>
      </c>
      <c r="G1337" s="634">
        <v>24000000</v>
      </c>
      <c r="H1337" s="634">
        <f>SUM(H1327:H1336)</f>
        <v>20500000</v>
      </c>
      <c r="I1337" s="632"/>
      <c r="J1337" s="636"/>
    </row>
    <row r="1338" spans="1:10" x14ac:dyDescent="0.2">
      <c r="A1338" s="628">
        <v>20</v>
      </c>
      <c r="B1338" s="628">
        <v>11105100100</v>
      </c>
      <c r="C1338" s="1316" t="s">
        <v>2467</v>
      </c>
      <c r="D1338" s="1316"/>
      <c r="E1338" s="1316"/>
      <c r="F1338" s="1316"/>
      <c r="G1338" s="1316"/>
      <c r="H1338" s="1316"/>
      <c r="I1338" s="632"/>
      <c r="J1338" s="636"/>
    </row>
    <row r="1339" spans="1:10" ht="25.5" x14ac:dyDescent="0.2">
      <c r="A1339" s="630">
        <v>1</v>
      </c>
      <c r="B1339" s="630">
        <v>22020102</v>
      </c>
      <c r="C1339" s="631" t="s">
        <v>3349</v>
      </c>
      <c r="D1339" s="205">
        <v>1768000</v>
      </c>
      <c r="E1339" s="205">
        <v>2308857</v>
      </c>
      <c r="F1339" s="205">
        <v>4600000</v>
      </c>
      <c r="G1339" s="205">
        <v>5000000</v>
      </c>
      <c r="H1339" s="205">
        <v>4750000</v>
      </c>
      <c r="I1339" s="632"/>
      <c r="J1339" s="633" t="s">
        <v>4279</v>
      </c>
    </row>
    <row r="1340" spans="1:10" ht="25.5" x14ac:dyDescent="0.2">
      <c r="A1340" s="630">
        <v>2</v>
      </c>
      <c r="B1340" s="630">
        <v>22020202</v>
      </c>
      <c r="C1340" s="631" t="s">
        <v>3350</v>
      </c>
      <c r="D1340" s="205">
        <v>22000</v>
      </c>
      <c r="E1340" s="205">
        <v>137000</v>
      </c>
      <c r="F1340" s="205">
        <v>200000</v>
      </c>
      <c r="G1340" s="205">
        <v>300000</v>
      </c>
      <c r="H1340" s="205">
        <v>300000</v>
      </c>
      <c r="I1340" s="632"/>
      <c r="J1340" s="633" t="s">
        <v>4279</v>
      </c>
    </row>
    <row r="1341" spans="1:10" ht="25.5" x14ac:dyDescent="0.2">
      <c r="A1341" s="630">
        <v>3</v>
      </c>
      <c r="B1341" s="630">
        <v>22020203</v>
      </c>
      <c r="C1341" s="631" t="s">
        <v>3351</v>
      </c>
      <c r="D1341" s="205">
        <v>29000</v>
      </c>
      <c r="E1341" s="205">
        <v>25000</v>
      </c>
      <c r="F1341" s="205">
        <v>400000</v>
      </c>
      <c r="G1341" s="205">
        <v>300000</v>
      </c>
      <c r="H1341" s="205">
        <v>300000</v>
      </c>
      <c r="I1341" s="632"/>
      <c r="J1341" s="633" t="s">
        <v>4279</v>
      </c>
    </row>
    <row r="1342" spans="1:10" ht="25.5" x14ac:dyDescent="0.2">
      <c r="A1342" s="630">
        <v>4</v>
      </c>
      <c r="B1342" s="630">
        <v>22020205</v>
      </c>
      <c r="C1342" s="631" t="s">
        <v>3386</v>
      </c>
      <c r="D1342" s="205">
        <v>17000</v>
      </c>
      <c r="E1342" s="205">
        <v>21000</v>
      </c>
      <c r="F1342" s="205">
        <v>200000</v>
      </c>
      <c r="G1342" s="205">
        <v>200000</v>
      </c>
      <c r="H1342" s="205">
        <v>200000</v>
      </c>
      <c r="I1342" s="632"/>
      <c r="J1342" s="633" t="s">
        <v>4279</v>
      </c>
    </row>
    <row r="1343" spans="1:10" ht="25.5" x14ac:dyDescent="0.2">
      <c r="A1343" s="630">
        <v>5</v>
      </c>
      <c r="B1343" s="630">
        <v>22020301</v>
      </c>
      <c r="C1343" s="631" t="s">
        <v>3352</v>
      </c>
      <c r="D1343" s="205">
        <v>308050</v>
      </c>
      <c r="E1343" s="205">
        <v>130000</v>
      </c>
      <c r="F1343" s="205">
        <v>1000000</v>
      </c>
      <c r="G1343" s="205">
        <v>1200000</v>
      </c>
      <c r="H1343" s="205">
        <v>700000</v>
      </c>
      <c r="I1343" s="632"/>
      <c r="J1343" s="633" t="s">
        <v>4279</v>
      </c>
    </row>
    <row r="1344" spans="1:10" ht="25.5" x14ac:dyDescent="0.2">
      <c r="A1344" s="630">
        <v>6</v>
      </c>
      <c r="B1344" s="630">
        <v>22020303</v>
      </c>
      <c r="C1344" s="631" t="s">
        <v>3353</v>
      </c>
      <c r="D1344" s="205">
        <v>21200</v>
      </c>
      <c r="E1344" s="637">
        <v>0</v>
      </c>
      <c r="F1344" s="205">
        <v>300000</v>
      </c>
      <c r="G1344" s="205">
        <v>100000</v>
      </c>
      <c r="H1344" s="205">
        <v>100000</v>
      </c>
      <c r="I1344" s="632"/>
      <c r="J1344" s="633" t="s">
        <v>4279</v>
      </c>
    </row>
    <row r="1345" spans="1:10" ht="25.5" x14ac:dyDescent="0.2">
      <c r="A1345" s="630">
        <v>7</v>
      </c>
      <c r="B1345" s="630">
        <v>22020401</v>
      </c>
      <c r="C1345" s="631" t="s">
        <v>3356</v>
      </c>
      <c r="D1345" s="205">
        <v>389421</v>
      </c>
      <c r="E1345" s="205">
        <v>1449000</v>
      </c>
      <c r="F1345" s="205">
        <v>3200000</v>
      </c>
      <c r="G1345" s="205">
        <v>3100000</v>
      </c>
      <c r="H1345" s="205">
        <v>2100000</v>
      </c>
      <c r="I1345" s="638"/>
      <c r="J1345" s="633" t="s">
        <v>4279</v>
      </c>
    </row>
    <row r="1346" spans="1:10" ht="25.5" x14ac:dyDescent="0.2">
      <c r="A1346" s="630">
        <v>8</v>
      </c>
      <c r="B1346" s="630">
        <v>22020402</v>
      </c>
      <c r="C1346" s="631" t="s">
        <v>3366</v>
      </c>
      <c r="D1346" s="205">
        <v>248000</v>
      </c>
      <c r="E1346" s="205">
        <v>70000</v>
      </c>
      <c r="F1346" s="205">
        <v>900000</v>
      </c>
      <c r="G1346" s="205">
        <v>1200000</v>
      </c>
      <c r="H1346" s="205">
        <v>700000</v>
      </c>
      <c r="I1346" s="639"/>
      <c r="J1346" s="633" t="s">
        <v>4279</v>
      </c>
    </row>
    <row r="1347" spans="1:10" ht="25.5" x14ac:dyDescent="0.2">
      <c r="A1347" s="630">
        <v>9</v>
      </c>
      <c r="B1347" s="630">
        <v>22020501</v>
      </c>
      <c r="C1347" s="631" t="s">
        <v>3370</v>
      </c>
      <c r="D1347" s="637">
        <v>0</v>
      </c>
      <c r="E1347" s="637">
        <v>0</v>
      </c>
      <c r="F1347" s="205">
        <v>800000</v>
      </c>
      <c r="G1347" s="637">
        <v>0</v>
      </c>
      <c r="H1347" s="637">
        <v>0</v>
      </c>
      <c r="I1347" s="632"/>
      <c r="J1347" s="633" t="s">
        <v>4279</v>
      </c>
    </row>
    <row r="1348" spans="1:10" ht="25.5" x14ac:dyDescent="0.2">
      <c r="A1348" s="630">
        <v>10</v>
      </c>
      <c r="B1348" s="630">
        <v>22021001</v>
      </c>
      <c r="C1348" s="631" t="s">
        <v>3360</v>
      </c>
      <c r="D1348" s="205">
        <v>38000</v>
      </c>
      <c r="E1348" s="205">
        <v>63000</v>
      </c>
      <c r="F1348" s="205">
        <v>400000</v>
      </c>
      <c r="G1348" s="205">
        <v>600000</v>
      </c>
      <c r="H1348" s="205">
        <v>600000</v>
      </c>
      <c r="I1348" s="632"/>
      <c r="J1348" s="633" t="s">
        <v>4279</v>
      </c>
    </row>
    <row r="1349" spans="1:10" x14ac:dyDescent="0.2">
      <c r="A1349" s="1317" t="s">
        <v>365</v>
      </c>
      <c r="B1349" s="1317"/>
      <c r="C1349" s="1317"/>
      <c r="D1349" s="634">
        <v>2840671</v>
      </c>
      <c r="E1349" s="634">
        <v>4203857</v>
      </c>
      <c r="F1349" s="634">
        <v>12000000</v>
      </c>
      <c r="G1349" s="634">
        <v>12000000</v>
      </c>
      <c r="H1349" s="634">
        <f>SUM(H1339:H1348)</f>
        <v>9750000</v>
      </c>
      <c r="I1349" s="638"/>
      <c r="J1349" s="645"/>
    </row>
    <row r="1350" spans="1:10" ht="14.45" customHeight="1" x14ac:dyDescent="0.2">
      <c r="A1350" s="1319" t="s">
        <v>3436</v>
      </c>
      <c r="B1350" s="1319"/>
      <c r="C1350" s="1319"/>
      <c r="D1350" s="657">
        <f>D1349+D1337+D1325+D1314+D1301+D1289+D1276+D1266+D1254+D1242+D1230+D1218+D1207+D1172+D1160+D1149+D1136+D1125</f>
        <v>490933521</v>
      </c>
      <c r="E1350" s="657">
        <f>E1349+E1337+E1325+E1314+E1301+E1289+E1276+E1266+E1254+E1242+E1230+E1218+E1207+E1172+E1160+E1149+E1136+E1125</f>
        <v>496936857</v>
      </c>
      <c r="F1350" s="657">
        <f>F1349+F1337+F1325+F1314+F1301+F1289+F1276+F1266+F1254+F1242+F1230+F1218+F1207+F1172+F1160+F1149+F1136+F1125</f>
        <v>800050000</v>
      </c>
      <c r="G1350" s="657">
        <f>G1349+G1337+G1325+G1314+G1301+G1289+G1276+G1266+G1254+G1242+G1230+G1218+G1207+G1172+G1160+G1149+G1136+G1125</f>
        <v>729000000</v>
      </c>
      <c r="H1350" s="657">
        <f>H1349+H1337+H1325+H1314+H1301+H1289+H1276+H1266+H1254+H1242+H1230+H1218+H1207+H1172+H1160+H1149+H1136+H1125+H1183+H1194</f>
        <v>712350000</v>
      </c>
      <c r="I1350" s="657">
        <f>I1349+I1337+I1325+I1314+I1301+I1289+I1276+I1266+I1254+I1242+I1230+I1218+I1207+I1172+I1160+I1149+I1136+I1125+I1183+I1194</f>
        <v>0</v>
      </c>
      <c r="J1350" s="645"/>
    </row>
    <row r="1351" spans="1:10" x14ac:dyDescent="0.2">
      <c r="A1351" s="1320" t="s">
        <v>3449</v>
      </c>
      <c r="B1351" s="1320"/>
      <c r="C1351" s="1320"/>
      <c r="D1351" s="1320"/>
      <c r="E1351" s="1320"/>
      <c r="F1351" s="1320"/>
      <c r="G1351" s="1320"/>
      <c r="H1351" s="1320"/>
      <c r="I1351" s="1320"/>
      <c r="J1351" s="1320"/>
    </row>
    <row r="1352" spans="1:10" x14ac:dyDescent="0.2">
      <c r="A1352" s="628">
        <v>1</v>
      </c>
      <c r="B1352" s="628">
        <v>11100100100</v>
      </c>
      <c r="C1352" s="1316" t="s">
        <v>540</v>
      </c>
      <c r="D1352" s="1316"/>
      <c r="E1352" s="1316"/>
      <c r="F1352" s="1316"/>
      <c r="G1352" s="1316"/>
      <c r="H1352" s="1316"/>
      <c r="I1352" s="632"/>
      <c r="J1352" s="636"/>
    </row>
    <row r="1353" spans="1:10" ht="25.5" x14ac:dyDescent="0.2">
      <c r="A1353" s="630">
        <v>1</v>
      </c>
      <c r="B1353" s="630">
        <v>22020102</v>
      </c>
      <c r="C1353" s="631" t="s">
        <v>3349</v>
      </c>
      <c r="D1353" s="205">
        <v>138604340</v>
      </c>
      <c r="E1353" s="205">
        <v>117747020</v>
      </c>
      <c r="F1353" s="205">
        <v>107000000</v>
      </c>
      <c r="G1353" s="205">
        <v>102000000</v>
      </c>
      <c r="H1353" s="205">
        <f>102000000-15000000</f>
        <v>87000000</v>
      </c>
      <c r="I1353" s="632"/>
      <c r="J1353" s="633" t="s">
        <v>4279</v>
      </c>
    </row>
    <row r="1354" spans="1:10" ht="25.5" x14ac:dyDescent="0.2">
      <c r="A1354" s="630">
        <v>2</v>
      </c>
      <c r="B1354" s="630">
        <v>22020201</v>
      </c>
      <c r="C1354" s="631" t="s">
        <v>3363</v>
      </c>
      <c r="D1354" s="205">
        <v>703384</v>
      </c>
      <c r="E1354" s="205">
        <v>2137552</v>
      </c>
      <c r="F1354" s="205">
        <v>2000000</v>
      </c>
      <c r="G1354" s="205">
        <v>4000000</v>
      </c>
      <c r="H1354" s="205">
        <v>4000000</v>
      </c>
      <c r="I1354" s="632"/>
      <c r="J1354" s="633" t="s">
        <v>4279</v>
      </c>
    </row>
    <row r="1355" spans="1:10" ht="25.5" x14ac:dyDescent="0.2">
      <c r="A1355" s="630">
        <v>3</v>
      </c>
      <c r="B1355" s="630">
        <v>22020202</v>
      </c>
      <c r="C1355" s="631" t="s">
        <v>3350</v>
      </c>
      <c r="D1355" s="205">
        <v>6240940</v>
      </c>
      <c r="E1355" s="205">
        <v>9954820</v>
      </c>
      <c r="F1355" s="205">
        <v>13000000</v>
      </c>
      <c r="G1355" s="205">
        <v>15000000</v>
      </c>
      <c r="H1355" s="205">
        <v>15000000</v>
      </c>
      <c r="I1355" s="632"/>
      <c r="J1355" s="633" t="s">
        <v>4279</v>
      </c>
    </row>
    <row r="1356" spans="1:10" ht="25.5" x14ac:dyDescent="0.2">
      <c r="A1356" s="630">
        <v>4</v>
      </c>
      <c r="B1356" s="630">
        <v>22020301</v>
      </c>
      <c r="C1356" s="631" t="s">
        <v>3352</v>
      </c>
      <c r="D1356" s="205">
        <v>12232576</v>
      </c>
      <c r="E1356" s="205">
        <v>19145728</v>
      </c>
      <c r="F1356" s="205">
        <v>25000000</v>
      </c>
      <c r="G1356" s="205">
        <v>27000000</v>
      </c>
      <c r="H1356" s="205">
        <v>27000000</v>
      </c>
      <c r="I1356" s="638"/>
      <c r="J1356" s="633" t="s">
        <v>4279</v>
      </c>
    </row>
    <row r="1357" spans="1:10" ht="25.5" x14ac:dyDescent="0.2">
      <c r="A1357" s="630">
        <v>5</v>
      </c>
      <c r="B1357" s="630">
        <v>22020306</v>
      </c>
      <c r="C1357" s="631" t="s">
        <v>3383</v>
      </c>
      <c r="D1357" s="205">
        <v>6278336</v>
      </c>
      <c r="E1357" s="205">
        <v>10067008</v>
      </c>
      <c r="F1357" s="205">
        <v>13000000</v>
      </c>
      <c r="G1357" s="205">
        <v>15000000</v>
      </c>
      <c r="H1357" s="205">
        <v>15000000</v>
      </c>
      <c r="I1357" s="639"/>
      <c r="J1357" s="633" t="s">
        <v>4279</v>
      </c>
    </row>
    <row r="1358" spans="1:10" ht="25.5" x14ac:dyDescent="0.2">
      <c r="A1358" s="630">
        <v>6</v>
      </c>
      <c r="B1358" s="630">
        <v>22020401</v>
      </c>
      <c r="C1358" s="631" t="s">
        <v>3356</v>
      </c>
      <c r="D1358" s="205">
        <v>31264092</v>
      </c>
      <c r="E1358" s="205">
        <v>40608476</v>
      </c>
      <c r="F1358" s="205">
        <v>53000000</v>
      </c>
      <c r="G1358" s="205">
        <v>55000000</v>
      </c>
      <c r="H1358" s="205">
        <f>55000000-10402000</f>
        <v>44598000</v>
      </c>
      <c r="I1358" s="632"/>
      <c r="J1358" s="633" t="s">
        <v>4279</v>
      </c>
    </row>
    <row r="1359" spans="1:10" ht="25.5" x14ac:dyDescent="0.2">
      <c r="A1359" s="630">
        <v>7</v>
      </c>
      <c r="B1359" s="630">
        <v>22020402</v>
      </c>
      <c r="C1359" s="631" t="s">
        <v>3366</v>
      </c>
      <c r="D1359" s="205">
        <v>4991636</v>
      </c>
      <c r="E1359" s="205">
        <v>9186908</v>
      </c>
      <c r="F1359" s="205">
        <v>12000000</v>
      </c>
      <c r="G1359" s="205">
        <v>14000000</v>
      </c>
      <c r="H1359" s="205">
        <v>14000000</v>
      </c>
      <c r="I1359" s="632"/>
      <c r="J1359" s="633" t="s">
        <v>4279</v>
      </c>
    </row>
    <row r="1360" spans="1:10" ht="25.5" x14ac:dyDescent="0.2">
      <c r="A1360" s="630">
        <v>8</v>
      </c>
      <c r="B1360" s="630">
        <v>22020501</v>
      </c>
      <c r="C1360" s="631" t="s">
        <v>3370</v>
      </c>
      <c r="D1360" s="205">
        <v>6744984</v>
      </c>
      <c r="E1360" s="205">
        <v>14574952</v>
      </c>
      <c r="F1360" s="205">
        <v>19000000</v>
      </c>
      <c r="G1360" s="205">
        <v>21000000</v>
      </c>
      <c r="H1360" s="205">
        <v>21000000</v>
      </c>
      <c r="I1360" s="632"/>
      <c r="J1360" s="633" t="s">
        <v>4279</v>
      </c>
    </row>
    <row r="1361" spans="1:10" ht="25.5" x14ac:dyDescent="0.2">
      <c r="A1361" s="630">
        <v>9</v>
      </c>
      <c r="B1361" s="630">
        <v>22021001</v>
      </c>
      <c r="C1361" s="631" t="s">
        <v>3360</v>
      </c>
      <c r="D1361" s="205">
        <v>127450328</v>
      </c>
      <c r="E1361" s="205">
        <v>115098984</v>
      </c>
      <c r="F1361" s="205">
        <v>150000000</v>
      </c>
      <c r="G1361" s="205">
        <v>142000000</v>
      </c>
      <c r="H1361" s="205">
        <f>142000000-30000000</f>
        <v>112000000</v>
      </c>
      <c r="I1361" s="632"/>
      <c r="J1361" s="633" t="s">
        <v>4279</v>
      </c>
    </row>
    <row r="1362" spans="1:10" ht="25.5" x14ac:dyDescent="0.2">
      <c r="A1362" s="630">
        <v>10</v>
      </c>
      <c r="B1362" s="630">
        <v>22021007</v>
      </c>
      <c r="C1362" s="631" t="s">
        <v>3362</v>
      </c>
      <c r="D1362" s="205">
        <v>1722384</v>
      </c>
      <c r="E1362" s="205">
        <v>5631152</v>
      </c>
      <c r="F1362" s="205">
        <v>26000000</v>
      </c>
      <c r="G1362" s="205">
        <v>25000000</v>
      </c>
      <c r="H1362" s="205">
        <v>25000000</v>
      </c>
      <c r="I1362" s="632"/>
      <c r="J1362" s="633" t="s">
        <v>4279</v>
      </c>
    </row>
    <row r="1363" spans="1:10" x14ac:dyDescent="0.2">
      <c r="A1363" s="1317" t="s">
        <v>365</v>
      </c>
      <c r="B1363" s="1317"/>
      <c r="C1363" s="1317"/>
      <c r="D1363" s="634">
        <v>336233000</v>
      </c>
      <c r="E1363" s="634">
        <v>344152600</v>
      </c>
      <c r="F1363" s="634">
        <v>420000000</v>
      </c>
      <c r="G1363" s="634">
        <v>420000000</v>
      </c>
      <c r="H1363" s="634">
        <f>SUM(H1353:H1362)</f>
        <v>364598000</v>
      </c>
      <c r="I1363" s="632"/>
      <c r="J1363" s="636"/>
    </row>
    <row r="1364" spans="1:10" x14ac:dyDescent="0.2">
      <c r="A1364" s="628">
        <v>2</v>
      </c>
      <c r="B1364" s="628">
        <v>11100100200</v>
      </c>
      <c r="C1364" s="1316" t="s">
        <v>447</v>
      </c>
      <c r="D1364" s="1316"/>
      <c r="E1364" s="1316"/>
      <c r="F1364" s="1316"/>
      <c r="G1364" s="1316"/>
      <c r="H1364" s="1316"/>
      <c r="I1364" s="632"/>
      <c r="J1364" s="636"/>
    </row>
    <row r="1365" spans="1:10" ht="25.5" x14ac:dyDescent="0.2">
      <c r="A1365" s="630">
        <v>1</v>
      </c>
      <c r="B1365" s="630">
        <v>22020102</v>
      </c>
      <c r="C1365" s="631" t="s">
        <v>3349</v>
      </c>
      <c r="D1365" s="205">
        <v>72500000</v>
      </c>
      <c r="E1365" s="205">
        <v>65250000</v>
      </c>
      <c r="F1365" s="205">
        <v>145000000</v>
      </c>
      <c r="G1365" s="205">
        <v>120000000</v>
      </c>
      <c r="H1365" s="205">
        <v>82500000</v>
      </c>
      <c r="I1365" s="632"/>
      <c r="J1365" s="633" t="s">
        <v>4279</v>
      </c>
    </row>
    <row r="1366" spans="1:10" ht="25.5" x14ac:dyDescent="0.2">
      <c r="A1366" s="630">
        <v>2</v>
      </c>
      <c r="B1366" s="630">
        <v>22020201</v>
      </c>
      <c r="C1366" s="631" t="s">
        <v>3363</v>
      </c>
      <c r="D1366" s="205">
        <v>500000</v>
      </c>
      <c r="E1366" s="205">
        <v>450000</v>
      </c>
      <c r="F1366" s="205">
        <v>1000000</v>
      </c>
      <c r="G1366" s="205">
        <v>1000000</v>
      </c>
      <c r="H1366" s="205">
        <v>1000000</v>
      </c>
      <c r="I1366" s="632"/>
      <c r="J1366" s="633" t="s">
        <v>4279</v>
      </c>
    </row>
    <row r="1367" spans="1:10" ht="25.5" x14ac:dyDescent="0.2">
      <c r="A1367" s="630">
        <v>3</v>
      </c>
      <c r="B1367" s="630">
        <v>22020202</v>
      </c>
      <c r="C1367" s="631" t="s">
        <v>3350</v>
      </c>
      <c r="D1367" s="205">
        <v>2500000</v>
      </c>
      <c r="E1367" s="205">
        <v>2250000</v>
      </c>
      <c r="F1367" s="205">
        <v>5000000</v>
      </c>
      <c r="G1367" s="205">
        <v>2000000</v>
      </c>
      <c r="H1367" s="205">
        <v>2000000</v>
      </c>
      <c r="I1367" s="638"/>
      <c r="J1367" s="633" t="s">
        <v>4279</v>
      </c>
    </row>
    <row r="1368" spans="1:10" ht="25.5" x14ac:dyDescent="0.2">
      <c r="A1368" s="630">
        <v>4</v>
      </c>
      <c r="B1368" s="630">
        <v>22020301</v>
      </c>
      <c r="C1368" s="631" t="s">
        <v>3352</v>
      </c>
      <c r="D1368" s="205">
        <v>5000000</v>
      </c>
      <c r="E1368" s="205">
        <v>4500000</v>
      </c>
      <c r="F1368" s="205">
        <v>10000000</v>
      </c>
      <c r="G1368" s="205">
        <v>10000000</v>
      </c>
      <c r="H1368" s="205">
        <v>10000000</v>
      </c>
      <c r="I1368" s="639"/>
      <c r="J1368" s="633" t="s">
        <v>4279</v>
      </c>
    </row>
    <row r="1369" spans="1:10" ht="25.5" x14ac:dyDescent="0.2">
      <c r="A1369" s="630">
        <v>5</v>
      </c>
      <c r="B1369" s="630">
        <v>22020305</v>
      </c>
      <c r="C1369" s="631" t="s">
        <v>3355</v>
      </c>
      <c r="D1369" s="205">
        <v>4500000</v>
      </c>
      <c r="E1369" s="205">
        <v>4050000</v>
      </c>
      <c r="F1369" s="205">
        <v>9000000</v>
      </c>
      <c r="G1369" s="205">
        <v>8000000</v>
      </c>
      <c r="H1369" s="205">
        <v>8000000</v>
      </c>
      <c r="I1369" s="632"/>
      <c r="J1369" s="633" t="s">
        <v>4279</v>
      </c>
    </row>
    <row r="1370" spans="1:10" ht="25.5" x14ac:dyDescent="0.2">
      <c r="A1370" s="630">
        <v>6</v>
      </c>
      <c r="B1370" s="630">
        <v>22020401</v>
      </c>
      <c r="C1370" s="631" t="s">
        <v>3356</v>
      </c>
      <c r="D1370" s="205">
        <v>12500000</v>
      </c>
      <c r="E1370" s="205">
        <v>11250000</v>
      </c>
      <c r="F1370" s="205">
        <v>25000000</v>
      </c>
      <c r="G1370" s="205">
        <v>20000000</v>
      </c>
      <c r="H1370" s="205">
        <v>20000000</v>
      </c>
      <c r="I1370" s="632"/>
      <c r="J1370" s="633" t="s">
        <v>4279</v>
      </c>
    </row>
    <row r="1371" spans="1:10" ht="25.5" x14ac:dyDescent="0.2">
      <c r="A1371" s="630">
        <v>7</v>
      </c>
      <c r="B1371" s="630">
        <v>22020402</v>
      </c>
      <c r="C1371" s="631" t="s">
        <v>3366</v>
      </c>
      <c r="D1371" s="205">
        <v>7500000</v>
      </c>
      <c r="E1371" s="205">
        <v>6750000</v>
      </c>
      <c r="F1371" s="205">
        <v>15000000</v>
      </c>
      <c r="G1371" s="205">
        <v>10000000</v>
      </c>
      <c r="H1371" s="205">
        <v>10000000</v>
      </c>
      <c r="I1371" s="632"/>
      <c r="J1371" s="633" t="s">
        <v>4279</v>
      </c>
    </row>
    <row r="1372" spans="1:10" ht="25.5" x14ac:dyDescent="0.2">
      <c r="A1372" s="630">
        <v>8</v>
      </c>
      <c r="B1372" s="630">
        <v>22020501</v>
      </c>
      <c r="C1372" s="631" t="s">
        <v>3370</v>
      </c>
      <c r="D1372" s="205">
        <v>10682500</v>
      </c>
      <c r="E1372" s="205">
        <v>9432500</v>
      </c>
      <c r="F1372" s="205">
        <v>20000000</v>
      </c>
      <c r="G1372" s="205">
        <v>15000000</v>
      </c>
      <c r="H1372" s="205">
        <v>15000000</v>
      </c>
      <c r="I1372" s="632"/>
      <c r="J1372" s="633" t="s">
        <v>4279</v>
      </c>
    </row>
    <row r="1373" spans="1:10" ht="25.5" x14ac:dyDescent="0.2">
      <c r="A1373" s="630">
        <v>9</v>
      </c>
      <c r="B1373" s="630">
        <v>22021001</v>
      </c>
      <c r="C1373" s="631" t="s">
        <v>3360</v>
      </c>
      <c r="D1373" s="205">
        <v>5000000</v>
      </c>
      <c r="E1373" s="205">
        <v>4500000</v>
      </c>
      <c r="F1373" s="205">
        <v>10000000</v>
      </c>
      <c r="G1373" s="205">
        <v>8000000</v>
      </c>
      <c r="H1373" s="205">
        <v>8000000</v>
      </c>
      <c r="I1373" s="632"/>
      <c r="J1373" s="633" t="s">
        <v>4279</v>
      </c>
    </row>
    <row r="1374" spans="1:10" ht="25.5" x14ac:dyDescent="0.2">
      <c r="A1374" s="630">
        <v>10</v>
      </c>
      <c r="B1374" s="630">
        <v>22021007</v>
      </c>
      <c r="C1374" s="631" t="s">
        <v>3362</v>
      </c>
      <c r="D1374" s="205">
        <v>5000000</v>
      </c>
      <c r="E1374" s="205">
        <v>4500000</v>
      </c>
      <c r="F1374" s="205">
        <v>10000000</v>
      </c>
      <c r="G1374" s="205">
        <v>6000000</v>
      </c>
      <c r="H1374" s="205">
        <v>6000000</v>
      </c>
      <c r="I1374" s="632"/>
      <c r="J1374" s="633" t="s">
        <v>4279</v>
      </c>
    </row>
    <row r="1375" spans="1:10" x14ac:dyDescent="0.2">
      <c r="A1375" s="1317" t="s">
        <v>365</v>
      </c>
      <c r="B1375" s="1317"/>
      <c r="C1375" s="1317"/>
      <c r="D1375" s="634">
        <v>125682500</v>
      </c>
      <c r="E1375" s="634">
        <v>112932500</v>
      </c>
      <c r="F1375" s="634">
        <v>250000000</v>
      </c>
      <c r="G1375" s="634">
        <v>200000000</v>
      </c>
      <c r="H1375" s="634">
        <f>SUM(H1365:H1374)</f>
        <v>162500000</v>
      </c>
      <c r="I1375" s="632"/>
      <c r="J1375" s="636"/>
    </row>
    <row r="1376" spans="1:10" x14ac:dyDescent="0.2">
      <c r="A1376" s="628">
        <v>3</v>
      </c>
      <c r="B1376" s="628">
        <v>11100300100</v>
      </c>
      <c r="C1376" s="1316" t="s">
        <v>1938</v>
      </c>
      <c r="D1376" s="1316"/>
      <c r="E1376" s="1316"/>
      <c r="F1376" s="1316"/>
      <c r="G1376" s="1316"/>
      <c r="H1376" s="1316"/>
      <c r="I1376" s="632"/>
      <c r="J1376" s="636"/>
    </row>
    <row r="1377" spans="1:10" ht="25.5" x14ac:dyDescent="0.2">
      <c r="A1377" s="630">
        <v>1</v>
      </c>
      <c r="B1377" s="630">
        <v>22020102</v>
      </c>
      <c r="C1377" s="631" t="s">
        <v>3349</v>
      </c>
      <c r="D1377" s="205">
        <v>1666800</v>
      </c>
      <c r="E1377" s="205">
        <v>1286800</v>
      </c>
      <c r="F1377" s="205">
        <v>2300000</v>
      </c>
      <c r="G1377" s="205">
        <v>1000000</v>
      </c>
      <c r="H1377" s="205">
        <v>1000000</v>
      </c>
      <c r="I1377" s="632"/>
      <c r="J1377" s="633" t="s">
        <v>4279</v>
      </c>
    </row>
    <row r="1378" spans="1:10" ht="25.5" x14ac:dyDescent="0.2">
      <c r="A1378" s="630">
        <v>2</v>
      </c>
      <c r="B1378" s="630">
        <v>22020202</v>
      </c>
      <c r="C1378" s="631" t="s">
        <v>3350</v>
      </c>
      <c r="D1378" s="205">
        <v>108000</v>
      </c>
      <c r="E1378" s="205">
        <v>72000</v>
      </c>
      <c r="F1378" s="205">
        <v>200000</v>
      </c>
      <c r="G1378" s="205">
        <v>50000</v>
      </c>
      <c r="H1378" s="205">
        <v>50000</v>
      </c>
      <c r="I1378" s="638">
        <f>SUM(I1369:I1377)</f>
        <v>0</v>
      </c>
      <c r="J1378" s="633" t="s">
        <v>4279</v>
      </c>
    </row>
    <row r="1379" spans="1:10" ht="25.5" x14ac:dyDescent="0.2">
      <c r="A1379" s="630">
        <v>3</v>
      </c>
      <c r="B1379" s="630">
        <v>22020301</v>
      </c>
      <c r="C1379" s="631" t="s">
        <v>3352</v>
      </c>
      <c r="D1379" s="205">
        <v>120000</v>
      </c>
      <c r="E1379" s="205">
        <v>80000</v>
      </c>
      <c r="F1379" s="205">
        <v>300000</v>
      </c>
      <c r="G1379" s="205">
        <v>200000</v>
      </c>
      <c r="H1379" s="205">
        <v>200000</v>
      </c>
      <c r="I1379" s="639"/>
      <c r="J1379" s="633" t="s">
        <v>4279</v>
      </c>
    </row>
    <row r="1380" spans="1:10" ht="25.5" x14ac:dyDescent="0.2">
      <c r="A1380" s="630">
        <v>4</v>
      </c>
      <c r="B1380" s="630">
        <v>22020305</v>
      </c>
      <c r="C1380" s="631" t="s">
        <v>3355</v>
      </c>
      <c r="D1380" s="205">
        <v>48000</v>
      </c>
      <c r="E1380" s="205">
        <v>40000</v>
      </c>
      <c r="F1380" s="205">
        <v>200000</v>
      </c>
      <c r="G1380" s="205">
        <v>50000</v>
      </c>
      <c r="H1380" s="205">
        <v>50000</v>
      </c>
      <c r="I1380" s="632"/>
      <c r="J1380" s="633" t="s">
        <v>4279</v>
      </c>
    </row>
    <row r="1381" spans="1:10" ht="25.5" x14ac:dyDescent="0.2">
      <c r="A1381" s="630">
        <v>5</v>
      </c>
      <c r="B1381" s="630">
        <v>22020401</v>
      </c>
      <c r="C1381" s="631" t="s">
        <v>3356</v>
      </c>
      <c r="D1381" s="637">
        <v>0</v>
      </c>
      <c r="E1381" s="637">
        <v>0</v>
      </c>
      <c r="F1381" s="205">
        <v>200000</v>
      </c>
      <c r="G1381" s="205">
        <v>200000</v>
      </c>
      <c r="H1381" s="205">
        <v>200000</v>
      </c>
      <c r="I1381" s="632"/>
      <c r="J1381" s="633" t="s">
        <v>4279</v>
      </c>
    </row>
    <row r="1382" spans="1:10" ht="25.5" x14ac:dyDescent="0.2">
      <c r="A1382" s="630">
        <v>6</v>
      </c>
      <c r="B1382" s="630">
        <v>22020402</v>
      </c>
      <c r="C1382" s="631" t="s">
        <v>3366</v>
      </c>
      <c r="D1382" s="637">
        <v>0</v>
      </c>
      <c r="E1382" s="637">
        <v>0</v>
      </c>
      <c r="F1382" s="205">
        <v>100000</v>
      </c>
      <c r="G1382" s="205">
        <v>50000</v>
      </c>
      <c r="H1382" s="205">
        <v>50000</v>
      </c>
      <c r="I1382" s="632"/>
      <c r="J1382" s="633" t="s">
        <v>4279</v>
      </c>
    </row>
    <row r="1383" spans="1:10" ht="25.5" x14ac:dyDescent="0.2">
      <c r="A1383" s="630">
        <v>7</v>
      </c>
      <c r="B1383" s="630">
        <v>22020501</v>
      </c>
      <c r="C1383" s="631" t="s">
        <v>3370</v>
      </c>
      <c r="D1383" s="205">
        <v>137000</v>
      </c>
      <c r="E1383" s="637">
        <v>0</v>
      </c>
      <c r="F1383" s="205">
        <v>200000</v>
      </c>
      <c r="G1383" s="205">
        <v>1250000</v>
      </c>
      <c r="H1383" s="205">
        <v>1250000</v>
      </c>
      <c r="I1383" s="632"/>
      <c r="J1383" s="633" t="s">
        <v>4279</v>
      </c>
    </row>
    <row r="1384" spans="1:10" ht="25.5" x14ac:dyDescent="0.2">
      <c r="A1384" s="630">
        <v>8</v>
      </c>
      <c r="B1384" s="630">
        <v>22021007</v>
      </c>
      <c r="C1384" s="631" t="s">
        <v>3362</v>
      </c>
      <c r="D1384" s="205">
        <v>307200</v>
      </c>
      <c r="E1384" s="205">
        <v>191200</v>
      </c>
      <c r="F1384" s="205">
        <v>600000</v>
      </c>
      <c r="G1384" s="205">
        <v>200000</v>
      </c>
      <c r="H1384" s="205">
        <v>200000</v>
      </c>
      <c r="I1384" s="632"/>
      <c r="J1384" s="633" t="s">
        <v>4279</v>
      </c>
    </row>
    <row r="1385" spans="1:10" x14ac:dyDescent="0.2">
      <c r="A1385" s="1317" t="s">
        <v>365</v>
      </c>
      <c r="B1385" s="1317"/>
      <c r="C1385" s="1317"/>
      <c r="D1385" s="634">
        <v>2387000</v>
      </c>
      <c r="E1385" s="634">
        <v>1670000</v>
      </c>
      <c r="F1385" s="634">
        <v>4100000</v>
      </c>
      <c r="G1385" s="634">
        <v>3000000</v>
      </c>
      <c r="H1385" s="634">
        <f>SUM(H1377:H1384)</f>
        <v>3000000</v>
      </c>
      <c r="I1385" s="632"/>
      <c r="J1385" s="636"/>
    </row>
    <row r="1386" spans="1:10" x14ac:dyDescent="0.2">
      <c r="A1386" s="628">
        <v>4</v>
      </c>
      <c r="B1386" s="628">
        <v>11101300100</v>
      </c>
      <c r="C1386" s="1316" t="s">
        <v>3005</v>
      </c>
      <c r="D1386" s="1316"/>
      <c r="E1386" s="1316"/>
      <c r="F1386" s="1316"/>
      <c r="G1386" s="1316"/>
      <c r="H1386" s="1316"/>
      <c r="I1386" s="632"/>
      <c r="J1386" s="636"/>
    </row>
    <row r="1387" spans="1:10" ht="25.5" x14ac:dyDescent="0.2">
      <c r="A1387" s="630">
        <v>1</v>
      </c>
      <c r="B1387" s="630">
        <v>22020102</v>
      </c>
      <c r="C1387" s="631" t="s">
        <v>3349</v>
      </c>
      <c r="D1387" s="205">
        <v>2051600</v>
      </c>
      <c r="E1387" s="205">
        <v>820640</v>
      </c>
      <c r="F1387" s="205">
        <v>2300000</v>
      </c>
      <c r="G1387" s="205">
        <v>7000000</v>
      </c>
      <c r="H1387" s="205">
        <v>3000000</v>
      </c>
      <c r="I1387" s="632"/>
      <c r="J1387" s="633" t="s">
        <v>4279</v>
      </c>
    </row>
    <row r="1388" spans="1:10" ht="25.5" x14ac:dyDescent="0.2">
      <c r="A1388" s="630">
        <v>2</v>
      </c>
      <c r="B1388" s="630">
        <v>22020201</v>
      </c>
      <c r="C1388" s="631" t="s">
        <v>3363</v>
      </c>
      <c r="D1388" s="205">
        <v>946800</v>
      </c>
      <c r="E1388" s="205">
        <v>378720</v>
      </c>
      <c r="F1388" s="205">
        <v>600000</v>
      </c>
      <c r="G1388" s="205">
        <v>850000</v>
      </c>
      <c r="H1388" s="205">
        <v>850000</v>
      </c>
      <c r="I1388" s="632"/>
      <c r="J1388" s="633" t="s">
        <v>4279</v>
      </c>
    </row>
    <row r="1389" spans="1:10" ht="25.5" x14ac:dyDescent="0.2">
      <c r="A1389" s="630">
        <v>3</v>
      </c>
      <c r="B1389" s="630">
        <v>22020202</v>
      </c>
      <c r="C1389" s="631" t="s">
        <v>3350</v>
      </c>
      <c r="D1389" s="205">
        <v>781220</v>
      </c>
      <c r="E1389" s="205">
        <v>568160</v>
      </c>
      <c r="F1389" s="205">
        <v>900000</v>
      </c>
      <c r="G1389" s="205">
        <v>1750000</v>
      </c>
      <c r="H1389" s="205">
        <v>1750000</v>
      </c>
      <c r="I1389" s="632"/>
      <c r="J1389" s="633" t="s">
        <v>4279</v>
      </c>
    </row>
    <row r="1390" spans="1:10" ht="25.5" x14ac:dyDescent="0.2">
      <c r="A1390" s="630">
        <v>4</v>
      </c>
      <c r="B1390" s="630">
        <v>22020301</v>
      </c>
      <c r="C1390" s="631" t="s">
        <v>3352</v>
      </c>
      <c r="D1390" s="205">
        <v>1041590</v>
      </c>
      <c r="E1390" s="205">
        <v>757520</v>
      </c>
      <c r="F1390" s="205">
        <v>1200000</v>
      </c>
      <c r="G1390" s="205">
        <v>1000000</v>
      </c>
      <c r="H1390" s="205">
        <v>1000000</v>
      </c>
      <c r="I1390" s="638"/>
      <c r="J1390" s="633" t="s">
        <v>4279</v>
      </c>
    </row>
    <row r="1391" spans="1:10" ht="25.5" x14ac:dyDescent="0.2">
      <c r="A1391" s="630">
        <v>5</v>
      </c>
      <c r="B1391" s="630">
        <v>22020305</v>
      </c>
      <c r="C1391" s="631" t="s">
        <v>3355</v>
      </c>
      <c r="D1391" s="205">
        <v>968010</v>
      </c>
      <c r="E1391" s="205">
        <v>631280</v>
      </c>
      <c r="F1391" s="205">
        <v>1000000</v>
      </c>
      <c r="G1391" s="205">
        <v>1850000</v>
      </c>
      <c r="H1391" s="205">
        <v>1100000</v>
      </c>
      <c r="I1391" s="636"/>
      <c r="J1391" s="633" t="s">
        <v>4279</v>
      </c>
    </row>
    <row r="1392" spans="1:10" ht="25.5" x14ac:dyDescent="0.2">
      <c r="A1392" s="630">
        <v>6</v>
      </c>
      <c r="B1392" s="630">
        <v>22020401</v>
      </c>
      <c r="C1392" s="631" t="s">
        <v>3356</v>
      </c>
      <c r="D1392" s="205">
        <v>710200</v>
      </c>
      <c r="E1392" s="205">
        <v>568160</v>
      </c>
      <c r="F1392" s="205">
        <v>1200000</v>
      </c>
      <c r="G1392" s="205">
        <v>1700000</v>
      </c>
      <c r="H1392" s="205">
        <v>1700000</v>
      </c>
      <c r="I1392" s="647"/>
      <c r="J1392" s="633" t="s">
        <v>4279</v>
      </c>
    </row>
    <row r="1393" spans="1:10" ht="25.5" x14ac:dyDescent="0.2">
      <c r="A1393" s="630">
        <v>7</v>
      </c>
      <c r="B1393" s="630">
        <v>22020402</v>
      </c>
      <c r="C1393" s="631" t="s">
        <v>3366</v>
      </c>
      <c r="D1393" s="205">
        <v>1085040</v>
      </c>
      <c r="E1393" s="205">
        <v>789120</v>
      </c>
      <c r="F1393" s="205">
        <v>1500000</v>
      </c>
      <c r="G1393" s="205">
        <v>1900000</v>
      </c>
      <c r="H1393" s="205">
        <v>1900000</v>
      </c>
      <c r="I1393" s="647"/>
      <c r="J1393" s="633" t="s">
        <v>4279</v>
      </c>
    </row>
    <row r="1394" spans="1:10" ht="25.5" x14ac:dyDescent="0.2">
      <c r="A1394" s="630">
        <v>8</v>
      </c>
      <c r="B1394" s="630">
        <v>22020501</v>
      </c>
      <c r="C1394" s="631" t="s">
        <v>3370</v>
      </c>
      <c r="D1394" s="205">
        <v>476600</v>
      </c>
      <c r="E1394" s="205">
        <v>381280</v>
      </c>
      <c r="F1394" s="205">
        <v>1600000</v>
      </c>
      <c r="G1394" s="205">
        <v>3550000</v>
      </c>
      <c r="H1394" s="205">
        <v>1550000</v>
      </c>
      <c r="I1394" s="647"/>
      <c r="J1394" s="633" t="s">
        <v>4279</v>
      </c>
    </row>
    <row r="1395" spans="1:10" ht="25.5" x14ac:dyDescent="0.2">
      <c r="A1395" s="630">
        <v>9</v>
      </c>
      <c r="B1395" s="630">
        <v>22021001</v>
      </c>
      <c r="C1395" s="631" t="s">
        <v>3360</v>
      </c>
      <c r="D1395" s="205">
        <v>789600</v>
      </c>
      <c r="E1395" s="205">
        <v>361680</v>
      </c>
      <c r="F1395" s="205">
        <v>1000000</v>
      </c>
      <c r="G1395" s="205">
        <v>1800000</v>
      </c>
      <c r="H1395" s="205">
        <v>1800000</v>
      </c>
      <c r="I1395" s="647"/>
      <c r="J1395" s="633" t="s">
        <v>4279</v>
      </c>
    </row>
    <row r="1396" spans="1:10" ht="25.5" x14ac:dyDescent="0.2">
      <c r="A1396" s="630">
        <v>10</v>
      </c>
      <c r="B1396" s="630">
        <v>22021007</v>
      </c>
      <c r="C1396" s="631" t="s">
        <v>3362</v>
      </c>
      <c r="D1396" s="205">
        <v>591800</v>
      </c>
      <c r="E1396" s="205">
        <v>473440</v>
      </c>
      <c r="F1396" s="205">
        <v>700000</v>
      </c>
      <c r="G1396" s="205">
        <v>2600000</v>
      </c>
      <c r="H1396" s="205">
        <v>1600000</v>
      </c>
      <c r="I1396" s="638"/>
      <c r="J1396" s="633" t="s">
        <v>4279</v>
      </c>
    </row>
    <row r="1397" spans="1:10" x14ac:dyDescent="0.2">
      <c r="A1397" s="1317" t="s">
        <v>365</v>
      </c>
      <c r="B1397" s="1317"/>
      <c r="C1397" s="1317"/>
      <c r="D1397" s="634">
        <v>9442460</v>
      </c>
      <c r="E1397" s="634">
        <v>5730000</v>
      </c>
      <c r="F1397" s="634">
        <v>12000000</v>
      </c>
      <c r="G1397" s="634">
        <v>24000000</v>
      </c>
      <c r="H1397" s="634">
        <f>SUM(H1387:H1396)</f>
        <v>16250000</v>
      </c>
      <c r="I1397" s="636"/>
      <c r="J1397" s="636"/>
    </row>
    <row r="1398" spans="1:10" x14ac:dyDescent="0.2">
      <c r="A1398" s="628">
        <v>5</v>
      </c>
      <c r="B1398" s="628">
        <v>11101300200</v>
      </c>
      <c r="C1398" s="1316" t="s">
        <v>526</v>
      </c>
      <c r="D1398" s="1316"/>
      <c r="E1398" s="1316"/>
      <c r="F1398" s="1316"/>
      <c r="G1398" s="1316"/>
      <c r="H1398" s="1316"/>
      <c r="I1398" s="647"/>
      <c r="J1398" s="636"/>
    </row>
    <row r="1399" spans="1:10" ht="25.5" x14ac:dyDescent="0.2">
      <c r="A1399" s="630">
        <v>1</v>
      </c>
      <c r="B1399" s="630">
        <v>22020102</v>
      </c>
      <c r="C1399" s="631" t="s">
        <v>3349</v>
      </c>
      <c r="D1399" s="205">
        <v>3223800</v>
      </c>
      <c r="E1399" s="205">
        <v>1801200</v>
      </c>
      <c r="F1399" s="205">
        <v>4640000</v>
      </c>
      <c r="G1399" s="205">
        <v>4223800</v>
      </c>
      <c r="H1399" s="205">
        <v>1823800</v>
      </c>
      <c r="I1399" s="647"/>
      <c r="J1399" s="633" t="s">
        <v>4279</v>
      </c>
    </row>
    <row r="1400" spans="1:10" ht="25.5" x14ac:dyDescent="0.2">
      <c r="A1400" s="630">
        <v>2</v>
      </c>
      <c r="B1400" s="630">
        <v>22020201</v>
      </c>
      <c r="C1400" s="631" t="s">
        <v>3363</v>
      </c>
      <c r="D1400" s="205">
        <v>932000</v>
      </c>
      <c r="E1400" s="205">
        <v>648000</v>
      </c>
      <c r="F1400" s="205">
        <v>1200000</v>
      </c>
      <c r="G1400" s="205">
        <v>1000000</v>
      </c>
      <c r="H1400" s="205">
        <v>600000</v>
      </c>
      <c r="I1400" s="647"/>
      <c r="J1400" s="633" t="s">
        <v>4279</v>
      </c>
    </row>
    <row r="1401" spans="1:10" ht="25.5" x14ac:dyDescent="0.2">
      <c r="A1401" s="630">
        <v>3</v>
      </c>
      <c r="B1401" s="630">
        <v>22020202</v>
      </c>
      <c r="C1401" s="631" t="s">
        <v>3350</v>
      </c>
      <c r="D1401" s="205">
        <v>684000</v>
      </c>
      <c r="E1401" s="205">
        <v>456000</v>
      </c>
      <c r="F1401" s="205">
        <v>900000</v>
      </c>
      <c r="G1401" s="205">
        <v>800000</v>
      </c>
      <c r="H1401" s="205">
        <v>500000</v>
      </c>
      <c r="I1401" s="638"/>
      <c r="J1401" s="633" t="s">
        <v>4279</v>
      </c>
    </row>
    <row r="1402" spans="1:10" ht="25.5" x14ac:dyDescent="0.2">
      <c r="A1402" s="630">
        <v>4</v>
      </c>
      <c r="B1402" s="630">
        <v>22020301</v>
      </c>
      <c r="C1402" s="631" t="s">
        <v>3352</v>
      </c>
      <c r="D1402" s="205">
        <v>1285000</v>
      </c>
      <c r="E1402" s="205">
        <v>391720</v>
      </c>
      <c r="F1402" s="205">
        <v>1535000</v>
      </c>
      <c r="G1402" s="205">
        <v>1500000</v>
      </c>
      <c r="H1402" s="205">
        <v>400000</v>
      </c>
      <c r="I1402" s="636"/>
      <c r="J1402" s="633" t="s">
        <v>4279</v>
      </c>
    </row>
    <row r="1403" spans="1:10" ht="25.5" x14ac:dyDescent="0.2">
      <c r="A1403" s="630">
        <v>5</v>
      </c>
      <c r="B1403" s="630">
        <v>22020305</v>
      </c>
      <c r="C1403" s="631" t="s">
        <v>3355</v>
      </c>
      <c r="D1403" s="205">
        <v>1483960</v>
      </c>
      <c r="E1403" s="205">
        <v>1042640</v>
      </c>
      <c r="F1403" s="205">
        <v>1900000</v>
      </c>
      <c r="G1403" s="205">
        <v>1500000</v>
      </c>
      <c r="H1403" s="205">
        <v>600000</v>
      </c>
      <c r="I1403" s="632"/>
      <c r="J1403" s="633" t="s">
        <v>4279</v>
      </c>
    </row>
    <row r="1404" spans="1:10" ht="25.5" x14ac:dyDescent="0.2">
      <c r="A1404" s="630">
        <v>6</v>
      </c>
      <c r="B1404" s="630">
        <v>22020401</v>
      </c>
      <c r="C1404" s="631" t="s">
        <v>3356</v>
      </c>
      <c r="D1404" s="205">
        <v>841920</v>
      </c>
      <c r="E1404" s="205">
        <v>721280</v>
      </c>
      <c r="F1404" s="205">
        <v>1200000</v>
      </c>
      <c r="G1404" s="205">
        <v>1084000</v>
      </c>
      <c r="H1404" s="205">
        <v>884000</v>
      </c>
      <c r="I1404" s="648"/>
      <c r="J1404" s="633" t="s">
        <v>4279</v>
      </c>
    </row>
    <row r="1405" spans="1:10" ht="25.5" x14ac:dyDescent="0.2">
      <c r="A1405" s="630">
        <v>7</v>
      </c>
      <c r="B1405" s="630">
        <v>22020402</v>
      </c>
      <c r="C1405" s="631" t="s">
        <v>3366</v>
      </c>
      <c r="D1405" s="205">
        <v>1563960</v>
      </c>
      <c r="E1405" s="205">
        <v>1202640</v>
      </c>
      <c r="F1405" s="205">
        <v>2000000</v>
      </c>
      <c r="G1405" s="205">
        <v>1800000</v>
      </c>
      <c r="H1405" s="205">
        <v>800000</v>
      </c>
      <c r="I1405" s="636"/>
      <c r="J1405" s="633" t="s">
        <v>4279</v>
      </c>
    </row>
    <row r="1406" spans="1:10" ht="25.5" x14ac:dyDescent="0.2">
      <c r="A1406" s="630">
        <v>8</v>
      </c>
      <c r="B1406" s="630">
        <v>22020501</v>
      </c>
      <c r="C1406" s="631" t="s">
        <v>3370</v>
      </c>
      <c r="D1406" s="205">
        <v>1650000</v>
      </c>
      <c r="E1406" s="205">
        <v>1973500</v>
      </c>
      <c r="F1406" s="205">
        <v>2000000</v>
      </c>
      <c r="G1406" s="205">
        <v>1800000</v>
      </c>
      <c r="H1406" s="205">
        <v>1850000</v>
      </c>
      <c r="I1406" s="647"/>
      <c r="J1406" s="633" t="s">
        <v>4279</v>
      </c>
    </row>
    <row r="1407" spans="1:10" ht="25.5" x14ac:dyDescent="0.2">
      <c r="A1407" s="630">
        <v>9</v>
      </c>
      <c r="B1407" s="630">
        <v>22021001</v>
      </c>
      <c r="C1407" s="631" t="s">
        <v>3360</v>
      </c>
      <c r="D1407" s="205">
        <v>1343460</v>
      </c>
      <c r="E1407" s="205">
        <v>1004520</v>
      </c>
      <c r="F1407" s="205">
        <v>1625000</v>
      </c>
      <c r="G1407" s="205">
        <v>1292200</v>
      </c>
      <c r="H1407" s="205">
        <v>992200</v>
      </c>
      <c r="I1407" s="647"/>
      <c r="J1407" s="633" t="s">
        <v>4279</v>
      </c>
    </row>
    <row r="1408" spans="1:10" x14ac:dyDescent="0.2">
      <c r="A1408" s="1317" t="s">
        <v>365</v>
      </c>
      <c r="B1408" s="1317"/>
      <c r="C1408" s="1317"/>
      <c r="D1408" s="634">
        <v>13008100</v>
      </c>
      <c r="E1408" s="634">
        <v>9241500</v>
      </c>
      <c r="F1408" s="634">
        <v>17000000</v>
      </c>
      <c r="G1408" s="634">
        <v>15000000</v>
      </c>
      <c r="H1408" s="634">
        <f>SUM(H1399:H1407)</f>
        <v>8450000</v>
      </c>
      <c r="I1408" s="647"/>
      <c r="J1408" s="636"/>
    </row>
    <row r="1409" spans="1:10" x14ac:dyDescent="0.2">
      <c r="A1409" s="628">
        <v>6</v>
      </c>
      <c r="B1409" s="628">
        <v>11101400100</v>
      </c>
      <c r="C1409" s="1316" t="s">
        <v>3135</v>
      </c>
      <c r="D1409" s="1316"/>
      <c r="E1409" s="1316"/>
      <c r="F1409" s="1316"/>
      <c r="G1409" s="1316"/>
      <c r="H1409" s="1316"/>
      <c r="I1409" s="647"/>
      <c r="J1409" s="636"/>
    </row>
    <row r="1410" spans="1:10" ht="25.5" x14ac:dyDescent="0.2">
      <c r="A1410" s="630">
        <v>1</v>
      </c>
      <c r="B1410" s="630">
        <v>22020102</v>
      </c>
      <c r="C1410" s="631" t="s">
        <v>3349</v>
      </c>
      <c r="D1410" s="205">
        <v>2000000</v>
      </c>
      <c r="E1410" s="205">
        <v>1500000</v>
      </c>
      <c r="F1410" s="205">
        <v>2000000</v>
      </c>
      <c r="G1410" s="205">
        <v>2000000</v>
      </c>
      <c r="H1410" s="205">
        <v>2000000</v>
      </c>
      <c r="I1410" s="647"/>
      <c r="J1410" s="633" t="s">
        <v>4279</v>
      </c>
    </row>
    <row r="1411" spans="1:10" ht="25.5" x14ac:dyDescent="0.2">
      <c r="A1411" s="630">
        <v>2</v>
      </c>
      <c r="B1411" s="630">
        <v>22020202</v>
      </c>
      <c r="C1411" s="631" t="s">
        <v>3350</v>
      </c>
      <c r="D1411" s="205">
        <v>1000000</v>
      </c>
      <c r="E1411" s="205">
        <v>800000</v>
      </c>
      <c r="F1411" s="205">
        <v>1000000</v>
      </c>
      <c r="G1411" s="205">
        <v>1000000</v>
      </c>
      <c r="H1411" s="205">
        <v>1000000</v>
      </c>
      <c r="I1411" s="647"/>
      <c r="J1411" s="633" t="s">
        <v>4279</v>
      </c>
    </row>
    <row r="1412" spans="1:10" ht="25.5" x14ac:dyDescent="0.2">
      <c r="A1412" s="630">
        <v>3</v>
      </c>
      <c r="B1412" s="630">
        <v>22020301</v>
      </c>
      <c r="C1412" s="631" t="s">
        <v>3352</v>
      </c>
      <c r="D1412" s="205">
        <v>1780000</v>
      </c>
      <c r="E1412" s="205">
        <v>1400000</v>
      </c>
      <c r="F1412" s="205">
        <v>2000000</v>
      </c>
      <c r="G1412" s="205">
        <v>2000000</v>
      </c>
      <c r="H1412" s="205">
        <v>1750000</v>
      </c>
      <c r="I1412" s="647"/>
      <c r="J1412" s="633" t="s">
        <v>4279</v>
      </c>
    </row>
    <row r="1413" spans="1:10" ht="25.5" x14ac:dyDescent="0.2">
      <c r="A1413" s="630">
        <v>4</v>
      </c>
      <c r="B1413" s="630">
        <v>22020401</v>
      </c>
      <c r="C1413" s="631" t="s">
        <v>3356</v>
      </c>
      <c r="D1413" s="205">
        <v>1467000</v>
      </c>
      <c r="E1413" s="205">
        <v>1000000</v>
      </c>
      <c r="F1413" s="205">
        <v>1500000</v>
      </c>
      <c r="G1413" s="205">
        <v>1500000</v>
      </c>
      <c r="H1413" s="205">
        <v>1500000</v>
      </c>
      <c r="I1413" s="647"/>
      <c r="J1413" s="633" t="s">
        <v>4279</v>
      </c>
    </row>
    <row r="1414" spans="1:10" ht="25.5" x14ac:dyDescent="0.2">
      <c r="A1414" s="630">
        <v>5</v>
      </c>
      <c r="B1414" s="630">
        <v>22020402</v>
      </c>
      <c r="C1414" s="631" t="s">
        <v>3366</v>
      </c>
      <c r="D1414" s="205">
        <v>990000</v>
      </c>
      <c r="E1414" s="205">
        <v>800000</v>
      </c>
      <c r="F1414" s="205">
        <v>1100000</v>
      </c>
      <c r="G1414" s="205">
        <v>1000000</v>
      </c>
      <c r="H1414" s="205">
        <v>1000000</v>
      </c>
      <c r="I1414" s="647"/>
      <c r="J1414" s="633" t="s">
        <v>4279</v>
      </c>
    </row>
    <row r="1415" spans="1:10" ht="25.5" x14ac:dyDescent="0.2">
      <c r="A1415" s="630">
        <v>6</v>
      </c>
      <c r="B1415" s="630">
        <v>22020501</v>
      </c>
      <c r="C1415" s="631" t="s">
        <v>3370</v>
      </c>
      <c r="D1415" s="205">
        <v>1500000</v>
      </c>
      <c r="E1415" s="205">
        <v>1200000</v>
      </c>
      <c r="F1415" s="205">
        <v>1600000</v>
      </c>
      <c r="G1415" s="205">
        <v>1500000</v>
      </c>
      <c r="H1415" s="205">
        <v>1500000</v>
      </c>
      <c r="I1415" s="647"/>
      <c r="J1415" s="633" t="s">
        <v>4279</v>
      </c>
    </row>
    <row r="1416" spans="1:10" ht="25.5" x14ac:dyDescent="0.2">
      <c r="A1416" s="630">
        <v>7</v>
      </c>
      <c r="B1416" s="630">
        <v>22021007</v>
      </c>
      <c r="C1416" s="631" t="s">
        <v>3362</v>
      </c>
      <c r="D1416" s="205">
        <v>1000000</v>
      </c>
      <c r="E1416" s="205">
        <v>800000</v>
      </c>
      <c r="F1416" s="205">
        <v>1300000</v>
      </c>
      <c r="G1416" s="205">
        <v>1000000</v>
      </c>
      <c r="H1416" s="205">
        <v>1000000</v>
      </c>
      <c r="I1416" s="647"/>
      <c r="J1416" s="633" t="s">
        <v>4279</v>
      </c>
    </row>
    <row r="1417" spans="1:10" x14ac:dyDescent="0.2">
      <c r="A1417" s="1317" t="s">
        <v>365</v>
      </c>
      <c r="B1417" s="1317"/>
      <c r="C1417" s="1317"/>
      <c r="D1417" s="634">
        <v>9737000</v>
      </c>
      <c r="E1417" s="634">
        <v>7500000</v>
      </c>
      <c r="F1417" s="634">
        <v>10500000</v>
      </c>
      <c r="G1417" s="634">
        <v>10000000</v>
      </c>
      <c r="H1417" s="634">
        <f>SUM(H1410:H1416)</f>
        <v>9750000</v>
      </c>
      <c r="I1417" s="647"/>
      <c r="J1417" s="636"/>
    </row>
    <row r="1418" spans="1:10" x14ac:dyDescent="0.2">
      <c r="A1418" s="628">
        <v>7</v>
      </c>
      <c r="B1418" s="628">
        <v>11101700100</v>
      </c>
      <c r="C1418" s="1316" t="s">
        <v>250</v>
      </c>
      <c r="D1418" s="1316"/>
      <c r="E1418" s="1316"/>
      <c r="F1418" s="1316"/>
      <c r="G1418" s="1316"/>
      <c r="H1418" s="1316"/>
      <c r="I1418" s="647"/>
      <c r="J1418" s="636"/>
    </row>
    <row r="1419" spans="1:10" ht="25.5" x14ac:dyDescent="0.2">
      <c r="A1419" s="630">
        <v>1</v>
      </c>
      <c r="B1419" s="630">
        <v>22020102</v>
      </c>
      <c r="C1419" s="631" t="s">
        <v>3349</v>
      </c>
      <c r="D1419" s="205">
        <v>4316085</v>
      </c>
      <c r="E1419" s="205">
        <v>4287554</v>
      </c>
      <c r="F1419" s="205">
        <v>4325000</v>
      </c>
      <c r="G1419" s="205">
        <v>7000000</v>
      </c>
      <c r="H1419" s="205">
        <v>5000000</v>
      </c>
      <c r="I1419" s="647"/>
      <c r="J1419" s="633" t="s">
        <v>4279</v>
      </c>
    </row>
    <row r="1420" spans="1:10" ht="25.5" x14ac:dyDescent="0.2">
      <c r="A1420" s="630">
        <v>2</v>
      </c>
      <c r="B1420" s="630">
        <v>22020202</v>
      </c>
      <c r="C1420" s="631" t="s">
        <v>3350</v>
      </c>
      <c r="D1420" s="205">
        <v>1446250</v>
      </c>
      <c r="E1420" s="205">
        <v>1053750</v>
      </c>
      <c r="F1420" s="205">
        <v>1500000</v>
      </c>
      <c r="G1420" s="205">
        <v>1000000</v>
      </c>
      <c r="H1420" s="205">
        <v>1000000</v>
      </c>
      <c r="I1420" s="647"/>
      <c r="J1420" s="633" t="s">
        <v>4279</v>
      </c>
    </row>
    <row r="1421" spans="1:10" ht="25.5" x14ac:dyDescent="0.2">
      <c r="A1421" s="630">
        <v>3</v>
      </c>
      <c r="B1421" s="630">
        <v>22020301</v>
      </c>
      <c r="C1421" s="631" t="s">
        <v>3352</v>
      </c>
      <c r="D1421" s="205">
        <v>976600</v>
      </c>
      <c r="E1421" s="205">
        <v>1147530</v>
      </c>
      <c r="F1421" s="205">
        <v>1312500</v>
      </c>
      <c r="G1421" s="205">
        <v>2000000</v>
      </c>
      <c r="H1421" s="205">
        <v>1000000</v>
      </c>
      <c r="I1421" s="647"/>
      <c r="J1421" s="633" t="s">
        <v>4279</v>
      </c>
    </row>
    <row r="1422" spans="1:10" ht="25.5" x14ac:dyDescent="0.2">
      <c r="A1422" s="630">
        <v>4</v>
      </c>
      <c r="B1422" s="630">
        <v>22020305</v>
      </c>
      <c r="C1422" s="631" t="s">
        <v>3355</v>
      </c>
      <c r="D1422" s="205">
        <v>847475</v>
      </c>
      <c r="E1422" s="205">
        <v>821870</v>
      </c>
      <c r="F1422" s="205">
        <v>1000000</v>
      </c>
      <c r="G1422" s="205">
        <v>550000</v>
      </c>
      <c r="H1422" s="205">
        <v>550000</v>
      </c>
      <c r="I1422" s="647"/>
      <c r="J1422" s="633" t="s">
        <v>4279</v>
      </c>
    </row>
    <row r="1423" spans="1:10" ht="25.5" x14ac:dyDescent="0.2">
      <c r="A1423" s="630">
        <v>5</v>
      </c>
      <c r="B1423" s="630">
        <v>22020401</v>
      </c>
      <c r="C1423" s="631" t="s">
        <v>3356</v>
      </c>
      <c r="D1423" s="205">
        <v>918750</v>
      </c>
      <c r="E1423" s="205">
        <v>568300</v>
      </c>
      <c r="F1423" s="205">
        <v>918750</v>
      </c>
      <c r="G1423" s="205">
        <v>1500000</v>
      </c>
      <c r="H1423" s="205">
        <v>1500000</v>
      </c>
      <c r="I1423" s="647"/>
      <c r="J1423" s="633" t="s">
        <v>4279</v>
      </c>
    </row>
    <row r="1424" spans="1:10" ht="25.5" x14ac:dyDescent="0.2">
      <c r="A1424" s="630">
        <v>6</v>
      </c>
      <c r="B1424" s="630">
        <v>22020402</v>
      </c>
      <c r="C1424" s="631" t="s">
        <v>3366</v>
      </c>
      <c r="D1424" s="205">
        <v>847100</v>
      </c>
      <c r="E1424" s="205">
        <v>794000</v>
      </c>
      <c r="F1424" s="205">
        <v>1000000</v>
      </c>
      <c r="G1424" s="205">
        <v>1500000</v>
      </c>
      <c r="H1424" s="205">
        <f>1500000-675000</f>
        <v>825000</v>
      </c>
      <c r="I1424" s="648"/>
      <c r="J1424" s="633" t="s">
        <v>4279</v>
      </c>
    </row>
    <row r="1425" spans="1:10" ht="25.5" x14ac:dyDescent="0.2">
      <c r="A1425" s="630">
        <v>7</v>
      </c>
      <c r="B1425" s="630">
        <v>22020501</v>
      </c>
      <c r="C1425" s="631" t="s">
        <v>3370</v>
      </c>
      <c r="D1425" s="205">
        <v>803165</v>
      </c>
      <c r="E1425" s="205">
        <v>12000</v>
      </c>
      <c r="F1425" s="205">
        <v>1400000</v>
      </c>
      <c r="G1425" s="205">
        <v>600000</v>
      </c>
      <c r="H1425" s="205">
        <v>600000</v>
      </c>
      <c r="I1425" s="636"/>
      <c r="J1425" s="633" t="s">
        <v>4279</v>
      </c>
    </row>
    <row r="1426" spans="1:10" ht="25.5" x14ac:dyDescent="0.2">
      <c r="A1426" s="630">
        <v>8</v>
      </c>
      <c r="B1426" s="630">
        <v>22021001</v>
      </c>
      <c r="C1426" s="631" t="s">
        <v>3360</v>
      </c>
      <c r="D1426" s="205">
        <v>2436200</v>
      </c>
      <c r="E1426" s="205">
        <v>1994737.5</v>
      </c>
      <c r="F1426" s="205">
        <v>3800000</v>
      </c>
      <c r="G1426" s="205">
        <v>3000000</v>
      </c>
      <c r="H1426" s="205">
        <v>2000000</v>
      </c>
      <c r="I1426" s="647"/>
      <c r="J1426" s="633" t="s">
        <v>4279</v>
      </c>
    </row>
    <row r="1427" spans="1:10" ht="25.5" x14ac:dyDescent="0.2">
      <c r="A1427" s="630">
        <v>9</v>
      </c>
      <c r="B1427" s="630">
        <v>22021007</v>
      </c>
      <c r="C1427" s="631" t="s">
        <v>3362</v>
      </c>
      <c r="D1427" s="205">
        <v>608375</v>
      </c>
      <c r="E1427" s="205">
        <v>595258.5</v>
      </c>
      <c r="F1427" s="205">
        <v>743750</v>
      </c>
      <c r="G1427" s="205">
        <v>850000</v>
      </c>
      <c r="H1427" s="205">
        <v>850000</v>
      </c>
      <c r="I1427" s="648"/>
      <c r="J1427" s="633" t="s">
        <v>4279</v>
      </c>
    </row>
    <row r="1428" spans="1:10" x14ac:dyDescent="0.2">
      <c r="A1428" s="1317" t="s">
        <v>365</v>
      </c>
      <c r="B1428" s="1317"/>
      <c r="C1428" s="1317"/>
      <c r="D1428" s="634">
        <v>13200000</v>
      </c>
      <c r="E1428" s="634">
        <v>11275000</v>
      </c>
      <c r="F1428" s="634">
        <v>16000000</v>
      </c>
      <c r="G1428" s="634">
        <v>18000000</v>
      </c>
      <c r="H1428" s="634">
        <f>SUM(H1419:H1427)</f>
        <v>13325000</v>
      </c>
      <c r="I1428" s="636"/>
      <c r="J1428" s="636"/>
    </row>
    <row r="1429" spans="1:10" x14ac:dyDescent="0.2">
      <c r="A1429" s="628">
        <v>8</v>
      </c>
      <c r="B1429" s="628">
        <v>11102100100</v>
      </c>
      <c r="C1429" s="1316" t="s">
        <v>664</v>
      </c>
      <c r="D1429" s="1316"/>
      <c r="E1429" s="1316"/>
      <c r="F1429" s="1316"/>
      <c r="G1429" s="1316"/>
      <c r="H1429" s="1316"/>
      <c r="I1429" s="636"/>
      <c r="J1429" s="636"/>
    </row>
    <row r="1430" spans="1:10" ht="25.5" x14ac:dyDescent="0.2">
      <c r="A1430" s="630">
        <v>1</v>
      </c>
      <c r="B1430" s="630">
        <v>22020102</v>
      </c>
      <c r="C1430" s="631" t="s">
        <v>3349</v>
      </c>
      <c r="D1430" s="205">
        <v>1990250</v>
      </c>
      <c r="E1430" s="205">
        <v>2548000</v>
      </c>
      <c r="F1430" s="205">
        <v>3500000</v>
      </c>
      <c r="G1430" s="205">
        <v>3000000</v>
      </c>
      <c r="H1430" s="205">
        <v>3000000</v>
      </c>
      <c r="I1430" s="636"/>
      <c r="J1430" s="633" t="s">
        <v>4279</v>
      </c>
    </row>
    <row r="1431" spans="1:10" ht="25.5" x14ac:dyDescent="0.2">
      <c r="A1431" s="630">
        <v>2</v>
      </c>
      <c r="B1431" s="630">
        <v>22020201</v>
      </c>
      <c r="C1431" s="631" t="s">
        <v>3363</v>
      </c>
      <c r="D1431" s="205">
        <v>90000</v>
      </c>
      <c r="E1431" s="205">
        <v>60000</v>
      </c>
      <c r="F1431" s="205">
        <v>300000</v>
      </c>
      <c r="G1431" s="205">
        <v>350000</v>
      </c>
      <c r="H1431" s="205">
        <v>350000</v>
      </c>
      <c r="I1431" s="636"/>
      <c r="J1431" s="633" t="s">
        <v>4279</v>
      </c>
    </row>
    <row r="1432" spans="1:10" ht="25.5" x14ac:dyDescent="0.2">
      <c r="A1432" s="630">
        <v>3</v>
      </c>
      <c r="B1432" s="630">
        <v>22020202</v>
      </c>
      <c r="C1432" s="631" t="s">
        <v>3350</v>
      </c>
      <c r="D1432" s="205">
        <v>400000</v>
      </c>
      <c r="E1432" s="205">
        <v>500000</v>
      </c>
      <c r="F1432" s="205">
        <v>600000</v>
      </c>
      <c r="G1432" s="205">
        <v>600000</v>
      </c>
      <c r="H1432" s="205">
        <v>600000</v>
      </c>
      <c r="I1432" s="636"/>
      <c r="J1432" s="633" t="s">
        <v>4279</v>
      </c>
    </row>
    <row r="1433" spans="1:10" ht="25.5" x14ac:dyDescent="0.2">
      <c r="A1433" s="630">
        <v>4</v>
      </c>
      <c r="B1433" s="630">
        <v>22020206</v>
      </c>
      <c r="C1433" s="631" t="s">
        <v>3364</v>
      </c>
      <c r="D1433" s="637">
        <v>0</v>
      </c>
      <c r="E1433" s="637">
        <v>0</v>
      </c>
      <c r="F1433" s="637">
        <v>0</v>
      </c>
      <c r="G1433" s="205">
        <v>500000</v>
      </c>
      <c r="H1433" s="205">
        <v>500000</v>
      </c>
      <c r="I1433" s="636"/>
      <c r="J1433" s="633" t="s">
        <v>4279</v>
      </c>
    </row>
    <row r="1434" spans="1:10" ht="25.5" x14ac:dyDescent="0.2">
      <c r="A1434" s="630">
        <v>5</v>
      </c>
      <c r="B1434" s="630">
        <v>22020301</v>
      </c>
      <c r="C1434" s="631" t="s">
        <v>3352</v>
      </c>
      <c r="D1434" s="205">
        <v>163000</v>
      </c>
      <c r="E1434" s="205">
        <v>215000</v>
      </c>
      <c r="F1434" s="205">
        <v>300000</v>
      </c>
      <c r="G1434" s="205">
        <v>200000</v>
      </c>
      <c r="H1434" s="205">
        <v>200000</v>
      </c>
      <c r="I1434" s="636"/>
      <c r="J1434" s="633" t="s">
        <v>4279</v>
      </c>
    </row>
    <row r="1435" spans="1:10" ht="25.5" x14ac:dyDescent="0.2">
      <c r="A1435" s="630">
        <v>6</v>
      </c>
      <c r="B1435" s="630">
        <v>22020305</v>
      </c>
      <c r="C1435" s="631" t="s">
        <v>3355</v>
      </c>
      <c r="D1435" s="637">
        <v>0</v>
      </c>
      <c r="E1435" s="205">
        <v>80000</v>
      </c>
      <c r="F1435" s="205">
        <v>300000</v>
      </c>
      <c r="G1435" s="205">
        <v>300000</v>
      </c>
      <c r="H1435" s="205">
        <v>300000</v>
      </c>
      <c r="I1435" s="636"/>
      <c r="J1435" s="633" t="s">
        <v>4279</v>
      </c>
    </row>
    <row r="1436" spans="1:10" ht="25.5" x14ac:dyDescent="0.2">
      <c r="A1436" s="630">
        <v>7</v>
      </c>
      <c r="B1436" s="630">
        <v>22020401</v>
      </c>
      <c r="C1436" s="631" t="s">
        <v>3356</v>
      </c>
      <c r="D1436" s="205">
        <v>901640</v>
      </c>
      <c r="E1436" s="205">
        <v>1628390</v>
      </c>
      <c r="F1436" s="205">
        <v>4000000</v>
      </c>
      <c r="G1436" s="205">
        <v>3000000</v>
      </c>
      <c r="H1436" s="205">
        <v>3000000</v>
      </c>
      <c r="I1436" s="636"/>
      <c r="J1436" s="633" t="s">
        <v>4279</v>
      </c>
    </row>
    <row r="1437" spans="1:10" ht="25.5" x14ac:dyDescent="0.2">
      <c r="A1437" s="630">
        <v>8</v>
      </c>
      <c r="B1437" s="630">
        <v>22020402</v>
      </c>
      <c r="C1437" s="631" t="s">
        <v>3366</v>
      </c>
      <c r="D1437" s="205">
        <v>882800</v>
      </c>
      <c r="E1437" s="205">
        <v>316395</v>
      </c>
      <c r="F1437" s="205">
        <v>500000</v>
      </c>
      <c r="G1437" s="205">
        <v>300000</v>
      </c>
      <c r="H1437" s="205">
        <v>300000</v>
      </c>
      <c r="I1437" s="636"/>
      <c r="J1437" s="633" t="s">
        <v>4279</v>
      </c>
    </row>
    <row r="1438" spans="1:10" ht="25.5" x14ac:dyDescent="0.2">
      <c r="A1438" s="630">
        <v>9</v>
      </c>
      <c r="B1438" s="630">
        <v>22020501</v>
      </c>
      <c r="C1438" s="631" t="s">
        <v>3370</v>
      </c>
      <c r="D1438" s="637">
        <v>0</v>
      </c>
      <c r="E1438" s="205">
        <v>104000</v>
      </c>
      <c r="F1438" s="205">
        <v>500000</v>
      </c>
      <c r="G1438" s="205">
        <v>500000</v>
      </c>
      <c r="H1438" s="205">
        <v>500000</v>
      </c>
      <c r="I1438" s="636"/>
      <c r="J1438" s="633" t="s">
        <v>4279</v>
      </c>
    </row>
    <row r="1439" spans="1:10" ht="25.5" x14ac:dyDescent="0.2">
      <c r="A1439" s="630">
        <v>10</v>
      </c>
      <c r="B1439" s="630">
        <v>22021001</v>
      </c>
      <c r="C1439" s="631" t="s">
        <v>3360</v>
      </c>
      <c r="D1439" s="205">
        <v>208000</v>
      </c>
      <c r="E1439" s="205">
        <v>244500</v>
      </c>
      <c r="F1439" s="205">
        <v>500000</v>
      </c>
      <c r="G1439" s="205">
        <v>250000</v>
      </c>
      <c r="H1439" s="205">
        <v>250000</v>
      </c>
      <c r="I1439" s="636"/>
      <c r="J1439" s="633" t="s">
        <v>4279</v>
      </c>
    </row>
    <row r="1440" spans="1:10" ht="25.5" x14ac:dyDescent="0.2">
      <c r="A1440" s="630">
        <v>11</v>
      </c>
      <c r="B1440" s="630">
        <v>22021007</v>
      </c>
      <c r="C1440" s="631" t="s">
        <v>3362</v>
      </c>
      <c r="D1440" s="205">
        <v>2419000</v>
      </c>
      <c r="E1440" s="205">
        <v>2461500</v>
      </c>
      <c r="F1440" s="205">
        <v>3500000</v>
      </c>
      <c r="G1440" s="205">
        <v>3000000</v>
      </c>
      <c r="H1440" s="205">
        <v>3000000</v>
      </c>
      <c r="I1440" s="636"/>
      <c r="J1440" s="633" t="s">
        <v>4279</v>
      </c>
    </row>
    <row r="1441" spans="1:10" x14ac:dyDescent="0.2">
      <c r="A1441" s="1317" t="s">
        <v>365</v>
      </c>
      <c r="B1441" s="1317"/>
      <c r="C1441" s="1317"/>
      <c r="D1441" s="634">
        <v>7054690</v>
      </c>
      <c r="E1441" s="634">
        <v>8157785</v>
      </c>
      <c r="F1441" s="634">
        <v>14000000</v>
      </c>
      <c r="G1441" s="634">
        <v>12000000</v>
      </c>
      <c r="H1441" s="634">
        <f>SUM(H1430:H1440)</f>
        <v>12000000</v>
      </c>
      <c r="I1441" s="636"/>
      <c r="J1441" s="636"/>
    </row>
    <row r="1442" spans="1:10" x14ac:dyDescent="0.2">
      <c r="A1442" s="628">
        <v>9</v>
      </c>
      <c r="B1442" s="628">
        <v>11102100200</v>
      </c>
      <c r="C1442" s="1316" t="s">
        <v>650</v>
      </c>
      <c r="D1442" s="1316"/>
      <c r="E1442" s="1316"/>
      <c r="F1442" s="1316"/>
      <c r="G1442" s="1316"/>
      <c r="H1442" s="1316"/>
      <c r="I1442" s="648"/>
      <c r="J1442" s="636"/>
    </row>
    <row r="1443" spans="1:10" ht="25.5" x14ac:dyDescent="0.2">
      <c r="A1443" s="630">
        <v>1</v>
      </c>
      <c r="B1443" s="630">
        <v>22020102</v>
      </c>
      <c r="C1443" s="631" t="s">
        <v>3349</v>
      </c>
      <c r="D1443" s="205">
        <v>1265400</v>
      </c>
      <c r="E1443" s="637">
        <v>0</v>
      </c>
      <c r="F1443" s="205">
        <v>5000000</v>
      </c>
      <c r="G1443" s="205">
        <v>2800000</v>
      </c>
      <c r="H1443" s="205">
        <v>2800000</v>
      </c>
      <c r="I1443" s="638"/>
      <c r="J1443" s="633" t="s">
        <v>4279</v>
      </c>
    </row>
    <row r="1444" spans="1:10" ht="25.5" x14ac:dyDescent="0.2">
      <c r="A1444" s="630">
        <v>2</v>
      </c>
      <c r="B1444" s="630">
        <v>22020201</v>
      </c>
      <c r="C1444" s="631" t="s">
        <v>3363</v>
      </c>
      <c r="D1444" s="205">
        <v>3421309.82</v>
      </c>
      <c r="E1444" s="637">
        <v>0</v>
      </c>
      <c r="F1444" s="205">
        <v>250000</v>
      </c>
      <c r="G1444" s="205">
        <v>275000</v>
      </c>
      <c r="H1444" s="205">
        <v>275000</v>
      </c>
      <c r="I1444" s="675"/>
      <c r="J1444" s="633" t="s">
        <v>4279</v>
      </c>
    </row>
    <row r="1445" spans="1:10" ht="25.5" x14ac:dyDescent="0.2">
      <c r="A1445" s="630">
        <v>3</v>
      </c>
      <c r="B1445" s="630">
        <v>22020202</v>
      </c>
      <c r="C1445" s="631" t="s">
        <v>3350</v>
      </c>
      <c r="D1445" s="205">
        <v>423500</v>
      </c>
      <c r="E1445" s="637">
        <v>0</v>
      </c>
      <c r="F1445" s="205">
        <v>500000</v>
      </c>
      <c r="G1445" s="205">
        <v>600000</v>
      </c>
      <c r="H1445" s="205">
        <v>600000</v>
      </c>
      <c r="I1445" s="636"/>
      <c r="J1445" s="633" t="s">
        <v>4279</v>
      </c>
    </row>
    <row r="1446" spans="1:10" ht="25.5" x14ac:dyDescent="0.2">
      <c r="A1446" s="630">
        <v>4</v>
      </c>
      <c r="B1446" s="630">
        <v>22020301</v>
      </c>
      <c r="C1446" s="631" t="s">
        <v>3352</v>
      </c>
      <c r="D1446" s="205">
        <v>156600</v>
      </c>
      <c r="E1446" s="637">
        <v>0</v>
      </c>
      <c r="F1446" s="205">
        <v>750000</v>
      </c>
      <c r="G1446" s="205">
        <v>750000</v>
      </c>
      <c r="H1446" s="205">
        <v>750000</v>
      </c>
      <c r="I1446" s="647"/>
      <c r="J1446" s="633" t="s">
        <v>4279</v>
      </c>
    </row>
    <row r="1447" spans="1:10" ht="25.5" x14ac:dyDescent="0.2">
      <c r="A1447" s="630">
        <v>5</v>
      </c>
      <c r="B1447" s="630">
        <v>22020305</v>
      </c>
      <c r="C1447" s="631" t="s">
        <v>3355</v>
      </c>
      <c r="D1447" s="205">
        <v>547300</v>
      </c>
      <c r="E1447" s="637">
        <v>0</v>
      </c>
      <c r="F1447" s="205">
        <v>250000</v>
      </c>
      <c r="G1447" s="205">
        <v>250000</v>
      </c>
      <c r="H1447" s="205">
        <v>250000</v>
      </c>
      <c r="I1447" s="647"/>
      <c r="J1447" s="633" t="s">
        <v>4279</v>
      </c>
    </row>
    <row r="1448" spans="1:10" ht="25.5" x14ac:dyDescent="0.2">
      <c r="A1448" s="630">
        <v>6</v>
      </c>
      <c r="B1448" s="630">
        <v>22020401</v>
      </c>
      <c r="C1448" s="631" t="s">
        <v>3356</v>
      </c>
      <c r="D1448" s="205">
        <v>1913393.62</v>
      </c>
      <c r="E1448" s="637">
        <v>0</v>
      </c>
      <c r="F1448" s="205">
        <v>3500000</v>
      </c>
      <c r="G1448" s="205">
        <v>2500000</v>
      </c>
      <c r="H1448" s="205">
        <v>2200000</v>
      </c>
      <c r="I1448" s="647"/>
      <c r="J1448" s="633" t="s">
        <v>4279</v>
      </c>
    </row>
    <row r="1449" spans="1:10" ht="25.5" x14ac:dyDescent="0.2">
      <c r="A1449" s="630">
        <v>7</v>
      </c>
      <c r="B1449" s="630">
        <v>22020402</v>
      </c>
      <c r="C1449" s="631" t="s">
        <v>3366</v>
      </c>
      <c r="D1449" s="205">
        <v>253350</v>
      </c>
      <c r="E1449" s="637">
        <v>0</v>
      </c>
      <c r="F1449" s="205">
        <v>1600000</v>
      </c>
      <c r="G1449" s="205">
        <v>1600000</v>
      </c>
      <c r="H1449" s="205">
        <v>1600000</v>
      </c>
      <c r="I1449" s="647"/>
      <c r="J1449" s="633" t="s">
        <v>4279</v>
      </c>
    </row>
    <row r="1450" spans="1:10" ht="25.5" x14ac:dyDescent="0.2">
      <c r="A1450" s="630">
        <v>8</v>
      </c>
      <c r="B1450" s="630">
        <v>22020501</v>
      </c>
      <c r="C1450" s="631" t="s">
        <v>3370</v>
      </c>
      <c r="D1450" s="205">
        <v>332500</v>
      </c>
      <c r="E1450" s="637">
        <v>0</v>
      </c>
      <c r="F1450" s="205">
        <v>500000</v>
      </c>
      <c r="G1450" s="205">
        <v>500000</v>
      </c>
      <c r="H1450" s="205">
        <v>500000</v>
      </c>
      <c r="I1450" s="647"/>
      <c r="J1450" s="633" t="s">
        <v>4279</v>
      </c>
    </row>
    <row r="1451" spans="1:10" ht="25.5" x14ac:dyDescent="0.2">
      <c r="A1451" s="630">
        <v>9</v>
      </c>
      <c r="B1451" s="630">
        <v>22021001</v>
      </c>
      <c r="C1451" s="631" t="s">
        <v>3360</v>
      </c>
      <c r="D1451" s="205">
        <v>177400</v>
      </c>
      <c r="E1451" s="637">
        <v>0</v>
      </c>
      <c r="F1451" s="205">
        <v>500000</v>
      </c>
      <c r="G1451" s="205">
        <v>1450000</v>
      </c>
      <c r="H1451" s="205">
        <v>1450000</v>
      </c>
      <c r="I1451" s="647"/>
      <c r="J1451" s="633" t="s">
        <v>4279</v>
      </c>
    </row>
    <row r="1452" spans="1:10" ht="25.5" x14ac:dyDescent="0.2">
      <c r="A1452" s="630">
        <v>10</v>
      </c>
      <c r="B1452" s="630">
        <v>22021007</v>
      </c>
      <c r="C1452" s="631" t="s">
        <v>3362</v>
      </c>
      <c r="D1452" s="205">
        <v>280000</v>
      </c>
      <c r="E1452" s="637">
        <v>0</v>
      </c>
      <c r="F1452" s="205">
        <v>2150000</v>
      </c>
      <c r="G1452" s="205">
        <v>1275000</v>
      </c>
      <c r="H1452" s="205">
        <v>1275000</v>
      </c>
      <c r="I1452" s="647"/>
      <c r="J1452" s="633" t="s">
        <v>4279</v>
      </c>
    </row>
    <row r="1453" spans="1:10" x14ac:dyDescent="0.2">
      <c r="A1453" s="1317" t="s">
        <v>365</v>
      </c>
      <c r="B1453" s="1317"/>
      <c r="C1453" s="1317"/>
      <c r="D1453" s="634">
        <v>8770753.4399999995</v>
      </c>
      <c r="E1453" s="640">
        <v>0</v>
      </c>
      <c r="F1453" s="634">
        <v>15000000</v>
      </c>
      <c r="G1453" s="634">
        <v>12000000</v>
      </c>
      <c r="H1453" s="634">
        <f>SUM(H1443:H1452)</f>
        <v>11700000</v>
      </c>
      <c r="I1453" s="647"/>
      <c r="J1453" s="636"/>
    </row>
    <row r="1454" spans="1:10" x14ac:dyDescent="0.2">
      <c r="A1454" s="628">
        <v>10</v>
      </c>
      <c r="B1454" s="628">
        <v>11103500100</v>
      </c>
      <c r="C1454" s="1316" t="s">
        <v>2108</v>
      </c>
      <c r="D1454" s="1316"/>
      <c r="E1454" s="1316"/>
      <c r="F1454" s="1316"/>
      <c r="G1454" s="1316"/>
      <c r="H1454" s="1316"/>
      <c r="I1454" s="647"/>
      <c r="J1454" s="636"/>
    </row>
    <row r="1455" spans="1:10" ht="25.5" x14ac:dyDescent="0.2">
      <c r="A1455" s="630">
        <v>1</v>
      </c>
      <c r="B1455" s="630">
        <v>22020104</v>
      </c>
      <c r="C1455" s="631" t="s">
        <v>3385</v>
      </c>
      <c r="D1455" s="205">
        <v>1500000</v>
      </c>
      <c r="E1455" s="205">
        <v>1892000</v>
      </c>
      <c r="F1455" s="205">
        <v>4200000</v>
      </c>
      <c r="G1455" s="205">
        <v>3300000</v>
      </c>
      <c r="H1455" s="205">
        <v>2300000</v>
      </c>
      <c r="I1455" s="647"/>
      <c r="J1455" s="633" t="s">
        <v>4279</v>
      </c>
    </row>
    <row r="1456" spans="1:10" ht="25.5" x14ac:dyDescent="0.2">
      <c r="A1456" s="630">
        <v>2</v>
      </c>
      <c r="B1456" s="630">
        <v>22020201</v>
      </c>
      <c r="C1456" s="631" t="s">
        <v>3363</v>
      </c>
      <c r="D1456" s="205">
        <v>200000</v>
      </c>
      <c r="E1456" s="205">
        <v>180000</v>
      </c>
      <c r="F1456" s="205">
        <v>300000</v>
      </c>
      <c r="G1456" s="205">
        <v>300000</v>
      </c>
      <c r="H1456" s="205">
        <v>300000</v>
      </c>
      <c r="I1456" s="647"/>
      <c r="J1456" s="633" t="s">
        <v>4279</v>
      </c>
    </row>
    <row r="1457" spans="1:10" ht="25.5" x14ac:dyDescent="0.2">
      <c r="A1457" s="630">
        <v>3</v>
      </c>
      <c r="B1457" s="630">
        <v>22020202</v>
      </c>
      <c r="C1457" s="631" t="s">
        <v>3350</v>
      </c>
      <c r="D1457" s="205">
        <v>300000</v>
      </c>
      <c r="E1457" s="205">
        <v>270000</v>
      </c>
      <c r="F1457" s="205">
        <v>500000</v>
      </c>
      <c r="G1457" s="205">
        <v>500000</v>
      </c>
      <c r="H1457" s="205">
        <v>500000</v>
      </c>
      <c r="I1457" s="647"/>
      <c r="J1457" s="633" t="s">
        <v>4279</v>
      </c>
    </row>
    <row r="1458" spans="1:10" ht="25.5" x14ac:dyDescent="0.2">
      <c r="A1458" s="630">
        <v>4</v>
      </c>
      <c r="B1458" s="630">
        <v>22020301</v>
      </c>
      <c r="C1458" s="631" t="s">
        <v>3352</v>
      </c>
      <c r="D1458" s="205">
        <v>1000000</v>
      </c>
      <c r="E1458" s="205">
        <v>900000</v>
      </c>
      <c r="F1458" s="205">
        <v>1400000</v>
      </c>
      <c r="G1458" s="205">
        <v>1200000</v>
      </c>
      <c r="H1458" s="205">
        <v>1200000</v>
      </c>
      <c r="I1458" s="647"/>
      <c r="J1458" s="633" t="s">
        <v>4279</v>
      </c>
    </row>
    <row r="1459" spans="1:10" ht="25.5" x14ac:dyDescent="0.2">
      <c r="A1459" s="630">
        <v>5</v>
      </c>
      <c r="B1459" s="630">
        <v>22020306</v>
      </c>
      <c r="C1459" s="631" t="s">
        <v>3383</v>
      </c>
      <c r="D1459" s="205">
        <v>600000</v>
      </c>
      <c r="E1459" s="205">
        <v>540000</v>
      </c>
      <c r="F1459" s="205">
        <v>1700000</v>
      </c>
      <c r="G1459" s="205">
        <v>1300000</v>
      </c>
      <c r="H1459" s="205">
        <v>800000</v>
      </c>
      <c r="I1459" s="647"/>
      <c r="J1459" s="633" t="s">
        <v>4279</v>
      </c>
    </row>
    <row r="1460" spans="1:10" ht="25.5" x14ac:dyDescent="0.2">
      <c r="A1460" s="630">
        <v>6</v>
      </c>
      <c r="B1460" s="630">
        <v>22020401</v>
      </c>
      <c r="C1460" s="631" t="s">
        <v>3356</v>
      </c>
      <c r="D1460" s="205">
        <v>800000</v>
      </c>
      <c r="E1460" s="205">
        <v>720000</v>
      </c>
      <c r="F1460" s="205">
        <v>1100000</v>
      </c>
      <c r="G1460" s="205">
        <v>1000000</v>
      </c>
      <c r="H1460" s="205">
        <v>1000000</v>
      </c>
      <c r="I1460" s="647"/>
      <c r="J1460" s="633" t="s">
        <v>4279</v>
      </c>
    </row>
    <row r="1461" spans="1:10" ht="25.5" x14ac:dyDescent="0.2">
      <c r="A1461" s="630">
        <v>7</v>
      </c>
      <c r="B1461" s="630">
        <v>22020402</v>
      </c>
      <c r="C1461" s="631" t="s">
        <v>3366</v>
      </c>
      <c r="D1461" s="205">
        <v>800000</v>
      </c>
      <c r="E1461" s="205">
        <v>720000</v>
      </c>
      <c r="F1461" s="205">
        <v>1000000</v>
      </c>
      <c r="G1461" s="205">
        <v>1000000</v>
      </c>
      <c r="H1461" s="205">
        <v>1000000</v>
      </c>
      <c r="I1461" s="647"/>
      <c r="J1461" s="633" t="s">
        <v>4279</v>
      </c>
    </row>
    <row r="1462" spans="1:10" ht="25.5" x14ac:dyDescent="0.2">
      <c r="A1462" s="630">
        <v>8</v>
      </c>
      <c r="B1462" s="630">
        <v>22020501</v>
      </c>
      <c r="C1462" s="631" t="s">
        <v>3370</v>
      </c>
      <c r="D1462" s="205">
        <v>1500000</v>
      </c>
      <c r="E1462" s="205">
        <v>1350000</v>
      </c>
      <c r="F1462" s="205">
        <v>1200000</v>
      </c>
      <c r="G1462" s="205">
        <v>3000000</v>
      </c>
      <c r="H1462" s="205">
        <v>3000000</v>
      </c>
      <c r="I1462" s="647"/>
      <c r="J1462" s="633" t="s">
        <v>4279</v>
      </c>
    </row>
    <row r="1463" spans="1:10" ht="25.5" x14ac:dyDescent="0.2">
      <c r="A1463" s="630">
        <v>9</v>
      </c>
      <c r="B1463" s="630">
        <v>22020712</v>
      </c>
      <c r="C1463" s="631" t="s">
        <v>3381</v>
      </c>
      <c r="D1463" s="205">
        <v>1000000</v>
      </c>
      <c r="E1463" s="205">
        <v>900000</v>
      </c>
      <c r="F1463" s="205">
        <v>900000</v>
      </c>
      <c r="G1463" s="205">
        <v>1200000</v>
      </c>
      <c r="H1463" s="205">
        <v>1200000</v>
      </c>
      <c r="I1463" s="647"/>
      <c r="J1463" s="633" t="s">
        <v>4279</v>
      </c>
    </row>
    <row r="1464" spans="1:10" ht="25.5" x14ac:dyDescent="0.2">
      <c r="A1464" s="630">
        <v>10</v>
      </c>
      <c r="B1464" s="630">
        <v>22021001</v>
      </c>
      <c r="C1464" s="631" t="s">
        <v>3360</v>
      </c>
      <c r="D1464" s="205">
        <v>300000</v>
      </c>
      <c r="E1464" s="205">
        <v>270000</v>
      </c>
      <c r="F1464" s="205">
        <v>800000</v>
      </c>
      <c r="G1464" s="205">
        <v>800000</v>
      </c>
      <c r="H1464" s="205">
        <v>800000</v>
      </c>
      <c r="I1464" s="647"/>
      <c r="J1464" s="633" t="s">
        <v>4279</v>
      </c>
    </row>
    <row r="1465" spans="1:10" ht="25.5" x14ac:dyDescent="0.2">
      <c r="A1465" s="630">
        <v>11</v>
      </c>
      <c r="B1465" s="630">
        <v>22021007</v>
      </c>
      <c r="C1465" s="631" t="s">
        <v>3362</v>
      </c>
      <c r="D1465" s="205">
        <v>500000</v>
      </c>
      <c r="E1465" s="205">
        <v>450000</v>
      </c>
      <c r="F1465" s="205">
        <v>1900000</v>
      </c>
      <c r="G1465" s="205">
        <v>1400000</v>
      </c>
      <c r="H1465" s="205">
        <v>900000</v>
      </c>
      <c r="I1465" s="647"/>
      <c r="J1465" s="633" t="s">
        <v>4279</v>
      </c>
    </row>
    <row r="1466" spans="1:10" x14ac:dyDescent="0.2">
      <c r="A1466" s="1317" t="s">
        <v>365</v>
      </c>
      <c r="B1466" s="1317"/>
      <c r="C1466" s="1317"/>
      <c r="D1466" s="634">
        <v>8500000</v>
      </c>
      <c r="E1466" s="634">
        <v>8192000</v>
      </c>
      <c r="F1466" s="634">
        <v>15000000</v>
      </c>
      <c r="G1466" s="634">
        <v>15000000</v>
      </c>
      <c r="H1466" s="634">
        <f>SUM(H1455:H1465)</f>
        <v>13000000</v>
      </c>
      <c r="I1466" s="647"/>
      <c r="J1466" s="636"/>
    </row>
    <row r="1467" spans="1:10" x14ac:dyDescent="0.2">
      <c r="A1467" s="628">
        <v>11</v>
      </c>
      <c r="B1467" s="628">
        <v>11103500200</v>
      </c>
      <c r="C1467" s="1316" t="s">
        <v>2631</v>
      </c>
      <c r="D1467" s="1316"/>
      <c r="E1467" s="1316"/>
      <c r="F1467" s="1316"/>
      <c r="G1467" s="1316"/>
      <c r="H1467" s="1316"/>
      <c r="I1467" s="647"/>
      <c r="J1467" s="636"/>
    </row>
    <row r="1468" spans="1:10" ht="25.5" x14ac:dyDescent="0.2">
      <c r="A1468" s="630">
        <v>1</v>
      </c>
      <c r="B1468" s="630">
        <v>22020102</v>
      </c>
      <c r="C1468" s="631" t="s">
        <v>3349</v>
      </c>
      <c r="D1468" s="205">
        <v>1389500</v>
      </c>
      <c r="E1468" s="205">
        <v>917250</v>
      </c>
      <c r="F1468" s="205">
        <v>3140000</v>
      </c>
      <c r="G1468" s="205">
        <v>6140000</v>
      </c>
      <c r="H1468" s="205">
        <v>3140000</v>
      </c>
      <c r="I1468" s="647"/>
      <c r="J1468" s="633" t="s">
        <v>4279</v>
      </c>
    </row>
    <row r="1469" spans="1:10" ht="25.5" x14ac:dyDescent="0.2">
      <c r="A1469" s="630">
        <v>2</v>
      </c>
      <c r="B1469" s="630">
        <v>22020201</v>
      </c>
      <c r="C1469" s="631" t="s">
        <v>3363</v>
      </c>
      <c r="D1469" s="205">
        <v>107000</v>
      </c>
      <c r="E1469" s="205">
        <v>120000</v>
      </c>
      <c r="F1469" s="205">
        <v>300000</v>
      </c>
      <c r="G1469" s="205">
        <v>1140000</v>
      </c>
      <c r="H1469" s="205">
        <v>1140000</v>
      </c>
      <c r="I1469" s="647"/>
      <c r="J1469" s="633" t="s">
        <v>4279</v>
      </c>
    </row>
    <row r="1470" spans="1:10" ht="25.5" x14ac:dyDescent="0.2">
      <c r="A1470" s="630">
        <v>3</v>
      </c>
      <c r="B1470" s="630">
        <v>22020202</v>
      </c>
      <c r="C1470" s="631" t="s">
        <v>3350</v>
      </c>
      <c r="D1470" s="205">
        <v>97500</v>
      </c>
      <c r="E1470" s="205">
        <v>90000</v>
      </c>
      <c r="F1470" s="205">
        <v>200000</v>
      </c>
      <c r="G1470" s="205">
        <v>100000</v>
      </c>
      <c r="H1470" s="205">
        <v>100000</v>
      </c>
      <c r="I1470" s="647"/>
      <c r="J1470" s="633" t="s">
        <v>4279</v>
      </c>
    </row>
    <row r="1471" spans="1:10" ht="25.5" x14ac:dyDescent="0.2">
      <c r="A1471" s="630">
        <v>4</v>
      </c>
      <c r="B1471" s="630">
        <v>22020301</v>
      </c>
      <c r="C1471" s="631" t="s">
        <v>3352</v>
      </c>
      <c r="D1471" s="205">
        <v>400100</v>
      </c>
      <c r="E1471" s="205">
        <v>372900</v>
      </c>
      <c r="F1471" s="205">
        <v>1200000</v>
      </c>
      <c r="G1471" s="205">
        <v>1120000</v>
      </c>
      <c r="H1471" s="205">
        <v>1120000</v>
      </c>
      <c r="I1471" s="647"/>
      <c r="J1471" s="633" t="s">
        <v>4279</v>
      </c>
    </row>
    <row r="1472" spans="1:10" ht="25.5" x14ac:dyDescent="0.2">
      <c r="A1472" s="630">
        <v>5</v>
      </c>
      <c r="B1472" s="630">
        <v>22020303</v>
      </c>
      <c r="C1472" s="631" t="s">
        <v>3353</v>
      </c>
      <c r="D1472" s="205">
        <v>65000</v>
      </c>
      <c r="E1472" s="205">
        <v>55000</v>
      </c>
      <c r="F1472" s="205">
        <v>200000</v>
      </c>
      <c r="G1472" s="205">
        <v>100000</v>
      </c>
      <c r="H1472" s="205">
        <v>100000</v>
      </c>
      <c r="I1472" s="632"/>
      <c r="J1472" s="633" t="s">
        <v>4279</v>
      </c>
    </row>
    <row r="1473" spans="1:10" ht="25.5" x14ac:dyDescent="0.2">
      <c r="A1473" s="630">
        <v>6</v>
      </c>
      <c r="B1473" s="630">
        <v>22020305</v>
      </c>
      <c r="C1473" s="631" t="s">
        <v>3355</v>
      </c>
      <c r="D1473" s="205">
        <v>155650</v>
      </c>
      <c r="E1473" s="205">
        <v>131200</v>
      </c>
      <c r="F1473" s="205">
        <v>360000</v>
      </c>
      <c r="G1473" s="205">
        <v>200000</v>
      </c>
      <c r="H1473" s="205">
        <v>200000</v>
      </c>
      <c r="I1473" s="648"/>
      <c r="J1473" s="633" t="s">
        <v>4279</v>
      </c>
    </row>
    <row r="1474" spans="1:10" ht="25.5" x14ac:dyDescent="0.2">
      <c r="A1474" s="630">
        <v>7</v>
      </c>
      <c r="B1474" s="630">
        <v>22020401</v>
      </c>
      <c r="C1474" s="631" t="s">
        <v>3356</v>
      </c>
      <c r="D1474" s="205">
        <v>1285565</v>
      </c>
      <c r="E1474" s="205">
        <v>412500</v>
      </c>
      <c r="F1474" s="205">
        <v>3500000</v>
      </c>
      <c r="G1474" s="205">
        <v>500000</v>
      </c>
      <c r="H1474" s="205">
        <v>500000</v>
      </c>
      <c r="I1474" s="639"/>
      <c r="J1474" s="633" t="s">
        <v>4279</v>
      </c>
    </row>
    <row r="1475" spans="1:10" ht="25.5" x14ac:dyDescent="0.2">
      <c r="A1475" s="630">
        <v>8</v>
      </c>
      <c r="B1475" s="630">
        <v>22020402</v>
      </c>
      <c r="C1475" s="631" t="s">
        <v>3366</v>
      </c>
      <c r="D1475" s="205">
        <v>256800</v>
      </c>
      <c r="E1475" s="205">
        <v>226000</v>
      </c>
      <c r="F1475" s="205">
        <v>740000</v>
      </c>
      <c r="G1475" s="205">
        <v>500000</v>
      </c>
      <c r="H1475" s="205">
        <v>500000</v>
      </c>
      <c r="I1475" s="632"/>
      <c r="J1475" s="633" t="s">
        <v>4279</v>
      </c>
    </row>
    <row r="1476" spans="1:10" ht="25.5" x14ac:dyDescent="0.2">
      <c r="A1476" s="630">
        <v>9</v>
      </c>
      <c r="B1476" s="630">
        <v>22020501</v>
      </c>
      <c r="C1476" s="631" t="s">
        <v>3370</v>
      </c>
      <c r="D1476" s="205">
        <v>1118350</v>
      </c>
      <c r="E1476" s="205">
        <v>2807974</v>
      </c>
      <c r="F1476" s="205">
        <v>3000000</v>
      </c>
      <c r="G1476" s="205">
        <v>3500000</v>
      </c>
      <c r="H1476" s="205">
        <v>3500000</v>
      </c>
      <c r="I1476" s="632"/>
      <c r="J1476" s="633" t="s">
        <v>4279</v>
      </c>
    </row>
    <row r="1477" spans="1:10" ht="25.5" x14ac:dyDescent="0.2">
      <c r="A1477" s="630">
        <v>10</v>
      </c>
      <c r="B1477" s="630">
        <v>22020712</v>
      </c>
      <c r="C1477" s="631" t="s">
        <v>3381</v>
      </c>
      <c r="D1477" s="205">
        <v>146350</v>
      </c>
      <c r="E1477" s="205">
        <v>120400</v>
      </c>
      <c r="F1477" s="205">
        <v>500000</v>
      </c>
      <c r="G1477" s="205">
        <v>500000</v>
      </c>
      <c r="H1477" s="205">
        <v>500000</v>
      </c>
      <c r="I1477" s="632"/>
      <c r="J1477" s="633" t="s">
        <v>4279</v>
      </c>
    </row>
    <row r="1478" spans="1:10" ht="25.5" x14ac:dyDescent="0.2">
      <c r="A1478" s="630">
        <v>11</v>
      </c>
      <c r="B1478" s="630">
        <v>22021001</v>
      </c>
      <c r="C1478" s="631" t="s">
        <v>3360</v>
      </c>
      <c r="D1478" s="205">
        <v>149700</v>
      </c>
      <c r="E1478" s="205">
        <v>146700</v>
      </c>
      <c r="F1478" s="205">
        <v>360000</v>
      </c>
      <c r="G1478" s="205">
        <v>200000</v>
      </c>
      <c r="H1478" s="205">
        <v>200000</v>
      </c>
      <c r="I1478" s="632"/>
      <c r="J1478" s="633" t="s">
        <v>4279</v>
      </c>
    </row>
    <row r="1479" spans="1:10" ht="25.5" x14ac:dyDescent="0.2">
      <c r="A1479" s="630">
        <v>12</v>
      </c>
      <c r="B1479" s="630">
        <v>22021007</v>
      </c>
      <c r="C1479" s="631" t="s">
        <v>3362</v>
      </c>
      <c r="D1479" s="205">
        <v>455000</v>
      </c>
      <c r="E1479" s="205">
        <v>195650</v>
      </c>
      <c r="F1479" s="205">
        <v>1500000</v>
      </c>
      <c r="G1479" s="205">
        <v>1000000</v>
      </c>
      <c r="H1479" s="205">
        <v>1000000</v>
      </c>
      <c r="I1479" s="632"/>
      <c r="J1479" s="633" t="s">
        <v>4279</v>
      </c>
    </row>
    <row r="1480" spans="1:10" x14ac:dyDescent="0.2">
      <c r="A1480" s="1317" t="s">
        <v>365</v>
      </c>
      <c r="B1480" s="1317"/>
      <c r="C1480" s="1317"/>
      <c r="D1480" s="634">
        <v>5626515</v>
      </c>
      <c r="E1480" s="634">
        <v>5595574</v>
      </c>
      <c r="F1480" s="634">
        <v>15000000</v>
      </c>
      <c r="G1480" s="634">
        <v>15000000</v>
      </c>
      <c r="H1480" s="634">
        <f>SUM(H1468:H1479)</f>
        <v>12000000</v>
      </c>
      <c r="I1480" s="632"/>
      <c r="J1480" s="636"/>
    </row>
    <row r="1481" spans="1:10" x14ac:dyDescent="0.2">
      <c r="A1481" s="628">
        <v>12</v>
      </c>
      <c r="B1481" s="628">
        <v>11103700100</v>
      </c>
      <c r="C1481" s="1316" t="s">
        <v>1689</v>
      </c>
      <c r="D1481" s="1316"/>
      <c r="E1481" s="1316"/>
      <c r="F1481" s="1316"/>
      <c r="G1481" s="1316"/>
      <c r="H1481" s="1316"/>
      <c r="I1481" s="632"/>
      <c r="J1481" s="636"/>
    </row>
    <row r="1482" spans="1:10" ht="25.5" x14ac:dyDescent="0.2">
      <c r="A1482" s="630">
        <v>1</v>
      </c>
      <c r="B1482" s="630">
        <v>22020102</v>
      </c>
      <c r="C1482" s="631" t="s">
        <v>3349</v>
      </c>
      <c r="D1482" s="205">
        <v>341000</v>
      </c>
      <c r="E1482" s="205">
        <v>490000</v>
      </c>
      <c r="F1482" s="205">
        <v>500000</v>
      </c>
      <c r="G1482" s="205">
        <v>2500000</v>
      </c>
      <c r="H1482" s="205">
        <v>1000000</v>
      </c>
      <c r="I1482" s="632"/>
      <c r="J1482" s="633" t="s">
        <v>4279</v>
      </c>
    </row>
    <row r="1483" spans="1:10" ht="25.5" x14ac:dyDescent="0.2">
      <c r="A1483" s="630">
        <v>2</v>
      </c>
      <c r="B1483" s="630">
        <v>22020201</v>
      </c>
      <c r="C1483" s="631" t="s">
        <v>3363</v>
      </c>
      <c r="D1483" s="205">
        <v>45000</v>
      </c>
      <c r="E1483" s="205">
        <v>30000</v>
      </c>
      <c r="F1483" s="205">
        <v>100000</v>
      </c>
      <c r="G1483" s="205">
        <v>100000</v>
      </c>
      <c r="H1483" s="205">
        <v>100000</v>
      </c>
      <c r="I1483" s="632"/>
      <c r="J1483" s="633" t="s">
        <v>4279</v>
      </c>
    </row>
    <row r="1484" spans="1:10" ht="25.5" x14ac:dyDescent="0.2">
      <c r="A1484" s="630">
        <v>3</v>
      </c>
      <c r="B1484" s="630">
        <v>22020202</v>
      </c>
      <c r="C1484" s="631" t="s">
        <v>3350</v>
      </c>
      <c r="D1484" s="205">
        <v>32900</v>
      </c>
      <c r="E1484" s="205">
        <v>50000</v>
      </c>
      <c r="F1484" s="205">
        <v>50000</v>
      </c>
      <c r="G1484" s="205">
        <v>50000</v>
      </c>
      <c r="H1484" s="205">
        <v>50000</v>
      </c>
      <c r="I1484" s="632"/>
      <c r="J1484" s="633" t="s">
        <v>4279</v>
      </c>
    </row>
    <row r="1485" spans="1:10" ht="25.5" x14ac:dyDescent="0.2">
      <c r="A1485" s="630">
        <v>4</v>
      </c>
      <c r="B1485" s="630">
        <v>22020301</v>
      </c>
      <c r="C1485" s="631" t="s">
        <v>3352</v>
      </c>
      <c r="D1485" s="205">
        <v>151000</v>
      </c>
      <c r="E1485" s="205">
        <v>123500</v>
      </c>
      <c r="F1485" s="205">
        <v>250000</v>
      </c>
      <c r="G1485" s="205">
        <v>250000</v>
      </c>
      <c r="H1485" s="205">
        <v>250000</v>
      </c>
      <c r="I1485" s="632"/>
      <c r="J1485" s="633" t="s">
        <v>4279</v>
      </c>
    </row>
    <row r="1486" spans="1:10" ht="25.5" x14ac:dyDescent="0.2">
      <c r="A1486" s="630">
        <v>5</v>
      </c>
      <c r="B1486" s="630">
        <v>22020401</v>
      </c>
      <c r="C1486" s="631" t="s">
        <v>3356</v>
      </c>
      <c r="D1486" s="205">
        <v>687450</v>
      </c>
      <c r="E1486" s="205">
        <v>622000</v>
      </c>
      <c r="F1486" s="205">
        <v>1000000</v>
      </c>
      <c r="G1486" s="205">
        <v>900000</v>
      </c>
      <c r="H1486" s="205">
        <v>475000</v>
      </c>
      <c r="I1486" s="632"/>
      <c r="J1486" s="633" t="s">
        <v>4279</v>
      </c>
    </row>
    <row r="1487" spans="1:10" ht="25.5" x14ac:dyDescent="0.2">
      <c r="A1487" s="630">
        <v>6</v>
      </c>
      <c r="B1487" s="630">
        <v>22020402</v>
      </c>
      <c r="C1487" s="631" t="s">
        <v>3366</v>
      </c>
      <c r="D1487" s="205">
        <v>149500</v>
      </c>
      <c r="E1487" s="205">
        <v>308000</v>
      </c>
      <c r="F1487" s="205">
        <v>450000</v>
      </c>
      <c r="G1487" s="205">
        <v>450000</v>
      </c>
      <c r="H1487" s="205">
        <v>450000</v>
      </c>
      <c r="I1487" s="632"/>
      <c r="J1487" s="633" t="s">
        <v>4279</v>
      </c>
    </row>
    <row r="1488" spans="1:10" ht="25.5" x14ac:dyDescent="0.2">
      <c r="A1488" s="630">
        <v>7</v>
      </c>
      <c r="B1488" s="630">
        <v>22020501</v>
      </c>
      <c r="C1488" s="631" t="s">
        <v>3370</v>
      </c>
      <c r="D1488" s="205">
        <v>253150</v>
      </c>
      <c r="E1488" s="205">
        <v>155000</v>
      </c>
      <c r="F1488" s="205">
        <v>280000</v>
      </c>
      <c r="G1488" s="205">
        <v>280000</v>
      </c>
      <c r="H1488" s="205">
        <v>280000</v>
      </c>
      <c r="I1488" s="632"/>
      <c r="J1488" s="633" t="s">
        <v>4279</v>
      </c>
    </row>
    <row r="1489" spans="1:10" ht="25.5" x14ac:dyDescent="0.2">
      <c r="A1489" s="630">
        <v>8</v>
      </c>
      <c r="B1489" s="630">
        <v>22021001</v>
      </c>
      <c r="C1489" s="631" t="s">
        <v>3360</v>
      </c>
      <c r="D1489" s="205">
        <v>1340000</v>
      </c>
      <c r="E1489" s="205">
        <v>571500</v>
      </c>
      <c r="F1489" s="205">
        <v>1450000</v>
      </c>
      <c r="G1489" s="205">
        <v>1500000</v>
      </c>
      <c r="H1489" s="205">
        <v>500000</v>
      </c>
      <c r="I1489" s="632"/>
      <c r="J1489" s="633" t="s">
        <v>4279</v>
      </c>
    </row>
    <row r="1490" spans="1:10" ht="25.5" x14ac:dyDescent="0.2">
      <c r="A1490" s="630">
        <v>9</v>
      </c>
      <c r="B1490" s="630">
        <v>22021007</v>
      </c>
      <c r="C1490" s="631" t="s">
        <v>3362</v>
      </c>
      <c r="D1490" s="205">
        <v>300000</v>
      </c>
      <c r="E1490" s="205">
        <v>400000</v>
      </c>
      <c r="F1490" s="205">
        <v>420000</v>
      </c>
      <c r="G1490" s="205">
        <v>470000</v>
      </c>
      <c r="H1490" s="205">
        <v>470000</v>
      </c>
      <c r="I1490" s="632"/>
      <c r="J1490" s="633" t="s">
        <v>4279</v>
      </c>
    </row>
    <row r="1491" spans="1:10" x14ac:dyDescent="0.2">
      <c r="A1491" s="1317" t="s">
        <v>365</v>
      </c>
      <c r="B1491" s="1317"/>
      <c r="C1491" s="1317"/>
      <c r="D1491" s="634">
        <v>3300000</v>
      </c>
      <c r="E1491" s="634">
        <v>2750000</v>
      </c>
      <c r="F1491" s="634">
        <v>4500000</v>
      </c>
      <c r="G1491" s="634">
        <v>6500000</v>
      </c>
      <c r="H1491" s="634">
        <f>SUM(H1482:H1490)</f>
        <v>3575000</v>
      </c>
      <c r="I1491" s="632"/>
      <c r="J1491" s="636"/>
    </row>
    <row r="1492" spans="1:10" x14ac:dyDescent="0.2">
      <c r="A1492" s="628">
        <v>13</v>
      </c>
      <c r="B1492" s="628">
        <v>11103800100</v>
      </c>
      <c r="C1492" s="1316" t="s">
        <v>264</v>
      </c>
      <c r="D1492" s="1316"/>
      <c r="E1492" s="1316"/>
      <c r="F1492" s="1316"/>
      <c r="G1492" s="1316"/>
      <c r="H1492" s="1316"/>
      <c r="I1492" s="632"/>
      <c r="J1492" s="636"/>
    </row>
    <row r="1493" spans="1:10" ht="25.5" x14ac:dyDescent="0.2">
      <c r="A1493" s="630">
        <v>1</v>
      </c>
      <c r="B1493" s="630">
        <v>22020102</v>
      </c>
      <c r="C1493" s="631" t="s">
        <v>3349</v>
      </c>
      <c r="D1493" s="205">
        <v>2099000</v>
      </c>
      <c r="E1493" s="205">
        <v>1808000</v>
      </c>
      <c r="F1493" s="205">
        <v>2900000</v>
      </c>
      <c r="G1493" s="205">
        <v>2000000</v>
      </c>
      <c r="H1493" s="205">
        <v>2000000</v>
      </c>
      <c r="I1493" s="632"/>
      <c r="J1493" s="633" t="s">
        <v>4279</v>
      </c>
    </row>
    <row r="1494" spans="1:10" ht="25.5" x14ac:dyDescent="0.2">
      <c r="A1494" s="630">
        <v>2</v>
      </c>
      <c r="B1494" s="630">
        <v>22020201</v>
      </c>
      <c r="C1494" s="631" t="s">
        <v>3363</v>
      </c>
      <c r="D1494" s="205">
        <v>205450</v>
      </c>
      <c r="E1494" s="205">
        <v>153500</v>
      </c>
      <c r="F1494" s="205">
        <v>700000</v>
      </c>
      <c r="G1494" s="205">
        <v>500000</v>
      </c>
      <c r="H1494" s="205">
        <v>500000</v>
      </c>
      <c r="I1494" s="632"/>
      <c r="J1494" s="633" t="s">
        <v>4279</v>
      </c>
    </row>
    <row r="1495" spans="1:10" ht="25.5" x14ac:dyDescent="0.2">
      <c r="A1495" s="630">
        <v>3</v>
      </c>
      <c r="B1495" s="630">
        <v>22020202</v>
      </c>
      <c r="C1495" s="631" t="s">
        <v>3350</v>
      </c>
      <c r="D1495" s="205">
        <v>235900</v>
      </c>
      <c r="E1495" s="205">
        <v>156200</v>
      </c>
      <c r="F1495" s="205">
        <v>500000</v>
      </c>
      <c r="G1495" s="205">
        <v>500000</v>
      </c>
      <c r="H1495" s="205">
        <v>500000</v>
      </c>
      <c r="I1495" s="632"/>
      <c r="J1495" s="633" t="s">
        <v>4279</v>
      </c>
    </row>
    <row r="1496" spans="1:10" ht="25.5" x14ac:dyDescent="0.2">
      <c r="A1496" s="630">
        <v>4</v>
      </c>
      <c r="B1496" s="630">
        <v>22020301</v>
      </c>
      <c r="C1496" s="631" t="s">
        <v>3352</v>
      </c>
      <c r="D1496" s="205">
        <v>80650</v>
      </c>
      <c r="E1496" s="205">
        <v>213000</v>
      </c>
      <c r="F1496" s="205">
        <v>1000000</v>
      </c>
      <c r="G1496" s="205">
        <v>700000</v>
      </c>
      <c r="H1496" s="205">
        <v>700000</v>
      </c>
      <c r="I1496" s="632"/>
      <c r="J1496" s="633" t="s">
        <v>4279</v>
      </c>
    </row>
    <row r="1497" spans="1:10" ht="25.5" x14ac:dyDescent="0.2">
      <c r="A1497" s="630">
        <v>5</v>
      </c>
      <c r="B1497" s="630">
        <v>22020306</v>
      </c>
      <c r="C1497" s="631" t="s">
        <v>3383</v>
      </c>
      <c r="D1497" s="205">
        <v>114100</v>
      </c>
      <c r="E1497" s="205">
        <v>472900</v>
      </c>
      <c r="F1497" s="205">
        <v>1000000</v>
      </c>
      <c r="G1497" s="205">
        <v>500000</v>
      </c>
      <c r="H1497" s="205">
        <v>500000</v>
      </c>
      <c r="I1497" s="632"/>
      <c r="J1497" s="633" t="s">
        <v>4279</v>
      </c>
    </row>
    <row r="1498" spans="1:10" ht="25.5" x14ac:dyDescent="0.2">
      <c r="A1498" s="630">
        <v>6</v>
      </c>
      <c r="B1498" s="630">
        <v>22020401</v>
      </c>
      <c r="C1498" s="631" t="s">
        <v>3356</v>
      </c>
      <c r="D1498" s="205">
        <v>809400</v>
      </c>
      <c r="E1498" s="205">
        <v>770100</v>
      </c>
      <c r="F1498" s="205">
        <v>1000000</v>
      </c>
      <c r="G1498" s="205">
        <v>1000000</v>
      </c>
      <c r="H1498" s="205">
        <v>1000000</v>
      </c>
      <c r="I1498" s="638"/>
      <c r="J1498" s="633" t="s">
        <v>4279</v>
      </c>
    </row>
    <row r="1499" spans="1:10" ht="25.5" x14ac:dyDescent="0.2">
      <c r="A1499" s="630">
        <v>7</v>
      </c>
      <c r="B1499" s="630">
        <v>22020402</v>
      </c>
      <c r="C1499" s="631" t="s">
        <v>3366</v>
      </c>
      <c r="D1499" s="205">
        <v>663100</v>
      </c>
      <c r="E1499" s="205">
        <v>240700</v>
      </c>
      <c r="F1499" s="205">
        <v>500000</v>
      </c>
      <c r="G1499" s="205">
        <v>500000</v>
      </c>
      <c r="H1499" s="205">
        <v>500000</v>
      </c>
      <c r="I1499" s="638"/>
      <c r="J1499" s="633" t="s">
        <v>4279</v>
      </c>
    </row>
    <row r="1500" spans="1:10" ht="25.5" x14ac:dyDescent="0.2">
      <c r="A1500" s="630">
        <v>8</v>
      </c>
      <c r="B1500" s="630">
        <v>22020501</v>
      </c>
      <c r="C1500" s="631" t="s">
        <v>3370</v>
      </c>
      <c r="D1500" s="205">
        <v>231000</v>
      </c>
      <c r="E1500" s="205">
        <v>1037900</v>
      </c>
      <c r="F1500" s="205">
        <v>2000000</v>
      </c>
      <c r="G1500" s="205">
        <v>2300000</v>
      </c>
      <c r="H1500" s="205">
        <v>2300000</v>
      </c>
      <c r="I1500" s="648"/>
      <c r="J1500" s="633" t="s">
        <v>4279</v>
      </c>
    </row>
    <row r="1501" spans="1:10" ht="25.5" x14ac:dyDescent="0.2">
      <c r="A1501" s="630">
        <v>9</v>
      </c>
      <c r="B1501" s="630">
        <v>22021001</v>
      </c>
      <c r="C1501" s="631" t="s">
        <v>3360</v>
      </c>
      <c r="D1501" s="205">
        <v>945700</v>
      </c>
      <c r="E1501" s="205">
        <v>645600</v>
      </c>
      <c r="F1501" s="205">
        <v>1000000</v>
      </c>
      <c r="G1501" s="205">
        <v>400000</v>
      </c>
      <c r="H1501" s="205">
        <v>400000</v>
      </c>
      <c r="I1501" s="676"/>
      <c r="J1501" s="633" t="s">
        <v>4279</v>
      </c>
    </row>
    <row r="1502" spans="1:10" ht="25.5" x14ac:dyDescent="0.2">
      <c r="A1502" s="630">
        <v>10</v>
      </c>
      <c r="B1502" s="630">
        <v>22021007</v>
      </c>
      <c r="C1502" s="631" t="s">
        <v>3362</v>
      </c>
      <c r="D1502" s="205">
        <v>602700</v>
      </c>
      <c r="E1502" s="205">
        <v>498000</v>
      </c>
      <c r="F1502" s="205">
        <v>1400000</v>
      </c>
      <c r="G1502" s="205">
        <v>600000</v>
      </c>
      <c r="H1502" s="205">
        <v>600000</v>
      </c>
      <c r="I1502" s="639"/>
      <c r="J1502" s="633" t="s">
        <v>4279</v>
      </c>
    </row>
    <row r="1503" spans="1:10" x14ac:dyDescent="0.2">
      <c r="A1503" s="1317" t="s">
        <v>365</v>
      </c>
      <c r="B1503" s="1317"/>
      <c r="C1503" s="1317"/>
      <c r="D1503" s="634">
        <v>5987000</v>
      </c>
      <c r="E1503" s="634">
        <v>5995900</v>
      </c>
      <c r="F1503" s="634">
        <v>12000000</v>
      </c>
      <c r="G1503" s="634">
        <v>9000000</v>
      </c>
      <c r="H1503" s="634">
        <f>SUM(H1493:H1502)</f>
        <v>9000000</v>
      </c>
      <c r="I1503" s="636"/>
      <c r="J1503" s="636"/>
    </row>
    <row r="1504" spans="1:10" x14ac:dyDescent="0.2">
      <c r="A1504" s="628">
        <v>14</v>
      </c>
      <c r="B1504" s="628">
        <v>11104400100</v>
      </c>
      <c r="C1504" s="1316" t="s">
        <v>1527</v>
      </c>
      <c r="D1504" s="1316"/>
      <c r="E1504" s="1316"/>
      <c r="F1504" s="1316"/>
      <c r="G1504" s="1316"/>
      <c r="H1504" s="1316"/>
      <c r="I1504" s="636"/>
      <c r="J1504" s="636"/>
    </row>
    <row r="1505" spans="1:10" ht="25.5" x14ac:dyDescent="0.2">
      <c r="A1505" s="630">
        <v>1</v>
      </c>
      <c r="B1505" s="630">
        <v>22020102</v>
      </c>
      <c r="C1505" s="631" t="s">
        <v>3349</v>
      </c>
      <c r="D1505" s="205">
        <v>3194700</v>
      </c>
      <c r="E1505" s="205">
        <v>2045000</v>
      </c>
      <c r="F1505" s="205">
        <v>11000000</v>
      </c>
      <c r="G1505" s="205">
        <v>7600000</v>
      </c>
      <c r="H1505" s="205">
        <v>3600000</v>
      </c>
      <c r="I1505" s="636"/>
      <c r="J1505" s="633" t="s">
        <v>4279</v>
      </c>
    </row>
    <row r="1506" spans="1:10" ht="25.5" x14ac:dyDescent="0.2">
      <c r="A1506" s="630">
        <v>2</v>
      </c>
      <c r="B1506" s="630">
        <v>22020201</v>
      </c>
      <c r="C1506" s="631" t="s">
        <v>3363</v>
      </c>
      <c r="D1506" s="205">
        <v>171000</v>
      </c>
      <c r="E1506" s="205">
        <v>115000</v>
      </c>
      <c r="F1506" s="205">
        <v>250000</v>
      </c>
      <c r="G1506" s="205">
        <v>350000</v>
      </c>
      <c r="H1506" s="205">
        <v>350000</v>
      </c>
      <c r="I1506" s="636"/>
      <c r="J1506" s="633" t="s">
        <v>4279</v>
      </c>
    </row>
    <row r="1507" spans="1:10" ht="25.5" x14ac:dyDescent="0.2">
      <c r="A1507" s="630">
        <v>3</v>
      </c>
      <c r="B1507" s="630">
        <v>22020202</v>
      </c>
      <c r="C1507" s="631" t="s">
        <v>3350</v>
      </c>
      <c r="D1507" s="205">
        <v>179000</v>
      </c>
      <c r="E1507" s="205">
        <v>115000</v>
      </c>
      <c r="F1507" s="205">
        <v>300000</v>
      </c>
      <c r="G1507" s="205">
        <v>200000</v>
      </c>
      <c r="H1507" s="205">
        <v>200000</v>
      </c>
      <c r="I1507" s="636"/>
      <c r="J1507" s="633" t="s">
        <v>4279</v>
      </c>
    </row>
    <row r="1508" spans="1:10" ht="25.5" x14ac:dyDescent="0.2">
      <c r="A1508" s="630">
        <v>4</v>
      </c>
      <c r="B1508" s="630">
        <v>22020301</v>
      </c>
      <c r="C1508" s="631" t="s">
        <v>3352</v>
      </c>
      <c r="D1508" s="205">
        <v>615200</v>
      </c>
      <c r="E1508" s="205">
        <v>461000</v>
      </c>
      <c r="F1508" s="205">
        <v>1250000</v>
      </c>
      <c r="G1508" s="205">
        <v>2000000</v>
      </c>
      <c r="H1508" s="205">
        <v>2000000</v>
      </c>
      <c r="I1508" s="636"/>
      <c r="J1508" s="633" t="s">
        <v>4279</v>
      </c>
    </row>
    <row r="1509" spans="1:10" ht="25.5" x14ac:dyDescent="0.2">
      <c r="A1509" s="630">
        <v>5</v>
      </c>
      <c r="B1509" s="630">
        <v>22020305</v>
      </c>
      <c r="C1509" s="631" t="s">
        <v>3355</v>
      </c>
      <c r="D1509" s="205">
        <v>393500</v>
      </c>
      <c r="E1509" s="205">
        <v>278000</v>
      </c>
      <c r="F1509" s="205">
        <v>500000</v>
      </c>
      <c r="G1509" s="205">
        <v>400000</v>
      </c>
      <c r="H1509" s="205">
        <v>400000</v>
      </c>
      <c r="I1509" s="636"/>
      <c r="J1509" s="633" t="s">
        <v>4279</v>
      </c>
    </row>
    <row r="1510" spans="1:10" ht="25.5" x14ac:dyDescent="0.2">
      <c r="A1510" s="630">
        <v>6</v>
      </c>
      <c r="B1510" s="630">
        <v>22020401</v>
      </c>
      <c r="C1510" s="631" t="s">
        <v>3356</v>
      </c>
      <c r="D1510" s="205">
        <v>889550</v>
      </c>
      <c r="E1510" s="205">
        <v>422000</v>
      </c>
      <c r="F1510" s="205">
        <v>2000000</v>
      </c>
      <c r="G1510" s="205">
        <v>2500000</v>
      </c>
      <c r="H1510" s="205">
        <v>2500000</v>
      </c>
      <c r="I1510" s="636"/>
      <c r="J1510" s="633" t="s">
        <v>4279</v>
      </c>
    </row>
    <row r="1511" spans="1:10" ht="25.5" x14ac:dyDescent="0.2">
      <c r="A1511" s="630">
        <v>7</v>
      </c>
      <c r="B1511" s="630">
        <v>22020402</v>
      </c>
      <c r="C1511" s="631" t="s">
        <v>3366</v>
      </c>
      <c r="D1511" s="205">
        <v>358550</v>
      </c>
      <c r="E1511" s="205">
        <v>190000</v>
      </c>
      <c r="F1511" s="205">
        <v>1000000</v>
      </c>
      <c r="G1511" s="205">
        <v>825000</v>
      </c>
      <c r="H1511" s="205">
        <v>825000</v>
      </c>
      <c r="I1511" s="636"/>
      <c r="J1511" s="633" t="s">
        <v>4279</v>
      </c>
    </row>
    <row r="1512" spans="1:10" ht="25.5" x14ac:dyDescent="0.2">
      <c r="A1512" s="630">
        <v>8</v>
      </c>
      <c r="B1512" s="630">
        <v>22020501</v>
      </c>
      <c r="C1512" s="631" t="s">
        <v>3370</v>
      </c>
      <c r="D1512" s="205">
        <v>1321500</v>
      </c>
      <c r="E1512" s="205">
        <v>327000</v>
      </c>
      <c r="F1512" s="205">
        <v>2000000</v>
      </c>
      <c r="G1512" s="205">
        <v>3500000</v>
      </c>
      <c r="H1512" s="205">
        <v>2500000</v>
      </c>
      <c r="I1512" s="636"/>
      <c r="J1512" s="633" t="s">
        <v>4279</v>
      </c>
    </row>
    <row r="1513" spans="1:10" ht="25.5" x14ac:dyDescent="0.2">
      <c r="A1513" s="630">
        <v>9</v>
      </c>
      <c r="B1513" s="630">
        <v>22021001</v>
      </c>
      <c r="C1513" s="631" t="s">
        <v>3360</v>
      </c>
      <c r="D1513" s="205">
        <v>588500</v>
      </c>
      <c r="E1513" s="205">
        <v>377000</v>
      </c>
      <c r="F1513" s="205">
        <v>1200000</v>
      </c>
      <c r="G1513" s="205">
        <v>625000</v>
      </c>
      <c r="H1513" s="205">
        <v>625000</v>
      </c>
      <c r="I1513" s="636"/>
      <c r="J1513" s="633" t="s">
        <v>4279</v>
      </c>
    </row>
    <row r="1514" spans="1:10" x14ac:dyDescent="0.2">
      <c r="A1514" s="1317" t="s">
        <v>365</v>
      </c>
      <c r="B1514" s="1317"/>
      <c r="C1514" s="1317"/>
      <c r="D1514" s="634">
        <v>7711500</v>
      </c>
      <c r="E1514" s="634">
        <v>4330000</v>
      </c>
      <c r="F1514" s="634">
        <v>19500000</v>
      </c>
      <c r="G1514" s="634">
        <v>18000000</v>
      </c>
      <c r="H1514" s="634">
        <f>SUM(H1505:H1513)</f>
        <v>13000000</v>
      </c>
      <c r="I1514" s="636"/>
      <c r="J1514" s="636"/>
    </row>
    <row r="1515" spans="1:10" x14ac:dyDescent="0.2">
      <c r="A1515" s="628">
        <v>15</v>
      </c>
      <c r="B1515" s="628">
        <v>11113200100</v>
      </c>
      <c r="C1515" s="1316" t="s">
        <v>635</v>
      </c>
      <c r="D1515" s="1316"/>
      <c r="E1515" s="1316"/>
      <c r="F1515" s="1316"/>
      <c r="G1515" s="1316"/>
      <c r="H1515" s="1316"/>
      <c r="I1515" s="636"/>
      <c r="J1515" s="636"/>
    </row>
    <row r="1516" spans="1:10" ht="25.5" x14ac:dyDescent="0.2">
      <c r="A1516" s="630">
        <v>1</v>
      </c>
      <c r="B1516" s="630">
        <v>22020102</v>
      </c>
      <c r="C1516" s="631" t="s">
        <v>3349</v>
      </c>
      <c r="D1516" s="205">
        <v>346000</v>
      </c>
      <c r="E1516" s="205">
        <v>664000</v>
      </c>
      <c r="F1516" s="205">
        <v>2030000</v>
      </c>
      <c r="G1516" s="205">
        <v>2030000</v>
      </c>
      <c r="H1516" s="205">
        <v>2030000</v>
      </c>
      <c r="I1516" s="636"/>
      <c r="J1516" s="633" t="s">
        <v>4279</v>
      </c>
    </row>
    <row r="1517" spans="1:10" ht="25.5" x14ac:dyDescent="0.2">
      <c r="A1517" s="630">
        <v>2</v>
      </c>
      <c r="B1517" s="630">
        <v>22020202</v>
      </c>
      <c r="C1517" s="631" t="s">
        <v>3350</v>
      </c>
      <c r="D1517" s="205">
        <v>70000</v>
      </c>
      <c r="E1517" s="205">
        <v>125500</v>
      </c>
      <c r="F1517" s="205">
        <v>379820</v>
      </c>
      <c r="G1517" s="205">
        <v>379820</v>
      </c>
      <c r="H1517" s="205">
        <v>379820</v>
      </c>
      <c r="I1517" s="636"/>
      <c r="J1517" s="633" t="s">
        <v>4279</v>
      </c>
    </row>
    <row r="1518" spans="1:10" ht="25.5" x14ac:dyDescent="0.2">
      <c r="A1518" s="630">
        <v>3</v>
      </c>
      <c r="B1518" s="630">
        <v>22020301</v>
      </c>
      <c r="C1518" s="631" t="s">
        <v>3352</v>
      </c>
      <c r="D1518" s="205">
        <v>130000</v>
      </c>
      <c r="E1518" s="205">
        <v>268000</v>
      </c>
      <c r="F1518" s="205">
        <v>830000</v>
      </c>
      <c r="G1518" s="205">
        <v>830000</v>
      </c>
      <c r="H1518" s="205">
        <v>830000</v>
      </c>
      <c r="I1518" s="636"/>
      <c r="J1518" s="633" t="s">
        <v>4279</v>
      </c>
    </row>
    <row r="1519" spans="1:10" ht="25.5" x14ac:dyDescent="0.2">
      <c r="A1519" s="630">
        <v>4</v>
      </c>
      <c r="B1519" s="630">
        <v>22020305</v>
      </c>
      <c r="C1519" s="631" t="s">
        <v>3355</v>
      </c>
      <c r="D1519" s="205">
        <v>82500</v>
      </c>
      <c r="E1519" s="205">
        <v>228000</v>
      </c>
      <c r="F1519" s="205">
        <v>630750</v>
      </c>
      <c r="G1519" s="205">
        <v>630750</v>
      </c>
      <c r="H1519" s="205">
        <v>630750</v>
      </c>
      <c r="I1519" s="636"/>
      <c r="J1519" s="633" t="s">
        <v>4279</v>
      </c>
    </row>
    <row r="1520" spans="1:10" ht="25.5" x14ac:dyDescent="0.2">
      <c r="A1520" s="630">
        <v>5</v>
      </c>
      <c r="B1520" s="630">
        <v>22020401</v>
      </c>
      <c r="C1520" s="631" t="s">
        <v>3356</v>
      </c>
      <c r="D1520" s="205">
        <v>272000</v>
      </c>
      <c r="E1520" s="205">
        <v>734000</v>
      </c>
      <c r="F1520" s="205">
        <v>2500180</v>
      </c>
      <c r="G1520" s="205">
        <v>2500180</v>
      </c>
      <c r="H1520" s="205">
        <v>1900180</v>
      </c>
      <c r="I1520" s="636"/>
      <c r="J1520" s="633" t="s">
        <v>4279</v>
      </c>
    </row>
    <row r="1521" spans="1:10" ht="25.5" x14ac:dyDescent="0.2">
      <c r="A1521" s="630">
        <v>6</v>
      </c>
      <c r="B1521" s="630">
        <v>22020402</v>
      </c>
      <c r="C1521" s="631" t="s">
        <v>3366</v>
      </c>
      <c r="D1521" s="205">
        <v>140000</v>
      </c>
      <c r="E1521" s="205">
        <v>506000</v>
      </c>
      <c r="F1521" s="205">
        <v>1673500</v>
      </c>
      <c r="G1521" s="205">
        <v>1673500</v>
      </c>
      <c r="H1521" s="205">
        <v>1673500</v>
      </c>
      <c r="I1521" s="636"/>
      <c r="J1521" s="633" t="s">
        <v>4279</v>
      </c>
    </row>
    <row r="1522" spans="1:10" ht="25.5" x14ac:dyDescent="0.2">
      <c r="A1522" s="630">
        <v>7</v>
      </c>
      <c r="B1522" s="630">
        <v>22020501</v>
      </c>
      <c r="C1522" s="631" t="s">
        <v>3370</v>
      </c>
      <c r="D1522" s="205">
        <v>337000</v>
      </c>
      <c r="E1522" s="205">
        <v>738400</v>
      </c>
      <c r="F1522" s="205">
        <v>2318500</v>
      </c>
      <c r="G1522" s="205">
        <v>2318500</v>
      </c>
      <c r="H1522" s="205">
        <v>1318500</v>
      </c>
      <c r="I1522" s="636"/>
      <c r="J1522" s="633" t="s">
        <v>4279</v>
      </c>
    </row>
    <row r="1523" spans="1:10" ht="25.5" x14ac:dyDescent="0.2">
      <c r="A1523" s="630">
        <v>8</v>
      </c>
      <c r="B1523" s="630">
        <v>22021001</v>
      </c>
      <c r="C1523" s="631" t="s">
        <v>3360</v>
      </c>
      <c r="D1523" s="205">
        <v>142500</v>
      </c>
      <c r="E1523" s="205">
        <v>283800</v>
      </c>
      <c r="F1523" s="205">
        <v>818500</v>
      </c>
      <c r="G1523" s="205">
        <v>818500</v>
      </c>
      <c r="H1523" s="205">
        <v>818500</v>
      </c>
      <c r="I1523" s="636"/>
      <c r="J1523" s="633" t="s">
        <v>4279</v>
      </c>
    </row>
    <row r="1524" spans="1:10" ht="25.5" x14ac:dyDescent="0.2">
      <c r="A1524" s="630">
        <v>9</v>
      </c>
      <c r="B1524" s="630">
        <v>22021007</v>
      </c>
      <c r="C1524" s="631" t="s">
        <v>3362</v>
      </c>
      <c r="D1524" s="205">
        <v>180000</v>
      </c>
      <c r="E1524" s="205">
        <v>289800</v>
      </c>
      <c r="F1524" s="205">
        <v>818750</v>
      </c>
      <c r="G1524" s="205">
        <v>818750</v>
      </c>
      <c r="H1524" s="205">
        <v>818750</v>
      </c>
      <c r="I1524" s="636"/>
      <c r="J1524" s="633" t="s">
        <v>4279</v>
      </c>
    </row>
    <row r="1525" spans="1:10" x14ac:dyDescent="0.2">
      <c r="A1525" s="1317" t="s">
        <v>365</v>
      </c>
      <c r="B1525" s="1317"/>
      <c r="C1525" s="1317"/>
      <c r="D1525" s="634">
        <v>1700000</v>
      </c>
      <c r="E1525" s="634">
        <v>3837500</v>
      </c>
      <c r="F1525" s="634">
        <v>12000000</v>
      </c>
      <c r="G1525" s="634">
        <v>12000000</v>
      </c>
      <c r="H1525" s="634">
        <f>SUM(H1515:H1524)</f>
        <v>10400000</v>
      </c>
      <c r="I1525" s="636"/>
      <c r="J1525" s="636"/>
    </row>
    <row r="1526" spans="1:10" x14ac:dyDescent="0.2">
      <c r="A1526" s="628">
        <v>16</v>
      </c>
      <c r="B1526" s="628">
        <v>12400700100</v>
      </c>
      <c r="C1526" s="1316" t="s">
        <v>3029</v>
      </c>
      <c r="D1526" s="1316"/>
      <c r="E1526" s="1316"/>
      <c r="F1526" s="1316"/>
      <c r="G1526" s="1316"/>
      <c r="H1526" s="1316"/>
      <c r="I1526" s="636"/>
      <c r="J1526" s="636"/>
    </row>
    <row r="1527" spans="1:10" ht="25.5" x14ac:dyDescent="0.2">
      <c r="A1527" s="630">
        <v>1</v>
      </c>
      <c r="B1527" s="630">
        <v>22020102</v>
      </c>
      <c r="C1527" s="631" t="s">
        <v>3349</v>
      </c>
      <c r="D1527" s="205">
        <v>636393</v>
      </c>
      <c r="E1527" s="205">
        <v>522600</v>
      </c>
      <c r="F1527" s="205">
        <v>1500000</v>
      </c>
      <c r="G1527" s="205">
        <v>3500000</v>
      </c>
      <c r="H1527" s="205">
        <v>2900000</v>
      </c>
      <c r="I1527" s="636"/>
      <c r="J1527" s="633" t="s">
        <v>4279</v>
      </c>
    </row>
    <row r="1528" spans="1:10" ht="25.5" x14ac:dyDescent="0.2">
      <c r="A1528" s="630">
        <v>2</v>
      </c>
      <c r="B1528" s="630">
        <v>22020201</v>
      </c>
      <c r="C1528" s="631" t="s">
        <v>3363</v>
      </c>
      <c r="D1528" s="205">
        <v>114611</v>
      </c>
      <c r="E1528" s="205">
        <v>59000</v>
      </c>
      <c r="F1528" s="205">
        <v>400000</v>
      </c>
      <c r="G1528" s="205">
        <v>120000</v>
      </c>
      <c r="H1528" s="205">
        <v>120000</v>
      </c>
      <c r="I1528" s="636"/>
      <c r="J1528" s="633" t="s">
        <v>4279</v>
      </c>
    </row>
    <row r="1529" spans="1:10" ht="25.5" x14ac:dyDescent="0.2">
      <c r="A1529" s="630">
        <v>3</v>
      </c>
      <c r="B1529" s="630">
        <v>22020202</v>
      </c>
      <c r="C1529" s="631" t="s">
        <v>3350</v>
      </c>
      <c r="D1529" s="205">
        <v>95082.9</v>
      </c>
      <c r="E1529" s="205">
        <v>57699.79</v>
      </c>
      <c r="F1529" s="205">
        <v>250000</v>
      </c>
      <c r="G1529" s="205">
        <v>100000</v>
      </c>
      <c r="H1529" s="205">
        <v>100000</v>
      </c>
      <c r="I1529" s="636"/>
      <c r="J1529" s="633" t="s">
        <v>4279</v>
      </c>
    </row>
    <row r="1530" spans="1:10" ht="25.5" x14ac:dyDescent="0.2">
      <c r="A1530" s="630">
        <v>4</v>
      </c>
      <c r="B1530" s="630">
        <v>22020301</v>
      </c>
      <c r="C1530" s="631" t="s">
        <v>3352</v>
      </c>
      <c r="D1530" s="205">
        <v>109674.5</v>
      </c>
      <c r="E1530" s="205">
        <v>96000.21</v>
      </c>
      <c r="F1530" s="205">
        <v>200000</v>
      </c>
      <c r="G1530" s="205">
        <v>250000</v>
      </c>
      <c r="H1530" s="205">
        <v>250000</v>
      </c>
      <c r="I1530" s="636"/>
      <c r="J1530" s="633" t="s">
        <v>4279</v>
      </c>
    </row>
    <row r="1531" spans="1:10" ht="25.5" x14ac:dyDescent="0.2">
      <c r="A1531" s="630">
        <v>5</v>
      </c>
      <c r="B1531" s="630">
        <v>22020305</v>
      </c>
      <c r="C1531" s="631" t="s">
        <v>3355</v>
      </c>
      <c r="D1531" s="637">
        <v>0</v>
      </c>
      <c r="E1531" s="637">
        <v>0</v>
      </c>
      <c r="F1531" s="637">
        <v>0</v>
      </c>
      <c r="G1531" s="637">
        <v>0</v>
      </c>
      <c r="H1531" s="637">
        <v>0</v>
      </c>
      <c r="I1531" s="636"/>
      <c r="J1531" s="633" t="s">
        <v>4279</v>
      </c>
    </row>
    <row r="1532" spans="1:10" ht="25.5" x14ac:dyDescent="0.2">
      <c r="A1532" s="630">
        <v>6</v>
      </c>
      <c r="B1532" s="630">
        <v>22020401</v>
      </c>
      <c r="C1532" s="631" t="s">
        <v>3356</v>
      </c>
      <c r="D1532" s="205">
        <v>646731.6</v>
      </c>
      <c r="E1532" s="205">
        <v>694855</v>
      </c>
      <c r="F1532" s="205">
        <v>2000000</v>
      </c>
      <c r="G1532" s="205">
        <v>3230000</v>
      </c>
      <c r="H1532" s="205">
        <v>1030000</v>
      </c>
      <c r="I1532" s="636"/>
      <c r="J1532" s="633" t="s">
        <v>4279</v>
      </c>
    </row>
    <row r="1533" spans="1:10" ht="25.5" x14ac:dyDescent="0.2">
      <c r="A1533" s="630">
        <v>7</v>
      </c>
      <c r="B1533" s="630">
        <v>22020402</v>
      </c>
      <c r="C1533" s="631" t="s">
        <v>3366</v>
      </c>
      <c r="D1533" s="205">
        <v>143419</v>
      </c>
      <c r="E1533" s="205">
        <v>237050</v>
      </c>
      <c r="F1533" s="205">
        <v>350000</v>
      </c>
      <c r="G1533" s="205">
        <v>300000</v>
      </c>
      <c r="H1533" s="205">
        <v>300000</v>
      </c>
      <c r="I1533" s="636"/>
      <c r="J1533" s="633" t="s">
        <v>4279</v>
      </c>
    </row>
    <row r="1534" spans="1:10" ht="25.5" x14ac:dyDescent="0.2">
      <c r="A1534" s="630">
        <v>8</v>
      </c>
      <c r="B1534" s="630">
        <v>22020501</v>
      </c>
      <c r="C1534" s="631" t="s">
        <v>3370</v>
      </c>
      <c r="D1534" s="205">
        <v>254088</v>
      </c>
      <c r="E1534" s="205">
        <v>82795</v>
      </c>
      <c r="F1534" s="205">
        <v>700000</v>
      </c>
      <c r="G1534" s="205">
        <v>2500000</v>
      </c>
      <c r="H1534" s="205">
        <v>500000</v>
      </c>
      <c r="I1534" s="636"/>
      <c r="J1534" s="633" t="s">
        <v>4279</v>
      </c>
    </row>
    <row r="1535" spans="1:10" x14ac:dyDescent="0.2">
      <c r="A1535" s="1317" t="s">
        <v>365</v>
      </c>
      <c r="B1535" s="1317"/>
      <c r="C1535" s="1317"/>
      <c r="D1535" s="634">
        <v>2000000</v>
      </c>
      <c r="E1535" s="634">
        <v>1750000</v>
      </c>
      <c r="F1535" s="634">
        <v>5400000</v>
      </c>
      <c r="G1535" s="634">
        <v>10000000</v>
      </c>
      <c r="H1535" s="634">
        <f>SUM(H1527:H1534)</f>
        <v>5200000</v>
      </c>
      <c r="I1535" s="636"/>
      <c r="J1535" s="636"/>
    </row>
    <row r="1536" spans="1:10" x14ac:dyDescent="0.2">
      <c r="A1536" s="628">
        <v>17</v>
      </c>
      <c r="B1536" s="628">
        <v>12500100100</v>
      </c>
      <c r="C1536" s="1316" t="s">
        <v>1825</v>
      </c>
      <c r="D1536" s="1316"/>
      <c r="E1536" s="1316"/>
      <c r="F1536" s="1316"/>
      <c r="G1536" s="1316"/>
      <c r="H1536" s="1316"/>
      <c r="I1536" s="636"/>
      <c r="J1536" s="636"/>
    </row>
    <row r="1537" spans="1:10" ht="25.5" x14ac:dyDescent="0.2">
      <c r="A1537" s="630">
        <v>1</v>
      </c>
      <c r="B1537" s="630">
        <v>22020102</v>
      </c>
      <c r="C1537" s="631" t="s">
        <v>3349</v>
      </c>
      <c r="D1537" s="205">
        <v>11652000</v>
      </c>
      <c r="E1537" s="205">
        <v>11472000</v>
      </c>
      <c r="F1537" s="205">
        <v>12000000</v>
      </c>
      <c r="G1537" s="205">
        <v>12000000</v>
      </c>
      <c r="H1537" s="205">
        <v>12000000</v>
      </c>
      <c r="I1537" s="636"/>
      <c r="J1537" s="633" t="s">
        <v>4279</v>
      </c>
    </row>
    <row r="1538" spans="1:10" ht="25.5" x14ac:dyDescent="0.2">
      <c r="A1538" s="630">
        <v>2</v>
      </c>
      <c r="B1538" s="630">
        <v>22020201</v>
      </c>
      <c r="C1538" s="631" t="s">
        <v>3363</v>
      </c>
      <c r="D1538" s="637">
        <v>0</v>
      </c>
      <c r="E1538" s="637">
        <v>0</v>
      </c>
      <c r="F1538" s="205">
        <v>1000000</v>
      </c>
      <c r="G1538" s="205">
        <v>1000000</v>
      </c>
      <c r="H1538" s="205">
        <v>1000000</v>
      </c>
      <c r="I1538" s="636"/>
      <c r="J1538" s="633" t="s">
        <v>4279</v>
      </c>
    </row>
    <row r="1539" spans="1:10" ht="25.5" x14ac:dyDescent="0.2">
      <c r="A1539" s="630">
        <v>3</v>
      </c>
      <c r="B1539" s="630">
        <v>22020202</v>
      </c>
      <c r="C1539" s="631" t="s">
        <v>3350</v>
      </c>
      <c r="D1539" s="205">
        <v>1540000</v>
      </c>
      <c r="E1539" s="205">
        <v>2876000</v>
      </c>
      <c r="F1539" s="205">
        <v>3000000</v>
      </c>
      <c r="G1539" s="205">
        <v>3000000</v>
      </c>
      <c r="H1539" s="205">
        <v>3000000</v>
      </c>
      <c r="I1539" s="636"/>
      <c r="J1539" s="633" t="s">
        <v>4279</v>
      </c>
    </row>
    <row r="1540" spans="1:10" ht="25.5" x14ac:dyDescent="0.2">
      <c r="A1540" s="630">
        <v>4</v>
      </c>
      <c r="B1540" s="630">
        <v>22020301</v>
      </c>
      <c r="C1540" s="631" t="s">
        <v>3352</v>
      </c>
      <c r="D1540" s="205">
        <v>2720000</v>
      </c>
      <c r="E1540" s="205">
        <v>7260000</v>
      </c>
      <c r="F1540" s="205">
        <v>8000000</v>
      </c>
      <c r="G1540" s="205">
        <v>8000000</v>
      </c>
      <c r="H1540" s="205">
        <v>8000000</v>
      </c>
      <c r="I1540" s="636"/>
      <c r="J1540" s="633" t="s">
        <v>4279</v>
      </c>
    </row>
    <row r="1541" spans="1:10" ht="25.5" x14ac:dyDescent="0.2">
      <c r="A1541" s="630">
        <v>5</v>
      </c>
      <c r="B1541" s="630">
        <v>22020305</v>
      </c>
      <c r="C1541" s="631" t="s">
        <v>3355</v>
      </c>
      <c r="D1541" s="205">
        <v>648000</v>
      </c>
      <c r="E1541" s="205">
        <v>862000</v>
      </c>
      <c r="F1541" s="205">
        <v>2000000</v>
      </c>
      <c r="G1541" s="205">
        <v>2000000</v>
      </c>
      <c r="H1541" s="205">
        <v>2000000</v>
      </c>
      <c r="I1541" s="636"/>
      <c r="J1541" s="633" t="s">
        <v>4279</v>
      </c>
    </row>
    <row r="1542" spans="1:10" ht="25.5" x14ac:dyDescent="0.2">
      <c r="A1542" s="630">
        <v>6</v>
      </c>
      <c r="B1542" s="630">
        <v>22020401</v>
      </c>
      <c r="C1542" s="631" t="s">
        <v>3356</v>
      </c>
      <c r="D1542" s="205">
        <v>2288000</v>
      </c>
      <c r="E1542" s="205">
        <v>1462000</v>
      </c>
      <c r="F1542" s="205">
        <v>3000000</v>
      </c>
      <c r="G1542" s="205">
        <v>3000000</v>
      </c>
      <c r="H1542" s="205">
        <v>3000000</v>
      </c>
      <c r="I1542" s="636"/>
      <c r="J1542" s="633" t="s">
        <v>4279</v>
      </c>
    </row>
    <row r="1543" spans="1:10" ht="25.5" x14ac:dyDescent="0.2">
      <c r="A1543" s="630">
        <v>7</v>
      </c>
      <c r="B1543" s="630">
        <v>22020402</v>
      </c>
      <c r="C1543" s="631" t="s">
        <v>3366</v>
      </c>
      <c r="D1543" s="205">
        <v>1200000</v>
      </c>
      <c r="E1543" s="205">
        <v>1128000</v>
      </c>
      <c r="F1543" s="205">
        <v>1500000</v>
      </c>
      <c r="G1543" s="205">
        <v>1500000</v>
      </c>
      <c r="H1543" s="205">
        <v>1500000</v>
      </c>
      <c r="I1543" s="636"/>
      <c r="J1543" s="633" t="s">
        <v>4279</v>
      </c>
    </row>
    <row r="1544" spans="1:10" ht="25.5" x14ac:dyDescent="0.2">
      <c r="A1544" s="630">
        <v>8</v>
      </c>
      <c r="B1544" s="630">
        <v>22020501</v>
      </c>
      <c r="C1544" s="631" t="s">
        <v>3370</v>
      </c>
      <c r="D1544" s="205">
        <v>1300000</v>
      </c>
      <c r="E1544" s="205">
        <v>2070000</v>
      </c>
      <c r="F1544" s="205">
        <v>4500000</v>
      </c>
      <c r="G1544" s="205">
        <v>4500000</v>
      </c>
      <c r="H1544" s="205">
        <v>4500000</v>
      </c>
      <c r="I1544" s="636"/>
      <c r="J1544" s="633" t="s">
        <v>4279</v>
      </c>
    </row>
    <row r="1545" spans="1:10" ht="25.5" x14ac:dyDescent="0.2">
      <c r="A1545" s="630">
        <v>9</v>
      </c>
      <c r="B1545" s="630">
        <v>22021001</v>
      </c>
      <c r="C1545" s="631" t="s">
        <v>3360</v>
      </c>
      <c r="D1545" s="205">
        <v>4740000</v>
      </c>
      <c r="E1545" s="205">
        <v>4095000</v>
      </c>
      <c r="F1545" s="205">
        <v>6000000</v>
      </c>
      <c r="G1545" s="205">
        <v>6000000</v>
      </c>
      <c r="H1545" s="205">
        <v>6000000</v>
      </c>
      <c r="I1545" s="636"/>
      <c r="J1545" s="633" t="s">
        <v>4279</v>
      </c>
    </row>
    <row r="1546" spans="1:10" ht="25.5" x14ac:dyDescent="0.2">
      <c r="A1546" s="630">
        <v>10</v>
      </c>
      <c r="B1546" s="630">
        <v>22021007</v>
      </c>
      <c r="C1546" s="631" t="s">
        <v>3362</v>
      </c>
      <c r="D1546" s="205">
        <v>5612000</v>
      </c>
      <c r="E1546" s="205">
        <v>3875000</v>
      </c>
      <c r="F1546" s="205">
        <v>7000000</v>
      </c>
      <c r="G1546" s="205">
        <v>7000000</v>
      </c>
      <c r="H1546" s="205">
        <v>7000000</v>
      </c>
      <c r="I1546" s="636"/>
      <c r="J1546" s="633" t="s">
        <v>4279</v>
      </c>
    </row>
    <row r="1547" spans="1:10" x14ac:dyDescent="0.2">
      <c r="A1547" s="1317" t="s">
        <v>365</v>
      </c>
      <c r="B1547" s="1317"/>
      <c r="C1547" s="1317"/>
      <c r="D1547" s="634">
        <v>31700000</v>
      </c>
      <c r="E1547" s="634">
        <v>35100000</v>
      </c>
      <c r="F1547" s="634">
        <v>48000000</v>
      </c>
      <c r="G1547" s="634">
        <v>48000000</v>
      </c>
      <c r="H1547" s="634">
        <f>SUM(H1537:H1546)</f>
        <v>48000000</v>
      </c>
      <c r="I1547" s="636"/>
      <c r="J1547" s="636"/>
    </row>
    <row r="1548" spans="1:10" x14ac:dyDescent="0.2">
      <c r="A1548" s="628">
        <v>18</v>
      </c>
      <c r="B1548" s="628">
        <v>12500100300</v>
      </c>
      <c r="C1548" s="1316" t="s">
        <v>3019</v>
      </c>
      <c r="D1548" s="1316"/>
      <c r="E1548" s="1316"/>
      <c r="F1548" s="1316"/>
      <c r="G1548" s="1316"/>
      <c r="H1548" s="1316"/>
      <c r="I1548" s="636"/>
      <c r="J1548" s="636"/>
    </row>
    <row r="1549" spans="1:10" ht="25.5" x14ac:dyDescent="0.2">
      <c r="A1549" s="630">
        <v>1</v>
      </c>
      <c r="B1549" s="630">
        <v>22020101</v>
      </c>
      <c r="C1549" s="631" t="s">
        <v>3387</v>
      </c>
      <c r="D1549" s="205">
        <v>1058000</v>
      </c>
      <c r="E1549" s="205">
        <v>1198000</v>
      </c>
      <c r="F1549" s="205">
        <v>1200000</v>
      </c>
      <c r="G1549" s="205">
        <v>1200000</v>
      </c>
      <c r="H1549" s="205">
        <v>670000</v>
      </c>
      <c r="I1549" s="636"/>
      <c r="J1549" s="633" t="s">
        <v>4279</v>
      </c>
    </row>
    <row r="1550" spans="1:10" ht="25.5" x14ac:dyDescent="0.2">
      <c r="A1550" s="630">
        <v>2</v>
      </c>
      <c r="B1550" s="630">
        <v>22020201</v>
      </c>
      <c r="C1550" s="631" t="s">
        <v>3363</v>
      </c>
      <c r="D1550" s="637">
        <v>0</v>
      </c>
      <c r="E1550" s="637">
        <v>0</v>
      </c>
      <c r="F1550" s="205">
        <v>300000</v>
      </c>
      <c r="G1550" s="205">
        <v>350000</v>
      </c>
      <c r="H1550" s="205">
        <v>150000</v>
      </c>
      <c r="I1550" s="636"/>
      <c r="J1550" s="633" t="s">
        <v>4279</v>
      </c>
    </row>
    <row r="1551" spans="1:10" ht="25.5" x14ac:dyDescent="0.2">
      <c r="A1551" s="630">
        <v>3</v>
      </c>
      <c r="B1551" s="630">
        <v>22020202</v>
      </c>
      <c r="C1551" s="631" t="s">
        <v>3350</v>
      </c>
      <c r="D1551" s="205">
        <v>146000</v>
      </c>
      <c r="E1551" s="205">
        <v>108000</v>
      </c>
      <c r="F1551" s="205">
        <v>150000</v>
      </c>
      <c r="G1551" s="205">
        <v>150000</v>
      </c>
      <c r="H1551" s="205">
        <v>120000</v>
      </c>
      <c r="I1551" s="636"/>
      <c r="J1551" s="633" t="s">
        <v>4279</v>
      </c>
    </row>
    <row r="1552" spans="1:10" ht="25.5" x14ac:dyDescent="0.2">
      <c r="A1552" s="630">
        <v>4</v>
      </c>
      <c r="B1552" s="630">
        <v>22020301</v>
      </c>
      <c r="C1552" s="631" t="s">
        <v>3352</v>
      </c>
      <c r="D1552" s="205">
        <v>459000</v>
      </c>
      <c r="E1552" s="205">
        <v>468000</v>
      </c>
      <c r="F1552" s="205">
        <v>650000</v>
      </c>
      <c r="G1552" s="205">
        <v>600000</v>
      </c>
      <c r="H1552" s="205">
        <v>380000</v>
      </c>
      <c r="I1552" s="636"/>
      <c r="J1552" s="633" t="s">
        <v>4279</v>
      </c>
    </row>
    <row r="1553" spans="1:10" ht="25.5" x14ac:dyDescent="0.2">
      <c r="A1553" s="630">
        <v>5</v>
      </c>
      <c r="B1553" s="630">
        <v>22020305</v>
      </c>
      <c r="C1553" s="631" t="s">
        <v>3355</v>
      </c>
      <c r="D1553" s="205">
        <v>512000</v>
      </c>
      <c r="E1553" s="205">
        <v>289000</v>
      </c>
      <c r="F1553" s="205">
        <v>600000</v>
      </c>
      <c r="G1553" s="205">
        <v>300000</v>
      </c>
      <c r="H1553" s="205">
        <v>300000</v>
      </c>
      <c r="I1553" s="636"/>
      <c r="J1553" s="633" t="s">
        <v>4279</v>
      </c>
    </row>
    <row r="1554" spans="1:10" ht="25.5" x14ac:dyDescent="0.2">
      <c r="A1554" s="630">
        <v>6</v>
      </c>
      <c r="B1554" s="630">
        <v>22020401</v>
      </c>
      <c r="C1554" s="631" t="s">
        <v>3356</v>
      </c>
      <c r="D1554" s="205">
        <v>352000</v>
      </c>
      <c r="E1554" s="205">
        <v>354000</v>
      </c>
      <c r="F1554" s="205">
        <v>400000</v>
      </c>
      <c r="G1554" s="205">
        <v>400000</v>
      </c>
      <c r="H1554" s="205">
        <v>300000</v>
      </c>
      <c r="I1554" s="636"/>
      <c r="J1554" s="633" t="s">
        <v>4279</v>
      </c>
    </row>
    <row r="1555" spans="1:10" ht="25.5" x14ac:dyDescent="0.2">
      <c r="A1555" s="630">
        <v>7</v>
      </c>
      <c r="B1555" s="630">
        <v>22020402</v>
      </c>
      <c r="C1555" s="631" t="s">
        <v>3366</v>
      </c>
      <c r="D1555" s="205">
        <v>188000</v>
      </c>
      <c r="E1555" s="205">
        <v>176000</v>
      </c>
      <c r="F1555" s="205">
        <v>200000</v>
      </c>
      <c r="G1555" s="205">
        <v>200000</v>
      </c>
      <c r="H1555" s="205">
        <v>180000</v>
      </c>
      <c r="I1555" s="636"/>
      <c r="J1555" s="633" t="s">
        <v>4279</v>
      </c>
    </row>
    <row r="1556" spans="1:10" ht="25.5" x14ac:dyDescent="0.2">
      <c r="A1556" s="630">
        <v>8</v>
      </c>
      <c r="B1556" s="630">
        <v>22020501</v>
      </c>
      <c r="C1556" s="631" t="s">
        <v>3370</v>
      </c>
      <c r="D1556" s="205">
        <v>458000</v>
      </c>
      <c r="E1556" s="205">
        <v>468000</v>
      </c>
      <c r="F1556" s="205">
        <v>500000</v>
      </c>
      <c r="G1556" s="205">
        <v>200000</v>
      </c>
      <c r="H1556" s="205">
        <v>200000</v>
      </c>
      <c r="I1556" s="636"/>
      <c r="J1556" s="633" t="s">
        <v>4279</v>
      </c>
    </row>
    <row r="1557" spans="1:10" ht="25.5" x14ac:dyDescent="0.2">
      <c r="A1557" s="630">
        <v>9</v>
      </c>
      <c r="B1557" s="630">
        <v>22021001</v>
      </c>
      <c r="C1557" s="631" t="s">
        <v>3360</v>
      </c>
      <c r="D1557" s="205">
        <v>123000</v>
      </c>
      <c r="E1557" s="205">
        <v>336000</v>
      </c>
      <c r="F1557" s="205">
        <v>500000</v>
      </c>
      <c r="G1557" s="205">
        <v>600000</v>
      </c>
      <c r="H1557" s="205">
        <v>300000</v>
      </c>
      <c r="I1557" s="636"/>
      <c r="J1557" s="633" t="s">
        <v>4279</v>
      </c>
    </row>
    <row r="1558" spans="1:10" x14ac:dyDescent="0.2">
      <c r="A1558" s="1317" t="s">
        <v>365</v>
      </c>
      <c r="B1558" s="1317"/>
      <c r="C1558" s="1317"/>
      <c r="D1558" s="634">
        <v>3296000</v>
      </c>
      <c r="E1558" s="634">
        <v>3397000</v>
      </c>
      <c r="F1558" s="634">
        <v>4500000</v>
      </c>
      <c r="G1558" s="634">
        <v>4000000</v>
      </c>
      <c r="H1558" s="634">
        <f>SUM(H1549:H1557)</f>
        <v>2600000</v>
      </c>
      <c r="I1558" s="636"/>
      <c r="J1558" s="636"/>
    </row>
    <row r="1559" spans="1:10" x14ac:dyDescent="0.2">
      <c r="A1559" s="628">
        <v>19</v>
      </c>
      <c r="B1559" s="628">
        <v>12500600100</v>
      </c>
      <c r="C1559" s="1316" t="s">
        <v>2536</v>
      </c>
      <c r="D1559" s="1316"/>
      <c r="E1559" s="1316"/>
      <c r="F1559" s="1316"/>
      <c r="G1559" s="1316"/>
      <c r="H1559" s="1316"/>
      <c r="I1559" s="636"/>
      <c r="J1559" s="636"/>
    </row>
    <row r="1560" spans="1:10" ht="25.5" x14ac:dyDescent="0.2">
      <c r="A1560" s="630">
        <v>1</v>
      </c>
      <c r="B1560" s="630">
        <v>22020102</v>
      </c>
      <c r="C1560" s="631" t="s">
        <v>3349</v>
      </c>
      <c r="D1560" s="205">
        <v>1200000</v>
      </c>
      <c r="E1560" s="205">
        <v>1300000</v>
      </c>
      <c r="F1560" s="205">
        <v>2000000</v>
      </c>
      <c r="G1560" s="205">
        <v>2500000</v>
      </c>
      <c r="H1560" s="205">
        <v>2000000</v>
      </c>
      <c r="I1560" s="636"/>
      <c r="J1560" s="633" t="s">
        <v>4279</v>
      </c>
    </row>
    <row r="1561" spans="1:10" ht="25.5" x14ac:dyDescent="0.2">
      <c r="A1561" s="630">
        <v>2</v>
      </c>
      <c r="B1561" s="630">
        <v>22020201</v>
      </c>
      <c r="C1561" s="631" t="s">
        <v>3363</v>
      </c>
      <c r="D1561" s="205">
        <v>155750</v>
      </c>
      <c r="E1561" s="205">
        <v>300000</v>
      </c>
      <c r="F1561" s="205">
        <v>200000</v>
      </c>
      <c r="G1561" s="205">
        <v>600000</v>
      </c>
      <c r="H1561" s="205">
        <v>800000</v>
      </c>
      <c r="I1561" s="636"/>
      <c r="J1561" s="633" t="s">
        <v>4279</v>
      </c>
    </row>
    <row r="1562" spans="1:10" ht="25.5" x14ac:dyDescent="0.2">
      <c r="A1562" s="630">
        <v>3</v>
      </c>
      <c r="B1562" s="630">
        <v>22020202</v>
      </c>
      <c r="C1562" s="631" t="s">
        <v>3350</v>
      </c>
      <c r="D1562" s="205">
        <v>155750</v>
      </c>
      <c r="E1562" s="205">
        <v>300000</v>
      </c>
      <c r="F1562" s="205">
        <v>200000</v>
      </c>
      <c r="G1562" s="205">
        <v>500000</v>
      </c>
      <c r="H1562" s="205">
        <v>500000</v>
      </c>
      <c r="I1562" s="636"/>
      <c r="J1562" s="633" t="s">
        <v>4279</v>
      </c>
    </row>
    <row r="1563" spans="1:10" ht="25.5" x14ac:dyDescent="0.2">
      <c r="A1563" s="630">
        <v>4</v>
      </c>
      <c r="B1563" s="630">
        <v>22020301</v>
      </c>
      <c r="C1563" s="631" t="s">
        <v>3352</v>
      </c>
      <c r="D1563" s="205">
        <v>534000</v>
      </c>
      <c r="E1563" s="205">
        <v>700000</v>
      </c>
      <c r="F1563" s="205">
        <v>1000000</v>
      </c>
      <c r="G1563" s="205">
        <v>1200000</v>
      </c>
      <c r="H1563" s="205">
        <v>1000000</v>
      </c>
      <c r="I1563" s="636"/>
      <c r="J1563" s="633" t="s">
        <v>4279</v>
      </c>
    </row>
    <row r="1564" spans="1:10" ht="25.5" x14ac:dyDescent="0.2">
      <c r="A1564" s="630">
        <v>5</v>
      </c>
      <c r="B1564" s="630">
        <v>22020305</v>
      </c>
      <c r="C1564" s="631" t="s">
        <v>3355</v>
      </c>
      <c r="D1564" s="205">
        <v>356000</v>
      </c>
      <c r="E1564" s="205">
        <v>450000</v>
      </c>
      <c r="F1564" s="205">
        <v>500000</v>
      </c>
      <c r="G1564" s="205">
        <v>700000</v>
      </c>
      <c r="H1564" s="205">
        <v>700000</v>
      </c>
      <c r="I1564" s="636"/>
      <c r="J1564" s="633" t="s">
        <v>4279</v>
      </c>
    </row>
    <row r="1565" spans="1:10" ht="25.5" x14ac:dyDescent="0.2">
      <c r="A1565" s="630">
        <v>6</v>
      </c>
      <c r="B1565" s="630">
        <v>22020401</v>
      </c>
      <c r="C1565" s="631" t="s">
        <v>3356</v>
      </c>
      <c r="D1565" s="205">
        <v>767500</v>
      </c>
      <c r="E1565" s="205">
        <v>800000</v>
      </c>
      <c r="F1565" s="205">
        <v>1200000</v>
      </c>
      <c r="G1565" s="205">
        <v>1500000</v>
      </c>
      <c r="H1565" s="205">
        <v>1800000</v>
      </c>
      <c r="I1565" s="636"/>
      <c r="J1565" s="633" t="s">
        <v>4279</v>
      </c>
    </row>
    <row r="1566" spans="1:10" ht="25.5" x14ac:dyDescent="0.2">
      <c r="A1566" s="630">
        <v>7</v>
      </c>
      <c r="B1566" s="630">
        <v>22020402</v>
      </c>
      <c r="C1566" s="631" t="s">
        <v>3366</v>
      </c>
      <c r="D1566" s="205">
        <v>133500</v>
      </c>
      <c r="E1566" s="205">
        <v>400000</v>
      </c>
      <c r="F1566" s="205">
        <v>800000</v>
      </c>
      <c r="G1566" s="205">
        <v>700000</v>
      </c>
      <c r="H1566" s="205">
        <v>800000</v>
      </c>
      <c r="I1566" s="636"/>
      <c r="J1566" s="633" t="s">
        <v>4279</v>
      </c>
    </row>
    <row r="1567" spans="1:10" ht="25.5" x14ac:dyDescent="0.2">
      <c r="A1567" s="630">
        <v>8</v>
      </c>
      <c r="B1567" s="630">
        <v>22020501</v>
      </c>
      <c r="C1567" s="631" t="s">
        <v>3370</v>
      </c>
      <c r="D1567" s="205">
        <v>2225000</v>
      </c>
      <c r="E1567" s="205">
        <v>2250000</v>
      </c>
      <c r="F1567" s="205">
        <v>4500000</v>
      </c>
      <c r="G1567" s="205">
        <v>4500000</v>
      </c>
      <c r="H1567" s="205">
        <v>3000000</v>
      </c>
      <c r="I1567" s="636"/>
      <c r="J1567" s="633" t="s">
        <v>4279</v>
      </c>
    </row>
    <row r="1568" spans="1:10" ht="25.5" x14ac:dyDescent="0.2">
      <c r="A1568" s="630">
        <v>9</v>
      </c>
      <c r="B1568" s="630">
        <v>22020712</v>
      </c>
      <c r="C1568" s="631" t="s">
        <v>3381</v>
      </c>
      <c r="D1568" s="205">
        <v>382000</v>
      </c>
      <c r="E1568" s="205">
        <v>400000</v>
      </c>
      <c r="F1568" s="205">
        <v>600000</v>
      </c>
      <c r="G1568" s="205">
        <v>600000</v>
      </c>
      <c r="H1568" s="205">
        <v>600000</v>
      </c>
      <c r="I1568" s="636"/>
      <c r="J1568" s="633" t="s">
        <v>4279</v>
      </c>
    </row>
    <row r="1569" spans="1:10" ht="25.5" x14ac:dyDescent="0.2">
      <c r="A1569" s="630">
        <v>10</v>
      </c>
      <c r="B1569" s="630">
        <v>22021001</v>
      </c>
      <c r="C1569" s="631" t="s">
        <v>3360</v>
      </c>
      <c r="D1569" s="205">
        <v>578500</v>
      </c>
      <c r="E1569" s="205">
        <v>250000</v>
      </c>
      <c r="F1569" s="205">
        <v>500000</v>
      </c>
      <c r="G1569" s="205">
        <v>600000</v>
      </c>
      <c r="H1569" s="205">
        <v>600000</v>
      </c>
      <c r="I1569" s="636"/>
      <c r="J1569" s="633" t="s">
        <v>4279</v>
      </c>
    </row>
    <row r="1570" spans="1:10" ht="25.5" x14ac:dyDescent="0.2">
      <c r="A1570" s="630">
        <v>11</v>
      </c>
      <c r="B1570" s="630">
        <v>22021007</v>
      </c>
      <c r="C1570" s="631" t="s">
        <v>3362</v>
      </c>
      <c r="D1570" s="205">
        <v>712000</v>
      </c>
      <c r="E1570" s="205">
        <v>250000</v>
      </c>
      <c r="F1570" s="205">
        <v>500000</v>
      </c>
      <c r="G1570" s="205">
        <v>600000</v>
      </c>
      <c r="H1570" s="205">
        <v>600000</v>
      </c>
      <c r="I1570" s="636"/>
      <c r="J1570" s="633" t="s">
        <v>4279</v>
      </c>
    </row>
    <row r="1571" spans="1:10" x14ac:dyDescent="0.2">
      <c r="A1571" s="1317" t="s">
        <v>365</v>
      </c>
      <c r="B1571" s="1317"/>
      <c r="C1571" s="1317"/>
      <c r="D1571" s="634">
        <v>7200000</v>
      </c>
      <c r="E1571" s="634">
        <v>7400000</v>
      </c>
      <c r="F1571" s="634">
        <v>12000000</v>
      </c>
      <c r="G1571" s="634">
        <v>14000000</v>
      </c>
      <c r="H1571" s="634">
        <f>SUM(H1560:H1570)</f>
        <v>12400000</v>
      </c>
      <c r="I1571" s="636"/>
      <c r="J1571" s="636"/>
    </row>
    <row r="1572" spans="1:10" x14ac:dyDescent="0.2">
      <c r="A1572" s="628">
        <v>20</v>
      </c>
      <c r="B1572" s="628">
        <v>12500700100</v>
      </c>
      <c r="C1572" s="1316" t="s">
        <v>1748</v>
      </c>
      <c r="D1572" s="1316"/>
      <c r="E1572" s="1316"/>
      <c r="F1572" s="1316"/>
      <c r="G1572" s="1316"/>
      <c r="H1572" s="1316"/>
      <c r="I1572" s="636"/>
      <c r="J1572" s="636"/>
    </row>
    <row r="1573" spans="1:10" ht="25.5" x14ac:dyDescent="0.2">
      <c r="A1573" s="630">
        <v>1</v>
      </c>
      <c r="B1573" s="630">
        <v>22020102</v>
      </c>
      <c r="C1573" s="631" t="s">
        <v>3349</v>
      </c>
      <c r="D1573" s="205">
        <v>5703000</v>
      </c>
      <c r="E1573" s="205">
        <v>9220000</v>
      </c>
      <c r="F1573" s="205">
        <v>10000000</v>
      </c>
      <c r="G1573" s="205">
        <v>12000000</v>
      </c>
      <c r="H1573" s="205">
        <v>12000000</v>
      </c>
      <c r="I1573" s="636"/>
      <c r="J1573" s="633" t="s">
        <v>4279</v>
      </c>
    </row>
    <row r="1574" spans="1:10" ht="25.5" x14ac:dyDescent="0.2">
      <c r="A1574" s="630">
        <v>2</v>
      </c>
      <c r="B1574" s="630">
        <v>22020201</v>
      </c>
      <c r="C1574" s="631" t="s">
        <v>3363</v>
      </c>
      <c r="D1574" s="637">
        <v>0</v>
      </c>
      <c r="E1574" s="637">
        <v>0</v>
      </c>
      <c r="F1574" s="205">
        <v>1400000</v>
      </c>
      <c r="G1574" s="205">
        <v>1000000</v>
      </c>
      <c r="H1574" s="205">
        <v>1000000</v>
      </c>
      <c r="I1574" s="636"/>
      <c r="J1574" s="633" t="s">
        <v>4279</v>
      </c>
    </row>
    <row r="1575" spans="1:10" ht="25.5" x14ac:dyDescent="0.2">
      <c r="A1575" s="630">
        <v>3</v>
      </c>
      <c r="B1575" s="630">
        <v>22020202</v>
      </c>
      <c r="C1575" s="631" t="s">
        <v>3350</v>
      </c>
      <c r="D1575" s="205">
        <v>895000</v>
      </c>
      <c r="E1575" s="205">
        <v>1439000</v>
      </c>
      <c r="F1575" s="205">
        <v>2000000</v>
      </c>
      <c r="G1575" s="205">
        <v>2500000</v>
      </c>
      <c r="H1575" s="205">
        <v>2500000</v>
      </c>
      <c r="I1575" s="636"/>
      <c r="J1575" s="633" t="s">
        <v>4279</v>
      </c>
    </row>
    <row r="1576" spans="1:10" ht="25.5" x14ac:dyDescent="0.2">
      <c r="A1576" s="630">
        <v>4</v>
      </c>
      <c r="B1576" s="630">
        <v>22020301</v>
      </c>
      <c r="C1576" s="631" t="s">
        <v>3352</v>
      </c>
      <c r="D1576" s="205">
        <v>1733000</v>
      </c>
      <c r="E1576" s="205">
        <v>1015000</v>
      </c>
      <c r="F1576" s="205">
        <v>5000000</v>
      </c>
      <c r="G1576" s="205">
        <v>4500000</v>
      </c>
      <c r="H1576" s="205">
        <v>4500000</v>
      </c>
      <c r="I1576" s="636"/>
      <c r="J1576" s="633" t="s">
        <v>4279</v>
      </c>
    </row>
    <row r="1577" spans="1:10" ht="25.5" x14ac:dyDescent="0.2">
      <c r="A1577" s="630">
        <v>5</v>
      </c>
      <c r="B1577" s="630">
        <v>22020305</v>
      </c>
      <c r="C1577" s="631" t="s">
        <v>3355</v>
      </c>
      <c r="D1577" s="205">
        <v>182150</v>
      </c>
      <c r="E1577" s="205">
        <v>554600</v>
      </c>
      <c r="F1577" s="205">
        <v>2200000</v>
      </c>
      <c r="G1577" s="205">
        <v>2000000</v>
      </c>
      <c r="H1577" s="205">
        <v>2000000</v>
      </c>
      <c r="I1577" s="636"/>
      <c r="J1577" s="633" t="s">
        <v>4279</v>
      </c>
    </row>
    <row r="1578" spans="1:10" ht="25.5" x14ac:dyDescent="0.2">
      <c r="A1578" s="630">
        <v>6</v>
      </c>
      <c r="B1578" s="630">
        <v>22020401</v>
      </c>
      <c r="C1578" s="631" t="s">
        <v>3356</v>
      </c>
      <c r="D1578" s="205">
        <v>1845250</v>
      </c>
      <c r="E1578" s="205">
        <v>3506000</v>
      </c>
      <c r="F1578" s="205">
        <v>6000000</v>
      </c>
      <c r="G1578" s="205">
        <v>6000000</v>
      </c>
      <c r="H1578" s="205">
        <v>6000000</v>
      </c>
      <c r="I1578" s="636"/>
      <c r="J1578" s="633" t="s">
        <v>4279</v>
      </c>
    </row>
    <row r="1579" spans="1:10" ht="25.5" x14ac:dyDescent="0.2">
      <c r="A1579" s="630">
        <v>7</v>
      </c>
      <c r="B1579" s="630">
        <v>22020402</v>
      </c>
      <c r="C1579" s="631" t="s">
        <v>3366</v>
      </c>
      <c r="D1579" s="205">
        <v>1805300</v>
      </c>
      <c r="E1579" s="205">
        <v>1781800</v>
      </c>
      <c r="F1579" s="205">
        <v>4500000</v>
      </c>
      <c r="G1579" s="205">
        <v>4500000</v>
      </c>
      <c r="H1579" s="205">
        <v>4500000</v>
      </c>
      <c r="I1579" s="636"/>
      <c r="J1579" s="633" t="s">
        <v>4279</v>
      </c>
    </row>
    <row r="1580" spans="1:10" ht="25.5" x14ac:dyDescent="0.2">
      <c r="A1580" s="630">
        <v>8</v>
      </c>
      <c r="B1580" s="630">
        <v>22020501</v>
      </c>
      <c r="C1580" s="631" t="s">
        <v>3370</v>
      </c>
      <c r="D1580" s="205">
        <v>142000</v>
      </c>
      <c r="E1580" s="205">
        <v>3689100</v>
      </c>
      <c r="F1580" s="205">
        <v>8000000</v>
      </c>
      <c r="G1580" s="205">
        <v>5000000</v>
      </c>
      <c r="H1580" s="205">
        <v>5000000</v>
      </c>
      <c r="I1580" s="636"/>
      <c r="J1580" s="633" t="s">
        <v>4279</v>
      </c>
    </row>
    <row r="1581" spans="1:10" ht="25.5" x14ac:dyDescent="0.2">
      <c r="A1581" s="630">
        <v>9</v>
      </c>
      <c r="B1581" s="630">
        <v>22021007</v>
      </c>
      <c r="C1581" s="631" t="s">
        <v>3362</v>
      </c>
      <c r="D1581" s="205">
        <v>459800</v>
      </c>
      <c r="E1581" s="205">
        <v>1726600</v>
      </c>
      <c r="F1581" s="205">
        <v>2900000</v>
      </c>
      <c r="G1581" s="205">
        <v>4500000</v>
      </c>
      <c r="H1581" s="205">
        <v>4500000</v>
      </c>
      <c r="I1581" s="636"/>
      <c r="J1581" s="633" t="s">
        <v>4279</v>
      </c>
    </row>
    <row r="1582" spans="1:10" x14ac:dyDescent="0.2">
      <c r="A1582" s="1317" t="s">
        <v>365</v>
      </c>
      <c r="B1582" s="1317"/>
      <c r="C1582" s="1317"/>
      <c r="D1582" s="634">
        <v>12765500</v>
      </c>
      <c r="E1582" s="634">
        <v>22932100</v>
      </c>
      <c r="F1582" s="634">
        <v>42000000</v>
      </c>
      <c r="G1582" s="634">
        <v>42000000</v>
      </c>
      <c r="H1582" s="634">
        <f>SUM(H1573:H1581)</f>
        <v>42000000</v>
      </c>
      <c r="I1582" s="636"/>
      <c r="J1582" s="636"/>
    </row>
    <row r="1583" spans="1:10" x14ac:dyDescent="0.2">
      <c r="A1583" s="628">
        <v>21</v>
      </c>
      <c r="B1583" s="628">
        <v>12500700200</v>
      </c>
      <c r="C1583" s="1316" t="s">
        <v>2989</v>
      </c>
      <c r="D1583" s="1316"/>
      <c r="E1583" s="1316"/>
      <c r="F1583" s="1316"/>
      <c r="G1583" s="1316"/>
      <c r="H1583" s="1316"/>
      <c r="I1583" s="636"/>
      <c r="J1583" s="636"/>
    </row>
    <row r="1584" spans="1:10" ht="25.5" x14ac:dyDescent="0.2">
      <c r="A1584" s="630">
        <v>1</v>
      </c>
      <c r="B1584" s="630">
        <v>22020102</v>
      </c>
      <c r="C1584" s="631" t="s">
        <v>3349</v>
      </c>
      <c r="D1584" s="205">
        <v>375000</v>
      </c>
      <c r="E1584" s="205">
        <v>835000</v>
      </c>
      <c r="F1584" s="205">
        <v>1000000</v>
      </c>
      <c r="G1584" s="205">
        <v>1000000</v>
      </c>
      <c r="H1584" s="205">
        <v>1000000</v>
      </c>
      <c r="I1584" s="636"/>
      <c r="J1584" s="633" t="s">
        <v>4279</v>
      </c>
    </row>
    <row r="1585" spans="1:10" ht="25.5" x14ac:dyDescent="0.2">
      <c r="A1585" s="630">
        <v>2</v>
      </c>
      <c r="B1585" s="630">
        <v>22020301</v>
      </c>
      <c r="C1585" s="631" t="s">
        <v>3352</v>
      </c>
      <c r="D1585" s="205">
        <v>201000</v>
      </c>
      <c r="E1585" s="205">
        <v>434000</v>
      </c>
      <c r="F1585" s="205">
        <v>550000</v>
      </c>
      <c r="G1585" s="205">
        <v>550000</v>
      </c>
      <c r="H1585" s="205">
        <v>550000</v>
      </c>
      <c r="I1585" s="636"/>
      <c r="J1585" s="633" t="s">
        <v>4279</v>
      </c>
    </row>
    <row r="1586" spans="1:10" ht="25.5" x14ac:dyDescent="0.2">
      <c r="A1586" s="630">
        <v>3</v>
      </c>
      <c r="B1586" s="630">
        <v>22020305</v>
      </c>
      <c r="C1586" s="631" t="s">
        <v>3355</v>
      </c>
      <c r="D1586" s="205">
        <v>177000</v>
      </c>
      <c r="E1586" s="205">
        <v>319600</v>
      </c>
      <c r="F1586" s="205">
        <v>500000</v>
      </c>
      <c r="G1586" s="205">
        <v>500000</v>
      </c>
      <c r="H1586" s="205">
        <v>500000</v>
      </c>
      <c r="I1586" s="636"/>
      <c r="J1586" s="633" t="s">
        <v>4279</v>
      </c>
    </row>
    <row r="1587" spans="1:10" ht="25.5" x14ac:dyDescent="0.2">
      <c r="A1587" s="630">
        <v>4</v>
      </c>
      <c r="B1587" s="630">
        <v>22020402</v>
      </c>
      <c r="C1587" s="631" t="s">
        <v>3366</v>
      </c>
      <c r="D1587" s="205">
        <v>257000</v>
      </c>
      <c r="E1587" s="205">
        <v>249000</v>
      </c>
      <c r="F1587" s="205">
        <v>400000</v>
      </c>
      <c r="G1587" s="205">
        <v>400000</v>
      </c>
      <c r="H1587" s="205">
        <v>400000</v>
      </c>
      <c r="I1587" s="636"/>
      <c r="J1587" s="633" t="s">
        <v>4279</v>
      </c>
    </row>
    <row r="1588" spans="1:10" ht="25.5" x14ac:dyDescent="0.2">
      <c r="A1588" s="630">
        <v>5</v>
      </c>
      <c r="B1588" s="630">
        <v>22020501</v>
      </c>
      <c r="C1588" s="631" t="s">
        <v>3370</v>
      </c>
      <c r="D1588" s="637">
        <v>0</v>
      </c>
      <c r="E1588" s="637">
        <v>0</v>
      </c>
      <c r="F1588" s="205">
        <v>500000</v>
      </c>
      <c r="G1588" s="205">
        <v>500000</v>
      </c>
      <c r="H1588" s="205">
        <v>500000</v>
      </c>
      <c r="I1588" s="636"/>
      <c r="J1588" s="633" t="s">
        <v>4279</v>
      </c>
    </row>
    <row r="1589" spans="1:10" ht="25.5" x14ac:dyDescent="0.2">
      <c r="A1589" s="630">
        <v>6</v>
      </c>
      <c r="B1589" s="630">
        <v>22020712</v>
      </c>
      <c r="C1589" s="631" t="s">
        <v>3381</v>
      </c>
      <c r="D1589" s="205">
        <v>738000</v>
      </c>
      <c r="E1589" s="205">
        <v>223000</v>
      </c>
      <c r="F1589" s="205">
        <v>400000</v>
      </c>
      <c r="G1589" s="205">
        <v>400000</v>
      </c>
      <c r="H1589" s="205">
        <v>400000</v>
      </c>
      <c r="I1589" s="636"/>
      <c r="J1589" s="633" t="s">
        <v>4279</v>
      </c>
    </row>
    <row r="1590" spans="1:10" ht="25.5" x14ac:dyDescent="0.2">
      <c r="A1590" s="630">
        <v>7</v>
      </c>
      <c r="B1590" s="630">
        <v>22021001</v>
      </c>
      <c r="C1590" s="631" t="s">
        <v>3360</v>
      </c>
      <c r="D1590" s="205">
        <v>36000</v>
      </c>
      <c r="E1590" s="205">
        <v>96000</v>
      </c>
      <c r="F1590" s="205">
        <v>350000</v>
      </c>
      <c r="G1590" s="205">
        <v>350000</v>
      </c>
      <c r="H1590" s="205">
        <v>350000</v>
      </c>
      <c r="I1590" s="636"/>
      <c r="J1590" s="633" t="s">
        <v>4279</v>
      </c>
    </row>
    <row r="1591" spans="1:10" ht="25.5" x14ac:dyDescent="0.2">
      <c r="A1591" s="630">
        <v>8</v>
      </c>
      <c r="B1591" s="630">
        <v>22021007</v>
      </c>
      <c r="C1591" s="631" t="s">
        <v>3362</v>
      </c>
      <c r="D1591" s="205">
        <v>16000</v>
      </c>
      <c r="E1591" s="205">
        <v>57000</v>
      </c>
      <c r="F1591" s="205">
        <v>300000</v>
      </c>
      <c r="G1591" s="205">
        <v>300000</v>
      </c>
      <c r="H1591" s="205">
        <v>300000</v>
      </c>
      <c r="I1591" s="636"/>
      <c r="J1591" s="633" t="s">
        <v>4279</v>
      </c>
    </row>
    <row r="1592" spans="1:10" x14ac:dyDescent="0.2">
      <c r="A1592" s="1317" t="s">
        <v>365</v>
      </c>
      <c r="B1592" s="1317"/>
      <c r="C1592" s="1317"/>
      <c r="D1592" s="634">
        <v>1800000</v>
      </c>
      <c r="E1592" s="634">
        <v>2213600</v>
      </c>
      <c r="F1592" s="634">
        <v>4000000</v>
      </c>
      <c r="G1592" s="634">
        <v>4000000</v>
      </c>
      <c r="H1592" s="634">
        <f>SUM(H1584:H1591)</f>
        <v>4000000</v>
      </c>
      <c r="I1592" s="636"/>
      <c r="J1592" s="636"/>
    </row>
    <row r="1593" spans="1:10" x14ac:dyDescent="0.2">
      <c r="A1593" s="628">
        <v>22</v>
      </c>
      <c r="B1593" s="628">
        <v>12500800100</v>
      </c>
      <c r="C1593" s="1316" t="s">
        <v>2567</v>
      </c>
      <c r="D1593" s="1316"/>
      <c r="E1593" s="1316"/>
      <c r="F1593" s="1316"/>
      <c r="G1593" s="1316"/>
      <c r="H1593" s="1316"/>
      <c r="I1593" s="636"/>
      <c r="J1593" s="636"/>
    </row>
    <row r="1594" spans="1:10" ht="25.5" x14ac:dyDescent="0.2">
      <c r="A1594" s="630">
        <v>1</v>
      </c>
      <c r="B1594" s="630">
        <v>22020101</v>
      </c>
      <c r="C1594" s="631" t="s">
        <v>3387</v>
      </c>
      <c r="D1594" s="205">
        <v>3663000</v>
      </c>
      <c r="E1594" s="205">
        <v>6792000</v>
      </c>
      <c r="F1594" s="205">
        <v>10000000</v>
      </c>
      <c r="G1594" s="205">
        <v>10000000</v>
      </c>
      <c r="H1594" s="205">
        <v>10000000</v>
      </c>
      <c r="I1594" s="636"/>
      <c r="J1594" s="633" t="s">
        <v>4279</v>
      </c>
    </row>
    <row r="1595" spans="1:10" ht="25.5" x14ac:dyDescent="0.2">
      <c r="A1595" s="630">
        <v>2</v>
      </c>
      <c r="B1595" s="630">
        <v>22020202</v>
      </c>
      <c r="C1595" s="631" t="s">
        <v>3350</v>
      </c>
      <c r="D1595" s="205">
        <v>315000</v>
      </c>
      <c r="E1595" s="205">
        <v>400000</v>
      </c>
      <c r="F1595" s="205">
        <v>2000000</v>
      </c>
      <c r="G1595" s="205">
        <v>2000000</v>
      </c>
      <c r="H1595" s="205">
        <v>2000000</v>
      </c>
      <c r="I1595" s="636"/>
      <c r="J1595" s="633" t="s">
        <v>4279</v>
      </c>
    </row>
    <row r="1596" spans="1:10" ht="25.5" x14ac:dyDescent="0.2">
      <c r="A1596" s="630">
        <v>3</v>
      </c>
      <c r="B1596" s="630">
        <v>22020301</v>
      </c>
      <c r="C1596" s="631" t="s">
        <v>3352</v>
      </c>
      <c r="D1596" s="205">
        <v>270000</v>
      </c>
      <c r="E1596" s="205">
        <v>850000</v>
      </c>
      <c r="F1596" s="205">
        <v>4500000</v>
      </c>
      <c r="G1596" s="205">
        <v>4500000</v>
      </c>
      <c r="H1596" s="205">
        <v>4500000</v>
      </c>
      <c r="I1596" s="636"/>
      <c r="J1596" s="633" t="s">
        <v>4279</v>
      </c>
    </row>
    <row r="1597" spans="1:10" ht="25.5" x14ac:dyDescent="0.2">
      <c r="A1597" s="630">
        <v>4</v>
      </c>
      <c r="B1597" s="630">
        <v>22020305</v>
      </c>
      <c r="C1597" s="631" t="s">
        <v>3355</v>
      </c>
      <c r="D1597" s="205">
        <v>62500</v>
      </c>
      <c r="E1597" s="205">
        <v>475000</v>
      </c>
      <c r="F1597" s="205">
        <v>1000000</v>
      </c>
      <c r="G1597" s="205">
        <v>1000000</v>
      </c>
      <c r="H1597" s="205">
        <v>1000000</v>
      </c>
      <c r="I1597" s="636"/>
      <c r="J1597" s="633" t="s">
        <v>4279</v>
      </c>
    </row>
    <row r="1598" spans="1:10" ht="25.5" x14ac:dyDescent="0.2">
      <c r="A1598" s="630">
        <v>5</v>
      </c>
      <c r="B1598" s="630">
        <v>22020401</v>
      </c>
      <c r="C1598" s="631" t="s">
        <v>3356</v>
      </c>
      <c r="D1598" s="205">
        <v>869150</v>
      </c>
      <c r="E1598" s="205">
        <v>442400</v>
      </c>
      <c r="F1598" s="205">
        <v>5000000</v>
      </c>
      <c r="G1598" s="205">
        <v>5000000</v>
      </c>
      <c r="H1598" s="205">
        <v>5000000</v>
      </c>
      <c r="I1598" s="636"/>
      <c r="J1598" s="633" t="s">
        <v>4279</v>
      </c>
    </row>
    <row r="1599" spans="1:10" ht="25.5" x14ac:dyDescent="0.2">
      <c r="A1599" s="630">
        <v>6</v>
      </c>
      <c r="B1599" s="630">
        <v>22020402</v>
      </c>
      <c r="C1599" s="631" t="s">
        <v>3366</v>
      </c>
      <c r="D1599" s="205">
        <v>235500</v>
      </c>
      <c r="E1599" s="205">
        <v>643000</v>
      </c>
      <c r="F1599" s="205">
        <v>2000000</v>
      </c>
      <c r="G1599" s="205">
        <v>2000000</v>
      </c>
      <c r="H1599" s="205">
        <v>2000000</v>
      </c>
      <c r="I1599" s="636"/>
      <c r="J1599" s="633" t="s">
        <v>4279</v>
      </c>
    </row>
    <row r="1600" spans="1:10" ht="25.5" x14ac:dyDescent="0.2">
      <c r="A1600" s="630">
        <v>7</v>
      </c>
      <c r="B1600" s="630">
        <v>22020501</v>
      </c>
      <c r="C1600" s="631" t="s">
        <v>3370</v>
      </c>
      <c r="D1600" s="205">
        <v>1829000</v>
      </c>
      <c r="E1600" s="205">
        <v>257500</v>
      </c>
      <c r="F1600" s="205">
        <v>5000000</v>
      </c>
      <c r="G1600" s="205">
        <v>5000000</v>
      </c>
      <c r="H1600" s="205">
        <v>5000000</v>
      </c>
      <c r="I1600" s="636"/>
      <c r="J1600" s="633" t="s">
        <v>4279</v>
      </c>
    </row>
    <row r="1601" spans="1:10" ht="25.5" x14ac:dyDescent="0.2">
      <c r="A1601" s="630">
        <v>8</v>
      </c>
      <c r="B1601" s="630">
        <v>22021007</v>
      </c>
      <c r="C1601" s="631" t="s">
        <v>3362</v>
      </c>
      <c r="D1601" s="205">
        <v>700000</v>
      </c>
      <c r="E1601" s="205">
        <v>1440000</v>
      </c>
      <c r="F1601" s="205">
        <v>2500000</v>
      </c>
      <c r="G1601" s="205">
        <v>2500000</v>
      </c>
      <c r="H1601" s="205">
        <v>2500000</v>
      </c>
      <c r="I1601" s="636"/>
      <c r="J1601" s="633" t="s">
        <v>4279</v>
      </c>
    </row>
    <row r="1602" spans="1:10" x14ac:dyDescent="0.2">
      <c r="A1602" s="1317" t="s">
        <v>365</v>
      </c>
      <c r="B1602" s="1317"/>
      <c r="C1602" s="1317"/>
      <c r="D1602" s="634">
        <v>7944150</v>
      </c>
      <c r="E1602" s="634">
        <v>11299900</v>
      </c>
      <c r="F1602" s="634">
        <v>32000000</v>
      </c>
      <c r="G1602" s="634">
        <v>32000000</v>
      </c>
      <c r="H1602" s="634">
        <f>SUM(H1594:H1601)</f>
        <v>32000000</v>
      </c>
      <c r="I1602" s="636"/>
      <c r="J1602" s="636"/>
    </row>
    <row r="1603" spans="1:10" x14ac:dyDescent="0.2">
      <c r="A1603" s="628">
        <v>23</v>
      </c>
      <c r="B1603" s="628">
        <v>14700100100</v>
      </c>
      <c r="C1603" s="1316" t="s">
        <v>280</v>
      </c>
      <c r="D1603" s="1316"/>
      <c r="E1603" s="1316"/>
      <c r="F1603" s="1316"/>
      <c r="G1603" s="1316"/>
      <c r="H1603" s="1316"/>
      <c r="I1603" s="636"/>
      <c r="J1603" s="636"/>
    </row>
    <row r="1604" spans="1:10" ht="25.5" x14ac:dyDescent="0.2">
      <c r="A1604" s="630">
        <v>1</v>
      </c>
      <c r="B1604" s="630">
        <v>22020102</v>
      </c>
      <c r="C1604" s="631" t="s">
        <v>3349</v>
      </c>
      <c r="D1604" s="205">
        <v>3317500</v>
      </c>
      <c r="E1604" s="205">
        <v>3491000</v>
      </c>
      <c r="F1604" s="205">
        <v>5000000</v>
      </c>
      <c r="G1604" s="205">
        <v>10000000</v>
      </c>
      <c r="H1604" s="205">
        <v>10000000</v>
      </c>
      <c r="I1604" s="636"/>
      <c r="J1604" s="633" t="s">
        <v>4279</v>
      </c>
    </row>
    <row r="1605" spans="1:10" ht="25.5" x14ac:dyDescent="0.2">
      <c r="A1605" s="630">
        <v>2</v>
      </c>
      <c r="B1605" s="630">
        <v>22020201</v>
      </c>
      <c r="C1605" s="631" t="s">
        <v>3363</v>
      </c>
      <c r="D1605" s="205">
        <v>245000</v>
      </c>
      <c r="E1605" s="205">
        <v>857800</v>
      </c>
      <c r="F1605" s="205">
        <v>1500000</v>
      </c>
      <c r="G1605" s="205">
        <v>2000000</v>
      </c>
      <c r="H1605" s="205">
        <v>2000000</v>
      </c>
      <c r="I1605" s="636"/>
      <c r="J1605" s="633" t="s">
        <v>4279</v>
      </c>
    </row>
    <row r="1606" spans="1:10" ht="25.5" x14ac:dyDescent="0.2">
      <c r="A1606" s="630">
        <v>3</v>
      </c>
      <c r="B1606" s="630">
        <v>22020202</v>
      </c>
      <c r="C1606" s="631" t="s">
        <v>3350</v>
      </c>
      <c r="D1606" s="205">
        <v>148200</v>
      </c>
      <c r="E1606" s="205">
        <v>235500</v>
      </c>
      <c r="F1606" s="205">
        <v>1000000</v>
      </c>
      <c r="G1606" s="205">
        <v>1000000</v>
      </c>
      <c r="H1606" s="205">
        <v>1000000</v>
      </c>
      <c r="I1606" s="636"/>
      <c r="J1606" s="633" t="s">
        <v>4279</v>
      </c>
    </row>
    <row r="1607" spans="1:10" ht="25.5" x14ac:dyDescent="0.2">
      <c r="A1607" s="630">
        <v>4</v>
      </c>
      <c r="B1607" s="630">
        <v>22020301</v>
      </c>
      <c r="C1607" s="631" t="s">
        <v>3352</v>
      </c>
      <c r="D1607" s="205">
        <v>142500</v>
      </c>
      <c r="E1607" s="205">
        <v>217500</v>
      </c>
      <c r="F1607" s="205">
        <v>2700000</v>
      </c>
      <c r="G1607" s="205">
        <v>3000000</v>
      </c>
      <c r="H1607" s="205">
        <v>800000</v>
      </c>
      <c r="I1607" s="636"/>
      <c r="J1607" s="633" t="s">
        <v>4279</v>
      </c>
    </row>
    <row r="1608" spans="1:10" ht="25.5" x14ac:dyDescent="0.2">
      <c r="A1608" s="630">
        <v>5</v>
      </c>
      <c r="B1608" s="630">
        <v>22020305</v>
      </c>
      <c r="C1608" s="631" t="s">
        <v>3355</v>
      </c>
      <c r="D1608" s="205">
        <v>193200</v>
      </c>
      <c r="E1608" s="205">
        <v>23000</v>
      </c>
      <c r="F1608" s="205">
        <v>1300000</v>
      </c>
      <c r="G1608" s="205">
        <v>2000000</v>
      </c>
      <c r="H1608" s="205">
        <v>1000000</v>
      </c>
      <c r="I1608" s="636"/>
      <c r="J1608" s="633" t="s">
        <v>4279</v>
      </c>
    </row>
    <row r="1609" spans="1:10" ht="25.5" x14ac:dyDescent="0.2">
      <c r="A1609" s="630">
        <v>6</v>
      </c>
      <c r="B1609" s="630">
        <v>22020401</v>
      </c>
      <c r="C1609" s="631" t="s">
        <v>3356</v>
      </c>
      <c r="D1609" s="205">
        <v>614700</v>
      </c>
      <c r="E1609" s="205">
        <v>650200</v>
      </c>
      <c r="F1609" s="205">
        <v>2000000</v>
      </c>
      <c r="G1609" s="205">
        <v>4000000</v>
      </c>
      <c r="H1609" s="205">
        <v>1000000</v>
      </c>
      <c r="I1609" s="636"/>
      <c r="J1609" s="633" t="s">
        <v>4279</v>
      </c>
    </row>
    <row r="1610" spans="1:10" ht="25.5" x14ac:dyDescent="0.2">
      <c r="A1610" s="630">
        <v>7</v>
      </c>
      <c r="B1610" s="630">
        <v>22020402</v>
      </c>
      <c r="C1610" s="631" t="s">
        <v>3366</v>
      </c>
      <c r="D1610" s="205">
        <v>605900</v>
      </c>
      <c r="E1610" s="205">
        <v>590944.43999999994</v>
      </c>
      <c r="F1610" s="205">
        <v>1500000</v>
      </c>
      <c r="G1610" s="205">
        <v>2000000</v>
      </c>
      <c r="H1610" s="205">
        <v>1000000</v>
      </c>
      <c r="I1610" s="636"/>
      <c r="J1610" s="633" t="s">
        <v>4279</v>
      </c>
    </row>
    <row r="1611" spans="1:10" ht="25.5" x14ac:dyDescent="0.2">
      <c r="A1611" s="630">
        <v>8</v>
      </c>
      <c r="B1611" s="630">
        <v>22020501</v>
      </c>
      <c r="C1611" s="631" t="s">
        <v>3370</v>
      </c>
      <c r="D1611" s="205">
        <v>129000</v>
      </c>
      <c r="E1611" s="205">
        <v>1454500</v>
      </c>
      <c r="F1611" s="205">
        <v>5000000</v>
      </c>
      <c r="G1611" s="205">
        <v>10000000</v>
      </c>
      <c r="H1611" s="205">
        <v>2000000</v>
      </c>
      <c r="I1611" s="636"/>
      <c r="J1611" s="633" t="s">
        <v>4279</v>
      </c>
    </row>
    <row r="1612" spans="1:10" ht="25.5" x14ac:dyDescent="0.2">
      <c r="A1612" s="630">
        <v>9</v>
      </c>
      <c r="B1612" s="630">
        <v>22021001</v>
      </c>
      <c r="C1612" s="631" t="s">
        <v>3360</v>
      </c>
      <c r="D1612" s="205">
        <v>80000</v>
      </c>
      <c r="E1612" s="205">
        <v>95000</v>
      </c>
      <c r="F1612" s="205">
        <v>500000</v>
      </c>
      <c r="G1612" s="205">
        <v>2000000</v>
      </c>
      <c r="H1612" s="205">
        <v>1000000</v>
      </c>
      <c r="I1612" s="636"/>
      <c r="J1612" s="633" t="s">
        <v>4279</v>
      </c>
    </row>
    <row r="1613" spans="1:10" ht="25.5" x14ac:dyDescent="0.2">
      <c r="A1613" s="630">
        <v>10</v>
      </c>
      <c r="B1613" s="630">
        <v>22021007</v>
      </c>
      <c r="C1613" s="631" t="s">
        <v>3362</v>
      </c>
      <c r="D1613" s="205">
        <v>419000</v>
      </c>
      <c r="E1613" s="205">
        <v>397000</v>
      </c>
      <c r="F1613" s="205">
        <v>3500000</v>
      </c>
      <c r="G1613" s="205">
        <v>4000000</v>
      </c>
      <c r="H1613" s="205">
        <v>1000000</v>
      </c>
      <c r="I1613" s="636"/>
      <c r="J1613" s="633" t="s">
        <v>4279</v>
      </c>
    </row>
    <row r="1614" spans="1:10" x14ac:dyDescent="0.2">
      <c r="A1614" s="1317" t="s">
        <v>365</v>
      </c>
      <c r="B1614" s="1317"/>
      <c r="C1614" s="1317"/>
      <c r="D1614" s="634">
        <v>5895000</v>
      </c>
      <c r="E1614" s="634">
        <v>8012444.4400000004</v>
      </c>
      <c r="F1614" s="634">
        <v>24000000</v>
      </c>
      <c r="G1614" s="634">
        <v>40000000</v>
      </c>
      <c r="H1614" s="634">
        <f>SUM(H1604:H1613)</f>
        <v>20800000</v>
      </c>
      <c r="I1614" s="636"/>
      <c r="J1614" s="636"/>
    </row>
    <row r="1615" spans="1:10" x14ac:dyDescent="0.2">
      <c r="A1615" s="628">
        <v>24</v>
      </c>
      <c r="B1615" s="628">
        <v>14800100100</v>
      </c>
      <c r="C1615" s="1316" t="s">
        <v>2039</v>
      </c>
      <c r="D1615" s="1316"/>
      <c r="E1615" s="1316"/>
      <c r="F1615" s="1316"/>
      <c r="G1615" s="1316"/>
      <c r="H1615" s="1316"/>
      <c r="I1615" s="636"/>
      <c r="J1615" s="636"/>
    </row>
    <row r="1616" spans="1:10" ht="25.5" x14ac:dyDescent="0.2">
      <c r="A1616" s="630">
        <v>1</v>
      </c>
      <c r="B1616" s="630">
        <v>22020102</v>
      </c>
      <c r="C1616" s="631" t="s">
        <v>3349</v>
      </c>
      <c r="D1616" s="205">
        <v>7354600</v>
      </c>
      <c r="E1616" s="205">
        <v>6022000</v>
      </c>
      <c r="F1616" s="205">
        <v>9500000</v>
      </c>
      <c r="G1616" s="205">
        <v>8500000</v>
      </c>
      <c r="H1616" s="205">
        <v>8000000</v>
      </c>
      <c r="I1616" s="636"/>
      <c r="J1616" s="633" t="s">
        <v>4279</v>
      </c>
    </row>
    <row r="1617" spans="1:10" ht="25.5" x14ac:dyDescent="0.2">
      <c r="A1617" s="630">
        <v>2</v>
      </c>
      <c r="B1617" s="630">
        <v>22020201</v>
      </c>
      <c r="C1617" s="631" t="s">
        <v>3363</v>
      </c>
      <c r="D1617" s="205">
        <v>220450</v>
      </c>
      <c r="E1617" s="205">
        <v>640000</v>
      </c>
      <c r="F1617" s="205">
        <v>2400000</v>
      </c>
      <c r="G1617" s="205">
        <v>1400000</v>
      </c>
      <c r="H1617" s="205">
        <v>1400000</v>
      </c>
      <c r="I1617" s="636"/>
      <c r="J1617" s="633" t="s">
        <v>4279</v>
      </c>
    </row>
    <row r="1618" spans="1:10" ht="25.5" x14ac:dyDescent="0.2">
      <c r="A1618" s="630">
        <v>3</v>
      </c>
      <c r="B1618" s="630">
        <v>22020301</v>
      </c>
      <c r="C1618" s="631" t="s">
        <v>3352</v>
      </c>
      <c r="D1618" s="205">
        <v>274000</v>
      </c>
      <c r="E1618" s="205">
        <v>575000</v>
      </c>
      <c r="F1618" s="205">
        <v>1500000</v>
      </c>
      <c r="G1618" s="205">
        <v>1500000</v>
      </c>
      <c r="H1618" s="205">
        <v>1500000</v>
      </c>
      <c r="I1618" s="636"/>
      <c r="J1618" s="633" t="s">
        <v>4279</v>
      </c>
    </row>
    <row r="1619" spans="1:10" ht="25.5" x14ac:dyDescent="0.2">
      <c r="A1619" s="630">
        <v>4</v>
      </c>
      <c r="B1619" s="630">
        <v>22020305</v>
      </c>
      <c r="C1619" s="631" t="s">
        <v>3355</v>
      </c>
      <c r="D1619" s="205">
        <v>179000</v>
      </c>
      <c r="E1619" s="205">
        <v>590000</v>
      </c>
      <c r="F1619" s="205">
        <v>1500000</v>
      </c>
      <c r="G1619" s="205">
        <v>1500000</v>
      </c>
      <c r="H1619" s="205">
        <v>1500000</v>
      </c>
      <c r="I1619" s="636"/>
      <c r="J1619" s="633" t="s">
        <v>4279</v>
      </c>
    </row>
    <row r="1620" spans="1:10" ht="25.5" x14ac:dyDescent="0.2">
      <c r="A1620" s="630">
        <v>5</v>
      </c>
      <c r="B1620" s="630">
        <v>22020401</v>
      </c>
      <c r="C1620" s="631" t="s">
        <v>3356</v>
      </c>
      <c r="D1620" s="205">
        <v>1193100</v>
      </c>
      <c r="E1620" s="205">
        <v>1177000</v>
      </c>
      <c r="F1620" s="205">
        <v>2200000</v>
      </c>
      <c r="G1620" s="205">
        <v>1800000</v>
      </c>
      <c r="H1620" s="205">
        <v>1800000</v>
      </c>
      <c r="I1620" s="636"/>
      <c r="J1620" s="633" t="s">
        <v>4279</v>
      </c>
    </row>
    <row r="1621" spans="1:10" ht="25.5" x14ac:dyDescent="0.2">
      <c r="A1621" s="630">
        <v>6</v>
      </c>
      <c r="B1621" s="630">
        <v>22020402</v>
      </c>
      <c r="C1621" s="631" t="s">
        <v>3366</v>
      </c>
      <c r="D1621" s="205">
        <v>412800</v>
      </c>
      <c r="E1621" s="205">
        <v>450000</v>
      </c>
      <c r="F1621" s="205">
        <v>1100000</v>
      </c>
      <c r="G1621" s="205">
        <v>1100000</v>
      </c>
      <c r="H1621" s="205">
        <v>1100000</v>
      </c>
      <c r="I1621" s="636"/>
      <c r="J1621" s="633" t="s">
        <v>4279</v>
      </c>
    </row>
    <row r="1622" spans="1:10" ht="25.5" x14ac:dyDescent="0.2">
      <c r="A1622" s="630">
        <v>7</v>
      </c>
      <c r="B1622" s="630">
        <v>22020501</v>
      </c>
      <c r="C1622" s="631" t="s">
        <v>3370</v>
      </c>
      <c r="D1622" s="637">
        <v>0</v>
      </c>
      <c r="E1622" s="637">
        <v>0</v>
      </c>
      <c r="F1622" s="637">
        <v>0</v>
      </c>
      <c r="G1622" s="205">
        <v>2600000</v>
      </c>
      <c r="H1622" s="205">
        <v>2600000</v>
      </c>
      <c r="I1622" s="636"/>
      <c r="J1622" s="633" t="s">
        <v>4279</v>
      </c>
    </row>
    <row r="1623" spans="1:10" ht="25.5" x14ac:dyDescent="0.2">
      <c r="A1623" s="630">
        <v>8</v>
      </c>
      <c r="B1623" s="630">
        <v>22021001</v>
      </c>
      <c r="C1623" s="631" t="s">
        <v>3360</v>
      </c>
      <c r="D1623" s="205">
        <v>167000</v>
      </c>
      <c r="E1623" s="205">
        <v>354000</v>
      </c>
      <c r="F1623" s="205">
        <v>800000</v>
      </c>
      <c r="G1623" s="205">
        <v>800000</v>
      </c>
      <c r="H1623" s="205">
        <v>800000</v>
      </c>
      <c r="I1623" s="636"/>
      <c r="J1623" s="633" t="s">
        <v>4279</v>
      </c>
    </row>
    <row r="1624" spans="1:10" ht="25.5" x14ac:dyDescent="0.2">
      <c r="A1624" s="630">
        <v>9</v>
      </c>
      <c r="B1624" s="630">
        <v>22021007</v>
      </c>
      <c r="C1624" s="631" t="s">
        <v>3362</v>
      </c>
      <c r="D1624" s="205">
        <v>465000</v>
      </c>
      <c r="E1624" s="205">
        <v>692000</v>
      </c>
      <c r="F1624" s="205">
        <v>1000000</v>
      </c>
      <c r="G1624" s="205">
        <v>800000</v>
      </c>
      <c r="H1624" s="205">
        <v>800000</v>
      </c>
      <c r="I1624" s="636"/>
      <c r="J1624" s="633" t="s">
        <v>4279</v>
      </c>
    </row>
    <row r="1625" spans="1:10" x14ac:dyDescent="0.2">
      <c r="A1625" s="1317" t="s">
        <v>365</v>
      </c>
      <c r="B1625" s="1317"/>
      <c r="C1625" s="1317"/>
      <c r="D1625" s="634">
        <v>10265950</v>
      </c>
      <c r="E1625" s="634">
        <v>10500000</v>
      </c>
      <c r="F1625" s="634">
        <v>20000000</v>
      </c>
      <c r="G1625" s="634">
        <v>20000000</v>
      </c>
      <c r="H1625" s="634">
        <f>SUM(H1616:H1624)</f>
        <v>19500000</v>
      </c>
      <c r="I1625" s="636"/>
      <c r="J1625" s="636"/>
    </row>
    <row r="1626" spans="1:10" x14ac:dyDescent="0.2">
      <c r="A1626" s="628">
        <v>25</v>
      </c>
      <c r="B1626" s="628">
        <v>14800100200</v>
      </c>
      <c r="C1626" s="1316" t="s">
        <v>3086</v>
      </c>
      <c r="D1626" s="1316"/>
      <c r="E1626" s="1316"/>
      <c r="F1626" s="1316"/>
      <c r="G1626" s="1316"/>
      <c r="H1626" s="1316"/>
      <c r="I1626" s="636"/>
      <c r="J1626" s="636"/>
    </row>
    <row r="1627" spans="1:10" ht="25.5" x14ac:dyDescent="0.2">
      <c r="A1627" s="630">
        <v>1</v>
      </c>
      <c r="B1627" s="630">
        <v>22020102</v>
      </c>
      <c r="C1627" s="631" t="s">
        <v>3349</v>
      </c>
      <c r="D1627" s="205">
        <v>553100</v>
      </c>
      <c r="E1627" s="205">
        <v>602000</v>
      </c>
      <c r="F1627" s="205">
        <v>3000000</v>
      </c>
      <c r="G1627" s="205">
        <v>1800000</v>
      </c>
      <c r="H1627" s="205">
        <v>1480000</v>
      </c>
      <c r="I1627" s="636"/>
      <c r="J1627" s="633" t="s">
        <v>4279</v>
      </c>
    </row>
    <row r="1628" spans="1:10" ht="25.5" x14ac:dyDescent="0.2">
      <c r="A1628" s="630">
        <v>2</v>
      </c>
      <c r="B1628" s="630">
        <v>22020201</v>
      </c>
      <c r="C1628" s="631" t="s">
        <v>3363</v>
      </c>
      <c r="D1628" s="205">
        <v>50000</v>
      </c>
      <c r="E1628" s="205">
        <v>70000</v>
      </c>
      <c r="F1628" s="205">
        <v>1200000</v>
      </c>
      <c r="G1628" s="205">
        <v>500000</v>
      </c>
      <c r="H1628" s="205">
        <v>500000</v>
      </c>
      <c r="I1628" s="636"/>
      <c r="J1628" s="633" t="s">
        <v>4279</v>
      </c>
    </row>
    <row r="1629" spans="1:10" ht="25.5" x14ac:dyDescent="0.2">
      <c r="A1629" s="630">
        <v>3</v>
      </c>
      <c r="B1629" s="630">
        <v>22020202</v>
      </c>
      <c r="C1629" s="631" t="s">
        <v>3350</v>
      </c>
      <c r="D1629" s="637">
        <v>0</v>
      </c>
      <c r="E1629" s="205">
        <v>70000</v>
      </c>
      <c r="F1629" s="205">
        <v>2000000</v>
      </c>
      <c r="G1629" s="205">
        <v>200000</v>
      </c>
      <c r="H1629" s="205">
        <v>200000</v>
      </c>
      <c r="I1629" s="636"/>
      <c r="J1629" s="633" t="s">
        <v>4279</v>
      </c>
    </row>
    <row r="1630" spans="1:10" ht="25.5" x14ac:dyDescent="0.2">
      <c r="A1630" s="630">
        <v>4</v>
      </c>
      <c r="B1630" s="630">
        <v>22020301</v>
      </c>
      <c r="C1630" s="631" t="s">
        <v>3352</v>
      </c>
      <c r="D1630" s="205">
        <v>426400</v>
      </c>
      <c r="E1630" s="205">
        <v>125000</v>
      </c>
      <c r="F1630" s="205">
        <v>1000000</v>
      </c>
      <c r="G1630" s="205">
        <v>200000</v>
      </c>
      <c r="H1630" s="205">
        <v>200000</v>
      </c>
      <c r="I1630" s="636"/>
      <c r="J1630" s="633" t="s">
        <v>4279</v>
      </c>
    </row>
    <row r="1631" spans="1:10" ht="25.5" x14ac:dyDescent="0.2">
      <c r="A1631" s="630">
        <v>5</v>
      </c>
      <c r="B1631" s="630">
        <v>22020402</v>
      </c>
      <c r="C1631" s="631" t="s">
        <v>3366</v>
      </c>
      <c r="D1631" s="205">
        <v>168000</v>
      </c>
      <c r="E1631" s="205">
        <v>200000</v>
      </c>
      <c r="F1631" s="205">
        <v>2300000</v>
      </c>
      <c r="G1631" s="205">
        <v>800000</v>
      </c>
      <c r="H1631" s="205">
        <v>800000</v>
      </c>
      <c r="I1631" s="636"/>
      <c r="J1631" s="633" t="s">
        <v>4279</v>
      </c>
    </row>
    <row r="1632" spans="1:10" ht="25.5" x14ac:dyDescent="0.2">
      <c r="A1632" s="630">
        <v>6</v>
      </c>
      <c r="B1632" s="630">
        <v>22020501</v>
      </c>
      <c r="C1632" s="631" t="s">
        <v>3370</v>
      </c>
      <c r="D1632" s="637">
        <v>0</v>
      </c>
      <c r="E1632" s="637">
        <v>0</v>
      </c>
      <c r="F1632" s="637">
        <v>0</v>
      </c>
      <c r="G1632" s="205">
        <v>1400000</v>
      </c>
      <c r="H1632" s="205">
        <v>1400000</v>
      </c>
      <c r="I1632" s="636"/>
      <c r="J1632" s="633" t="s">
        <v>4279</v>
      </c>
    </row>
    <row r="1633" spans="1:10" ht="25.5" x14ac:dyDescent="0.2">
      <c r="A1633" s="630">
        <v>7</v>
      </c>
      <c r="B1633" s="630">
        <v>22021007</v>
      </c>
      <c r="C1633" s="631" t="s">
        <v>3362</v>
      </c>
      <c r="D1633" s="205">
        <v>220000</v>
      </c>
      <c r="E1633" s="205">
        <v>95000</v>
      </c>
      <c r="F1633" s="205">
        <v>1300000</v>
      </c>
      <c r="G1633" s="205">
        <v>100000</v>
      </c>
      <c r="H1633" s="205">
        <v>100000</v>
      </c>
      <c r="I1633" s="636"/>
      <c r="J1633" s="633" t="s">
        <v>4279</v>
      </c>
    </row>
    <row r="1634" spans="1:10" x14ac:dyDescent="0.2">
      <c r="A1634" s="1317" t="s">
        <v>365</v>
      </c>
      <c r="B1634" s="1317"/>
      <c r="C1634" s="1317"/>
      <c r="D1634" s="634">
        <v>1417500</v>
      </c>
      <c r="E1634" s="634">
        <v>1162000</v>
      </c>
      <c r="F1634" s="634">
        <v>10800000</v>
      </c>
      <c r="G1634" s="634">
        <v>5000000</v>
      </c>
      <c r="H1634" s="634">
        <f>SUM(H1627:H1633)</f>
        <v>4680000</v>
      </c>
      <c r="I1634" s="636"/>
      <c r="J1634" s="636"/>
    </row>
    <row r="1635" spans="1:10" x14ac:dyDescent="0.2">
      <c r="A1635" s="628">
        <v>26</v>
      </c>
      <c r="B1635" s="628">
        <v>55100100100</v>
      </c>
      <c r="C1635" s="1316" t="s">
        <v>1375</v>
      </c>
      <c r="D1635" s="1316"/>
      <c r="E1635" s="1316"/>
      <c r="F1635" s="1316"/>
      <c r="G1635" s="1316"/>
      <c r="H1635" s="1316"/>
      <c r="I1635" s="636"/>
      <c r="J1635" s="636"/>
    </row>
    <row r="1636" spans="1:10" ht="25.5" x14ac:dyDescent="0.2">
      <c r="A1636" s="630">
        <v>1</v>
      </c>
      <c r="B1636" s="630">
        <v>22020102</v>
      </c>
      <c r="C1636" s="631" t="s">
        <v>3349</v>
      </c>
      <c r="D1636" s="205">
        <v>937000</v>
      </c>
      <c r="E1636" s="205">
        <v>506000</v>
      </c>
      <c r="F1636" s="205">
        <v>11000000</v>
      </c>
      <c r="G1636" s="205">
        <v>2500000</v>
      </c>
      <c r="H1636" s="205">
        <v>1800000</v>
      </c>
      <c r="I1636" s="636"/>
      <c r="J1636" s="633" t="s">
        <v>4279</v>
      </c>
    </row>
    <row r="1637" spans="1:10" ht="25.5" x14ac:dyDescent="0.2">
      <c r="A1637" s="630">
        <v>2</v>
      </c>
      <c r="B1637" s="630">
        <v>22020201</v>
      </c>
      <c r="C1637" s="631" t="s">
        <v>3363</v>
      </c>
      <c r="D1637" s="205">
        <v>744000</v>
      </c>
      <c r="E1637" s="205">
        <v>327000</v>
      </c>
      <c r="F1637" s="205">
        <v>1800000</v>
      </c>
      <c r="G1637" s="205">
        <v>1000000</v>
      </c>
      <c r="H1637" s="205">
        <v>800000</v>
      </c>
      <c r="I1637" s="636"/>
      <c r="J1637" s="633" t="s">
        <v>4279</v>
      </c>
    </row>
    <row r="1638" spans="1:10" ht="25.5" x14ac:dyDescent="0.2">
      <c r="A1638" s="630">
        <v>3</v>
      </c>
      <c r="B1638" s="630">
        <v>22020202</v>
      </c>
      <c r="C1638" s="631" t="s">
        <v>3350</v>
      </c>
      <c r="D1638" s="205">
        <v>502000</v>
      </c>
      <c r="E1638" s="205">
        <v>260000</v>
      </c>
      <c r="F1638" s="205">
        <v>1000000</v>
      </c>
      <c r="G1638" s="205">
        <v>1200000</v>
      </c>
      <c r="H1638" s="205">
        <v>800000</v>
      </c>
      <c r="I1638" s="636"/>
      <c r="J1638" s="633" t="s">
        <v>4279</v>
      </c>
    </row>
    <row r="1639" spans="1:10" ht="25.5" x14ac:dyDescent="0.2">
      <c r="A1639" s="630">
        <v>4</v>
      </c>
      <c r="B1639" s="630">
        <v>22020301</v>
      </c>
      <c r="C1639" s="631" t="s">
        <v>3352</v>
      </c>
      <c r="D1639" s="205">
        <v>889500</v>
      </c>
      <c r="E1639" s="205">
        <v>426500</v>
      </c>
      <c r="F1639" s="205">
        <v>3000000</v>
      </c>
      <c r="G1639" s="205">
        <v>1000000</v>
      </c>
      <c r="H1639" s="205">
        <v>1000000</v>
      </c>
      <c r="I1639" s="636"/>
      <c r="J1639" s="633" t="s">
        <v>4279</v>
      </c>
    </row>
    <row r="1640" spans="1:10" ht="25.5" x14ac:dyDescent="0.2">
      <c r="A1640" s="630">
        <v>5</v>
      </c>
      <c r="B1640" s="630">
        <v>22020305</v>
      </c>
      <c r="C1640" s="631" t="s">
        <v>3355</v>
      </c>
      <c r="D1640" s="205">
        <v>537500</v>
      </c>
      <c r="E1640" s="205">
        <v>283500</v>
      </c>
      <c r="F1640" s="205">
        <v>2000000</v>
      </c>
      <c r="G1640" s="205">
        <v>1000000</v>
      </c>
      <c r="H1640" s="205">
        <v>800000</v>
      </c>
      <c r="I1640" s="636"/>
      <c r="J1640" s="633" t="s">
        <v>4279</v>
      </c>
    </row>
    <row r="1641" spans="1:10" ht="25.5" x14ac:dyDescent="0.2">
      <c r="A1641" s="630">
        <v>6</v>
      </c>
      <c r="B1641" s="630">
        <v>22020401</v>
      </c>
      <c r="C1641" s="631" t="s">
        <v>3356</v>
      </c>
      <c r="D1641" s="205">
        <v>858000</v>
      </c>
      <c r="E1641" s="205">
        <v>449000</v>
      </c>
      <c r="F1641" s="205">
        <v>5000000</v>
      </c>
      <c r="G1641" s="205">
        <v>1000000</v>
      </c>
      <c r="H1641" s="205">
        <v>1500000</v>
      </c>
      <c r="I1641" s="636"/>
      <c r="J1641" s="633" t="s">
        <v>4279</v>
      </c>
    </row>
    <row r="1642" spans="1:10" ht="25.5" x14ac:dyDescent="0.2">
      <c r="A1642" s="630">
        <v>7</v>
      </c>
      <c r="B1642" s="630">
        <v>22020402</v>
      </c>
      <c r="C1642" s="631" t="s">
        <v>3366</v>
      </c>
      <c r="D1642" s="205">
        <v>500500</v>
      </c>
      <c r="E1642" s="205">
        <v>255500</v>
      </c>
      <c r="F1642" s="205">
        <v>1500000</v>
      </c>
      <c r="G1642" s="205">
        <v>2500000</v>
      </c>
      <c r="H1642" s="205">
        <v>2500000</v>
      </c>
      <c r="I1642" s="636"/>
      <c r="J1642" s="633" t="s">
        <v>4279</v>
      </c>
    </row>
    <row r="1643" spans="1:10" ht="25.5" x14ac:dyDescent="0.2">
      <c r="A1643" s="630">
        <v>8</v>
      </c>
      <c r="B1643" s="630">
        <v>22020501</v>
      </c>
      <c r="C1643" s="631" t="s">
        <v>3370</v>
      </c>
      <c r="D1643" s="205">
        <v>893000</v>
      </c>
      <c r="E1643" s="205">
        <v>437500</v>
      </c>
      <c r="F1643" s="205">
        <v>7000000</v>
      </c>
      <c r="G1643" s="205">
        <v>5000000</v>
      </c>
      <c r="H1643" s="205">
        <v>3000000</v>
      </c>
      <c r="I1643" s="636"/>
      <c r="J1643" s="633" t="s">
        <v>4279</v>
      </c>
    </row>
    <row r="1644" spans="1:10" ht="25.5" x14ac:dyDescent="0.2">
      <c r="A1644" s="630">
        <v>9</v>
      </c>
      <c r="B1644" s="630">
        <v>22021001</v>
      </c>
      <c r="C1644" s="631" t="s">
        <v>3360</v>
      </c>
      <c r="D1644" s="205">
        <v>518500</v>
      </c>
      <c r="E1644" s="205">
        <v>234000</v>
      </c>
      <c r="F1644" s="205">
        <v>1200000</v>
      </c>
      <c r="G1644" s="205">
        <v>400000</v>
      </c>
      <c r="H1644" s="205">
        <v>400000</v>
      </c>
      <c r="I1644" s="636"/>
      <c r="J1644" s="633" t="s">
        <v>4279</v>
      </c>
    </row>
    <row r="1645" spans="1:10" ht="25.5" x14ac:dyDescent="0.2">
      <c r="A1645" s="630">
        <v>10</v>
      </c>
      <c r="B1645" s="630">
        <v>22021007</v>
      </c>
      <c r="C1645" s="631" t="s">
        <v>3362</v>
      </c>
      <c r="D1645" s="205">
        <v>520000</v>
      </c>
      <c r="E1645" s="205">
        <v>270000</v>
      </c>
      <c r="F1645" s="205">
        <v>2500000</v>
      </c>
      <c r="G1645" s="205">
        <v>1400000</v>
      </c>
      <c r="H1645" s="205">
        <v>900000</v>
      </c>
      <c r="I1645" s="636"/>
      <c r="J1645" s="633" t="s">
        <v>4279</v>
      </c>
    </row>
    <row r="1646" spans="1:10" x14ac:dyDescent="0.2">
      <c r="A1646" s="1317" t="s">
        <v>365</v>
      </c>
      <c r="B1646" s="1317"/>
      <c r="C1646" s="1317"/>
      <c r="D1646" s="634">
        <v>6900000</v>
      </c>
      <c r="E1646" s="634">
        <v>3449000</v>
      </c>
      <c r="F1646" s="634">
        <v>36000000</v>
      </c>
      <c r="G1646" s="634">
        <v>17000000</v>
      </c>
      <c r="H1646" s="634">
        <f>SUM(H1636:H1645)</f>
        <v>13500000</v>
      </c>
      <c r="I1646" s="636"/>
      <c r="J1646" s="636"/>
    </row>
    <row r="1647" spans="1:10" x14ac:dyDescent="0.2">
      <c r="A1647" s="628">
        <v>27</v>
      </c>
      <c r="B1647" s="628">
        <v>55100100200</v>
      </c>
      <c r="C1647" s="1316" t="s">
        <v>668</v>
      </c>
      <c r="D1647" s="1316"/>
      <c r="E1647" s="1316"/>
      <c r="F1647" s="1316"/>
      <c r="G1647" s="1316"/>
      <c r="H1647" s="1316"/>
      <c r="I1647" s="636"/>
      <c r="J1647" s="636"/>
    </row>
    <row r="1648" spans="1:10" ht="25.5" x14ac:dyDescent="0.2">
      <c r="A1648" s="630">
        <v>1</v>
      </c>
      <c r="B1648" s="630">
        <v>22020102</v>
      </c>
      <c r="C1648" s="631" t="s">
        <v>3349</v>
      </c>
      <c r="D1648" s="205">
        <v>462800</v>
      </c>
      <c r="E1648" s="205">
        <v>335000</v>
      </c>
      <c r="F1648" s="205">
        <v>750000</v>
      </c>
      <c r="G1648" s="205">
        <v>1500000</v>
      </c>
      <c r="H1648" s="205">
        <v>700000</v>
      </c>
      <c r="I1648" s="636"/>
      <c r="J1648" s="633" t="s">
        <v>4279</v>
      </c>
    </row>
    <row r="1649" spans="1:10" ht="25.5" x14ac:dyDescent="0.2">
      <c r="A1649" s="630">
        <v>2</v>
      </c>
      <c r="B1649" s="630">
        <v>22020201</v>
      </c>
      <c r="C1649" s="631" t="s">
        <v>3363</v>
      </c>
      <c r="D1649" s="205">
        <v>127000</v>
      </c>
      <c r="E1649" s="205">
        <v>77500</v>
      </c>
      <c r="F1649" s="205">
        <v>50000</v>
      </c>
      <c r="G1649" s="205">
        <v>100000</v>
      </c>
      <c r="H1649" s="205">
        <v>100000</v>
      </c>
      <c r="I1649" s="636"/>
      <c r="J1649" s="633" t="s">
        <v>4279</v>
      </c>
    </row>
    <row r="1650" spans="1:10" ht="25.5" x14ac:dyDescent="0.2">
      <c r="A1650" s="630">
        <v>3</v>
      </c>
      <c r="B1650" s="630">
        <v>22020301</v>
      </c>
      <c r="C1650" s="631" t="s">
        <v>3352</v>
      </c>
      <c r="D1650" s="205">
        <v>290500</v>
      </c>
      <c r="E1650" s="205">
        <v>307500</v>
      </c>
      <c r="F1650" s="205">
        <v>600000</v>
      </c>
      <c r="G1650" s="205">
        <v>500000</v>
      </c>
      <c r="H1650" s="205">
        <v>500000</v>
      </c>
      <c r="I1650" s="636"/>
      <c r="J1650" s="633" t="s">
        <v>4279</v>
      </c>
    </row>
    <row r="1651" spans="1:10" ht="25.5" x14ac:dyDescent="0.2">
      <c r="A1651" s="630">
        <v>4</v>
      </c>
      <c r="B1651" s="630">
        <v>22020305</v>
      </c>
      <c r="C1651" s="631" t="s">
        <v>3355</v>
      </c>
      <c r="D1651" s="205">
        <v>110000</v>
      </c>
      <c r="E1651" s="637">
        <v>0</v>
      </c>
      <c r="F1651" s="205">
        <v>200000</v>
      </c>
      <c r="G1651" s="205">
        <v>400000</v>
      </c>
      <c r="H1651" s="205">
        <v>200000</v>
      </c>
      <c r="I1651" s="636"/>
      <c r="J1651" s="633" t="s">
        <v>4279</v>
      </c>
    </row>
    <row r="1652" spans="1:10" ht="25.5" x14ac:dyDescent="0.2">
      <c r="A1652" s="630">
        <v>5</v>
      </c>
      <c r="B1652" s="630">
        <v>22020401</v>
      </c>
      <c r="C1652" s="631" t="s">
        <v>3356</v>
      </c>
      <c r="D1652" s="205">
        <v>274700</v>
      </c>
      <c r="E1652" s="205">
        <v>200000</v>
      </c>
      <c r="F1652" s="205">
        <v>1000000</v>
      </c>
      <c r="G1652" s="205">
        <v>1500000</v>
      </c>
      <c r="H1652" s="205">
        <v>300000</v>
      </c>
      <c r="I1652" s="636"/>
      <c r="J1652" s="633" t="s">
        <v>4279</v>
      </c>
    </row>
    <row r="1653" spans="1:10" ht="25.5" x14ac:dyDescent="0.2">
      <c r="A1653" s="630">
        <v>6</v>
      </c>
      <c r="B1653" s="630">
        <v>22020402</v>
      </c>
      <c r="C1653" s="631" t="s">
        <v>3366</v>
      </c>
      <c r="D1653" s="205">
        <v>185000</v>
      </c>
      <c r="E1653" s="205">
        <v>60000</v>
      </c>
      <c r="F1653" s="205">
        <v>200000</v>
      </c>
      <c r="G1653" s="205">
        <v>500000</v>
      </c>
      <c r="H1653" s="205">
        <v>300000</v>
      </c>
      <c r="I1653" s="636"/>
      <c r="J1653" s="633" t="s">
        <v>4279</v>
      </c>
    </row>
    <row r="1654" spans="1:10" ht="25.5" x14ac:dyDescent="0.2">
      <c r="A1654" s="630">
        <v>7</v>
      </c>
      <c r="B1654" s="630">
        <v>22021001</v>
      </c>
      <c r="C1654" s="631" t="s">
        <v>3360</v>
      </c>
      <c r="D1654" s="205">
        <v>50000</v>
      </c>
      <c r="E1654" s="205">
        <v>70000</v>
      </c>
      <c r="F1654" s="205">
        <v>300000</v>
      </c>
      <c r="G1654" s="205">
        <v>500000</v>
      </c>
      <c r="H1654" s="205">
        <v>500000</v>
      </c>
      <c r="I1654" s="636"/>
      <c r="J1654" s="633" t="s">
        <v>4279</v>
      </c>
    </row>
    <row r="1655" spans="1:10" x14ac:dyDescent="0.2">
      <c r="A1655" s="1317" t="s">
        <v>365</v>
      </c>
      <c r="B1655" s="1317"/>
      <c r="C1655" s="1317"/>
      <c r="D1655" s="634">
        <v>1500000</v>
      </c>
      <c r="E1655" s="634">
        <v>1050000</v>
      </c>
      <c r="F1655" s="634">
        <v>3100000</v>
      </c>
      <c r="G1655" s="634">
        <v>5000000</v>
      </c>
      <c r="H1655" s="634">
        <f>SUM(H1648:H1654)</f>
        <v>2600000</v>
      </c>
      <c r="I1655" s="636"/>
      <c r="J1655" s="636"/>
    </row>
    <row r="1656" spans="1:10" x14ac:dyDescent="0.2">
      <c r="A1656" s="628">
        <v>28</v>
      </c>
      <c r="B1656" s="628">
        <v>11100200300</v>
      </c>
      <c r="C1656" s="1316" t="s">
        <v>3013</v>
      </c>
      <c r="D1656" s="1316"/>
      <c r="E1656" s="1316"/>
      <c r="F1656" s="1316"/>
      <c r="G1656" s="1316"/>
      <c r="H1656" s="1316"/>
      <c r="I1656" s="636"/>
      <c r="J1656" s="636"/>
    </row>
    <row r="1657" spans="1:10" ht="25.5" x14ac:dyDescent="0.2">
      <c r="A1657" s="630">
        <v>1</v>
      </c>
      <c r="B1657" s="630">
        <v>22020102</v>
      </c>
      <c r="C1657" s="631" t="s">
        <v>3349</v>
      </c>
      <c r="D1657" s="637">
        <v>0</v>
      </c>
      <c r="E1657" s="205">
        <v>3555581</v>
      </c>
      <c r="F1657" s="205">
        <v>4000000</v>
      </c>
      <c r="G1657" s="205">
        <v>4000000</v>
      </c>
      <c r="H1657" s="205">
        <v>18600000</v>
      </c>
      <c r="I1657" s="636"/>
      <c r="J1657" s="633" t="s">
        <v>4279</v>
      </c>
    </row>
    <row r="1658" spans="1:10" ht="25.5" x14ac:dyDescent="0.2">
      <c r="A1658" s="630">
        <v>2</v>
      </c>
      <c r="B1658" s="630">
        <v>22020202</v>
      </c>
      <c r="C1658" s="631" t="s">
        <v>3350</v>
      </c>
      <c r="D1658" s="637">
        <v>0</v>
      </c>
      <c r="E1658" s="205">
        <v>888920</v>
      </c>
      <c r="F1658" s="205">
        <v>1000000</v>
      </c>
      <c r="G1658" s="205">
        <v>1000000</v>
      </c>
      <c r="H1658" s="205">
        <v>8900000</v>
      </c>
      <c r="I1658" s="636"/>
      <c r="J1658" s="633" t="s">
        <v>4279</v>
      </c>
    </row>
    <row r="1659" spans="1:10" ht="25.5" x14ac:dyDescent="0.2">
      <c r="A1659" s="630">
        <v>3</v>
      </c>
      <c r="B1659" s="630">
        <v>22020301</v>
      </c>
      <c r="C1659" s="631" t="s">
        <v>3352</v>
      </c>
      <c r="D1659" s="637">
        <v>0</v>
      </c>
      <c r="E1659" s="205">
        <v>1777830</v>
      </c>
      <c r="F1659" s="205">
        <v>2000000</v>
      </c>
      <c r="G1659" s="205">
        <v>2000000</v>
      </c>
      <c r="H1659" s="205">
        <v>4700000</v>
      </c>
      <c r="I1659" s="636"/>
      <c r="J1659" s="633" t="s">
        <v>4279</v>
      </c>
    </row>
    <row r="1660" spans="1:10" ht="25.5" x14ac:dyDescent="0.2">
      <c r="A1660" s="630">
        <v>4</v>
      </c>
      <c r="B1660" s="630">
        <v>22020305</v>
      </c>
      <c r="C1660" s="631" t="s">
        <v>3355</v>
      </c>
      <c r="D1660" s="637">
        <v>0</v>
      </c>
      <c r="E1660" s="205">
        <v>2666746</v>
      </c>
      <c r="F1660" s="205">
        <v>3000000</v>
      </c>
      <c r="G1660" s="205">
        <v>3000000</v>
      </c>
      <c r="H1660" s="205">
        <v>2700000</v>
      </c>
      <c r="I1660" s="636"/>
      <c r="J1660" s="633" t="s">
        <v>4279</v>
      </c>
    </row>
    <row r="1661" spans="1:10" ht="25.5" x14ac:dyDescent="0.2">
      <c r="A1661" s="630">
        <v>5</v>
      </c>
      <c r="B1661" s="630">
        <v>22020401</v>
      </c>
      <c r="C1661" s="631" t="s">
        <v>3362</v>
      </c>
      <c r="D1661" s="637">
        <v>0</v>
      </c>
      <c r="E1661" s="205">
        <v>4444177</v>
      </c>
      <c r="F1661" s="205">
        <v>5000000</v>
      </c>
      <c r="G1661" s="205">
        <v>5000000</v>
      </c>
      <c r="H1661" s="205">
        <v>8500000</v>
      </c>
      <c r="I1661" s="636"/>
      <c r="J1661" s="633" t="s">
        <v>4279</v>
      </c>
    </row>
    <row r="1662" spans="1:10" ht="25.5" x14ac:dyDescent="0.2">
      <c r="A1662" s="630">
        <v>6</v>
      </c>
      <c r="B1662" s="630">
        <v>22020402</v>
      </c>
      <c r="C1662" s="631" t="s">
        <v>3366</v>
      </c>
      <c r="D1662" s="637">
        <v>0</v>
      </c>
      <c r="E1662" s="205">
        <v>2666746</v>
      </c>
      <c r="F1662" s="205">
        <v>3000000</v>
      </c>
      <c r="G1662" s="205">
        <v>3000000</v>
      </c>
      <c r="H1662" s="205">
        <v>5700000</v>
      </c>
      <c r="I1662" s="636"/>
      <c r="J1662" s="633" t="s">
        <v>4279</v>
      </c>
    </row>
    <row r="1663" spans="1:10" ht="25.5" x14ac:dyDescent="0.2">
      <c r="A1663" s="630">
        <v>7</v>
      </c>
      <c r="B1663" s="630">
        <v>22020501</v>
      </c>
      <c r="C1663" s="631" t="s">
        <v>3370</v>
      </c>
      <c r="D1663" s="637">
        <v>0</v>
      </c>
      <c r="E1663" s="205">
        <v>7111323</v>
      </c>
      <c r="F1663" s="205">
        <v>8000000</v>
      </c>
      <c r="G1663" s="205">
        <v>8000000</v>
      </c>
      <c r="H1663" s="205">
        <v>12200000</v>
      </c>
      <c r="I1663" s="636"/>
      <c r="J1663" s="633" t="s">
        <v>4279</v>
      </c>
    </row>
    <row r="1664" spans="1:10" ht="25.5" x14ac:dyDescent="0.2">
      <c r="A1664" s="630">
        <v>8</v>
      </c>
      <c r="B1664" s="630">
        <v>22021001</v>
      </c>
      <c r="C1664" s="631" t="s">
        <v>3360</v>
      </c>
      <c r="D1664" s="637">
        <v>0</v>
      </c>
      <c r="E1664" s="205">
        <v>10666665</v>
      </c>
      <c r="F1664" s="205">
        <v>12000000</v>
      </c>
      <c r="G1664" s="205">
        <v>12000000</v>
      </c>
      <c r="H1664" s="205">
        <v>10400000</v>
      </c>
      <c r="I1664" s="636"/>
      <c r="J1664" s="633" t="s">
        <v>4279</v>
      </c>
    </row>
    <row r="1665" spans="1:10" ht="25.5" x14ac:dyDescent="0.2">
      <c r="A1665" s="630">
        <v>9</v>
      </c>
      <c r="B1665" s="630">
        <v>22021003</v>
      </c>
      <c r="C1665" s="631" t="s">
        <v>3376</v>
      </c>
      <c r="D1665" s="637">
        <v>0</v>
      </c>
      <c r="E1665" s="205">
        <v>1777830</v>
      </c>
      <c r="F1665" s="205">
        <v>2000000</v>
      </c>
      <c r="G1665" s="205">
        <v>2000000</v>
      </c>
      <c r="H1665" s="205">
        <v>2800000</v>
      </c>
      <c r="I1665" s="636"/>
      <c r="J1665" s="633" t="s">
        <v>4279</v>
      </c>
    </row>
    <row r="1666" spans="1:10" ht="25.5" x14ac:dyDescent="0.2">
      <c r="A1666" s="630">
        <v>10</v>
      </c>
      <c r="B1666" s="630">
        <v>22021007</v>
      </c>
      <c r="C1666" s="631" t="s">
        <v>3362</v>
      </c>
      <c r="D1666" s="637">
        <v>0</v>
      </c>
      <c r="E1666" s="205">
        <v>4444182</v>
      </c>
      <c r="F1666" s="205">
        <v>5000000</v>
      </c>
      <c r="G1666" s="205">
        <v>5000000</v>
      </c>
      <c r="H1666" s="205">
        <v>8500000</v>
      </c>
      <c r="I1666" s="636"/>
      <c r="J1666" s="633" t="s">
        <v>4279</v>
      </c>
    </row>
    <row r="1667" spans="1:10" x14ac:dyDescent="0.2">
      <c r="A1667" s="1317" t="s">
        <v>365</v>
      </c>
      <c r="B1667" s="1317"/>
      <c r="C1667" s="1317"/>
      <c r="D1667" s="640">
        <v>0</v>
      </c>
      <c r="E1667" s="634">
        <v>40000000</v>
      </c>
      <c r="F1667" s="634">
        <v>45000000</v>
      </c>
      <c r="G1667" s="634">
        <v>45000000</v>
      </c>
      <c r="H1667" s="634">
        <f>SUM(H1657:H1666)</f>
        <v>83000000</v>
      </c>
      <c r="I1667" s="636"/>
      <c r="J1667" s="636"/>
    </row>
    <row r="1668" spans="1:10" x14ac:dyDescent="0.2">
      <c r="A1668" s="628">
        <v>29</v>
      </c>
      <c r="B1668" s="628">
        <v>12500700300</v>
      </c>
      <c r="C1668" s="1316" t="s">
        <v>3050</v>
      </c>
      <c r="D1668" s="1316"/>
      <c r="E1668" s="1316"/>
      <c r="F1668" s="1316"/>
      <c r="G1668" s="1316"/>
      <c r="H1668" s="1316"/>
      <c r="I1668" s="636"/>
      <c r="J1668" s="636"/>
    </row>
    <row r="1669" spans="1:10" ht="25.5" x14ac:dyDescent="0.2">
      <c r="A1669" s="630">
        <v>1</v>
      </c>
      <c r="B1669" s="630">
        <v>22020102</v>
      </c>
      <c r="C1669" s="631" t="s">
        <v>3349</v>
      </c>
      <c r="D1669" s="205">
        <v>2377699.98</v>
      </c>
      <c r="E1669" s="205">
        <v>2170000</v>
      </c>
      <c r="F1669" s="205">
        <v>3000000</v>
      </c>
      <c r="G1669" s="205">
        <v>4000000</v>
      </c>
      <c r="H1669" s="205">
        <v>4000000</v>
      </c>
      <c r="I1669" s="636"/>
      <c r="J1669" s="633" t="s">
        <v>4279</v>
      </c>
    </row>
    <row r="1670" spans="1:10" ht="25.5" x14ac:dyDescent="0.2">
      <c r="A1670" s="630">
        <v>2</v>
      </c>
      <c r="B1670" s="630">
        <v>22020202</v>
      </c>
      <c r="C1670" s="631" t="s">
        <v>3350</v>
      </c>
      <c r="D1670" s="205">
        <v>960000</v>
      </c>
      <c r="E1670" s="205">
        <v>1072000</v>
      </c>
      <c r="F1670" s="205">
        <v>1500000</v>
      </c>
      <c r="G1670" s="205">
        <v>500000</v>
      </c>
      <c r="H1670" s="205">
        <v>500000</v>
      </c>
      <c r="I1670" s="636"/>
      <c r="J1670" s="633" t="s">
        <v>4279</v>
      </c>
    </row>
    <row r="1671" spans="1:10" ht="25.5" x14ac:dyDescent="0.2">
      <c r="A1671" s="630">
        <v>3</v>
      </c>
      <c r="B1671" s="630">
        <v>22020301</v>
      </c>
      <c r="C1671" s="631" t="s">
        <v>3352</v>
      </c>
      <c r="D1671" s="205">
        <v>752400</v>
      </c>
      <c r="E1671" s="205">
        <v>964000</v>
      </c>
      <c r="F1671" s="205">
        <v>2000000</v>
      </c>
      <c r="G1671" s="205">
        <v>2000000</v>
      </c>
      <c r="H1671" s="205">
        <v>2000000</v>
      </c>
      <c r="I1671" s="636"/>
      <c r="J1671" s="633" t="s">
        <v>4279</v>
      </c>
    </row>
    <row r="1672" spans="1:10" ht="25.5" x14ac:dyDescent="0.2">
      <c r="A1672" s="630">
        <v>4</v>
      </c>
      <c r="B1672" s="630">
        <v>22020305</v>
      </c>
      <c r="C1672" s="631" t="s">
        <v>3355</v>
      </c>
      <c r="D1672" s="205">
        <v>40000</v>
      </c>
      <c r="E1672" s="205">
        <v>1067100</v>
      </c>
      <c r="F1672" s="205">
        <v>1500000</v>
      </c>
      <c r="G1672" s="205">
        <v>1500000</v>
      </c>
      <c r="H1672" s="205">
        <v>1500000</v>
      </c>
      <c r="I1672" s="636"/>
      <c r="J1672" s="633" t="s">
        <v>4279</v>
      </c>
    </row>
    <row r="1673" spans="1:10" ht="25.5" x14ac:dyDescent="0.2">
      <c r="A1673" s="630">
        <v>5</v>
      </c>
      <c r="B1673" s="630">
        <v>22020401</v>
      </c>
      <c r="C1673" s="631" t="s">
        <v>3356</v>
      </c>
      <c r="D1673" s="205">
        <v>280350</v>
      </c>
      <c r="E1673" s="205">
        <v>704000</v>
      </c>
      <c r="F1673" s="205">
        <v>2000000</v>
      </c>
      <c r="G1673" s="205">
        <v>2000000</v>
      </c>
      <c r="H1673" s="205">
        <v>2000000</v>
      </c>
      <c r="I1673" s="636"/>
      <c r="J1673" s="633" t="s">
        <v>4279</v>
      </c>
    </row>
    <row r="1674" spans="1:10" ht="25.5" x14ac:dyDescent="0.2">
      <c r="A1674" s="630">
        <v>6</v>
      </c>
      <c r="B1674" s="630">
        <v>22020402</v>
      </c>
      <c r="C1674" s="631" t="s">
        <v>3366</v>
      </c>
      <c r="D1674" s="205">
        <v>1025750</v>
      </c>
      <c r="E1674" s="205">
        <v>1057600</v>
      </c>
      <c r="F1674" s="205">
        <v>1500000</v>
      </c>
      <c r="G1674" s="205">
        <v>2000000</v>
      </c>
      <c r="H1674" s="205">
        <v>2000000</v>
      </c>
      <c r="I1674" s="636"/>
      <c r="J1674" s="633" t="s">
        <v>4279</v>
      </c>
    </row>
    <row r="1675" spans="1:10" ht="25.5" x14ac:dyDescent="0.2">
      <c r="A1675" s="630">
        <v>7</v>
      </c>
      <c r="B1675" s="630">
        <v>22020501</v>
      </c>
      <c r="C1675" s="631" t="s">
        <v>3370</v>
      </c>
      <c r="D1675" s="205">
        <v>250000</v>
      </c>
      <c r="E1675" s="205">
        <v>236000</v>
      </c>
      <c r="F1675" s="205">
        <v>2500000</v>
      </c>
      <c r="G1675" s="205">
        <v>1000000</v>
      </c>
      <c r="H1675" s="205">
        <v>1000000</v>
      </c>
      <c r="I1675" s="636"/>
      <c r="J1675" s="633" t="s">
        <v>4279</v>
      </c>
    </row>
    <row r="1676" spans="1:10" ht="25.5" x14ac:dyDescent="0.2">
      <c r="A1676" s="630">
        <v>8</v>
      </c>
      <c r="B1676" s="630">
        <v>22021001</v>
      </c>
      <c r="C1676" s="631" t="s">
        <v>3360</v>
      </c>
      <c r="D1676" s="637">
        <v>0</v>
      </c>
      <c r="E1676" s="637">
        <v>0</v>
      </c>
      <c r="F1676" s="205">
        <v>1000000</v>
      </c>
      <c r="G1676" s="205">
        <v>1000000</v>
      </c>
      <c r="H1676" s="205">
        <v>1000000</v>
      </c>
      <c r="I1676" s="636"/>
      <c r="J1676" s="633" t="s">
        <v>4279</v>
      </c>
    </row>
    <row r="1677" spans="1:10" ht="25.5" x14ac:dyDescent="0.2">
      <c r="A1677" s="630">
        <v>9</v>
      </c>
      <c r="B1677" s="630">
        <v>22021007</v>
      </c>
      <c r="C1677" s="631" t="s">
        <v>3362</v>
      </c>
      <c r="D1677" s="205">
        <v>980000</v>
      </c>
      <c r="E1677" s="205">
        <v>728500</v>
      </c>
      <c r="F1677" s="205">
        <v>1000000</v>
      </c>
      <c r="G1677" s="205">
        <v>2000000</v>
      </c>
      <c r="H1677" s="205">
        <v>2000000</v>
      </c>
      <c r="I1677" s="636"/>
      <c r="J1677" s="633" t="s">
        <v>4279</v>
      </c>
    </row>
    <row r="1678" spans="1:10" x14ac:dyDescent="0.2">
      <c r="A1678" s="1317" t="s">
        <v>365</v>
      </c>
      <c r="B1678" s="1317"/>
      <c r="C1678" s="1317"/>
      <c r="D1678" s="634">
        <v>6666199.9800000004</v>
      </c>
      <c r="E1678" s="634">
        <v>7999200</v>
      </c>
      <c r="F1678" s="634">
        <v>16000000</v>
      </c>
      <c r="G1678" s="634">
        <v>16000000</v>
      </c>
      <c r="H1678" s="634">
        <f>SUM(H1669:H1677)</f>
        <v>16000000</v>
      </c>
      <c r="I1678" s="636"/>
      <c r="J1678" s="636"/>
    </row>
    <row r="1679" spans="1:10" x14ac:dyDescent="0.2">
      <c r="A1679" s="628">
        <v>30</v>
      </c>
      <c r="B1679" s="628">
        <v>11105200100</v>
      </c>
      <c r="C1679" s="1316" t="s">
        <v>438</v>
      </c>
      <c r="D1679" s="1316"/>
      <c r="E1679" s="1316"/>
      <c r="F1679" s="1316"/>
      <c r="G1679" s="1316"/>
      <c r="H1679" s="1316"/>
      <c r="I1679" s="636"/>
      <c r="J1679" s="636"/>
    </row>
    <row r="1680" spans="1:10" ht="25.5" x14ac:dyDescent="0.2">
      <c r="A1680" s="630">
        <v>1</v>
      </c>
      <c r="B1680" s="630">
        <v>22020102</v>
      </c>
      <c r="C1680" s="631" t="s">
        <v>3349</v>
      </c>
      <c r="D1680" s="637">
        <v>0</v>
      </c>
      <c r="E1680" s="637">
        <v>0</v>
      </c>
      <c r="F1680" s="205">
        <v>200000</v>
      </c>
      <c r="G1680" s="205">
        <v>3000000</v>
      </c>
      <c r="H1680" s="205">
        <v>2000000</v>
      </c>
      <c r="I1680" s="636"/>
      <c r="J1680" s="633" t="s">
        <v>4279</v>
      </c>
    </row>
    <row r="1681" spans="1:10" ht="25.5" x14ac:dyDescent="0.2">
      <c r="A1681" s="630">
        <v>2</v>
      </c>
      <c r="B1681" s="630">
        <v>22020201</v>
      </c>
      <c r="C1681" s="631" t="s">
        <v>3363</v>
      </c>
      <c r="D1681" s="637">
        <v>0</v>
      </c>
      <c r="E1681" s="637">
        <v>0</v>
      </c>
      <c r="F1681" s="637">
        <v>0</v>
      </c>
      <c r="G1681" s="205">
        <v>500000</v>
      </c>
      <c r="H1681" s="205">
        <v>500000</v>
      </c>
      <c r="I1681" s="636"/>
      <c r="J1681" s="633" t="s">
        <v>4279</v>
      </c>
    </row>
    <row r="1682" spans="1:10" ht="25.5" x14ac:dyDescent="0.2">
      <c r="A1682" s="630">
        <v>3</v>
      </c>
      <c r="B1682" s="630">
        <v>22020202</v>
      </c>
      <c r="C1682" s="631" t="s">
        <v>3350</v>
      </c>
      <c r="D1682" s="637">
        <v>0</v>
      </c>
      <c r="E1682" s="637">
        <v>0</v>
      </c>
      <c r="F1682" s="205">
        <v>90000</v>
      </c>
      <c r="G1682" s="205">
        <v>500000</v>
      </c>
      <c r="H1682" s="205">
        <v>500000</v>
      </c>
      <c r="I1682" s="636"/>
      <c r="J1682" s="633" t="s">
        <v>4279</v>
      </c>
    </row>
    <row r="1683" spans="1:10" ht="25.5" x14ac:dyDescent="0.2">
      <c r="A1683" s="630">
        <v>4</v>
      </c>
      <c r="B1683" s="630">
        <v>22020203</v>
      </c>
      <c r="C1683" s="631" t="s">
        <v>3351</v>
      </c>
      <c r="D1683" s="637">
        <v>0</v>
      </c>
      <c r="E1683" s="637">
        <v>0</v>
      </c>
      <c r="F1683" s="637">
        <v>0</v>
      </c>
      <c r="G1683" s="205">
        <v>500000</v>
      </c>
      <c r="H1683" s="205">
        <v>500000</v>
      </c>
      <c r="I1683" s="636"/>
      <c r="J1683" s="633" t="s">
        <v>4279</v>
      </c>
    </row>
    <row r="1684" spans="1:10" ht="25.5" x14ac:dyDescent="0.2">
      <c r="A1684" s="630">
        <v>5</v>
      </c>
      <c r="B1684" s="630">
        <v>22020210</v>
      </c>
      <c r="C1684" s="631" t="s">
        <v>3401</v>
      </c>
      <c r="D1684" s="637">
        <v>0</v>
      </c>
      <c r="E1684" s="637">
        <v>0</v>
      </c>
      <c r="F1684" s="637">
        <v>0</v>
      </c>
      <c r="G1684" s="205">
        <v>250000</v>
      </c>
      <c r="H1684" s="205">
        <v>250000</v>
      </c>
      <c r="I1684" s="636"/>
      <c r="J1684" s="633" t="s">
        <v>4279</v>
      </c>
    </row>
    <row r="1685" spans="1:10" ht="25.5" x14ac:dyDescent="0.2">
      <c r="A1685" s="630">
        <v>6</v>
      </c>
      <c r="B1685" s="630">
        <v>22020301</v>
      </c>
      <c r="C1685" s="631" t="s">
        <v>3352</v>
      </c>
      <c r="D1685" s="637">
        <v>0</v>
      </c>
      <c r="E1685" s="637">
        <v>0</v>
      </c>
      <c r="F1685" s="205">
        <v>100000</v>
      </c>
      <c r="G1685" s="205">
        <v>1250000</v>
      </c>
      <c r="H1685" s="205">
        <v>700000</v>
      </c>
      <c r="I1685" s="636"/>
      <c r="J1685" s="633" t="s">
        <v>4279</v>
      </c>
    </row>
    <row r="1686" spans="1:10" ht="25.5" x14ac:dyDescent="0.2">
      <c r="A1686" s="630">
        <v>7</v>
      </c>
      <c r="B1686" s="630">
        <v>22020305</v>
      </c>
      <c r="C1686" s="631" t="s">
        <v>3355</v>
      </c>
      <c r="D1686" s="637">
        <v>0</v>
      </c>
      <c r="E1686" s="637">
        <v>0</v>
      </c>
      <c r="F1686" s="205">
        <v>50000</v>
      </c>
      <c r="G1686" s="205">
        <v>500000</v>
      </c>
      <c r="H1686" s="205">
        <v>500000</v>
      </c>
      <c r="I1686" s="636"/>
      <c r="J1686" s="633" t="s">
        <v>4279</v>
      </c>
    </row>
    <row r="1687" spans="1:10" ht="25.5" x14ac:dyDescent="0.2">
      <c r="A1687" s="630">
        <v>8</v>
      </c>
      <c r="B1687" s="630">
        <v>22020401</v>
      </c>
      <c r="C1687" s="631" t="s">
        <v>3356</v>
      </c>
      <c r="D1687" s="637">
        <v>0</v>
      </c>
      <c r="E1687" s="637">
        <v>0</v>
      </c>
      <c r="F1687" s="205">
        <v>1000000</v>
      </c>
      <c r="G1687" s="205">
        <v>750000</v>
      </c>
      <c r="H1687" s="205">
        <v>750000</v>
      </c>
      <c r="I1687" s="636"/>
      <c r="J1687" s="633" t="s">
        <v>4279</v>
      </c>
    </row>
    <row r="1688" spans="1:10" ht="25.5" x14ac:dyDescent="0.2">
      <c r="A1688" s="630">
        <v>9</v>
      </c>
      <c r="B1688" s="630">
        <v>22020402</v>
      </c>
      <c r="C1688" s="631" t="s">
        <v>3366</v>
      </c>
      <c r="D1688" s="637">
        <v>0</v>
      </c>
      <c r="E1688" s="637">
        <v>0</v>
      </c>
      <c r="F1688" s="205">
        <v>200000</v>
      </c>
      <c r="G1688" s="205">
        <v>500000</v>
      </c>
      <c r="H1688" s="205">
        <v>500000</v>
      </c>
      <c r="I1688" s="636"/>
      <c r="J1688" s="633" t="s">
        <v>4279</v>
      </c>
    </row>
    <row r="1689" spans="1:10" ht="25.5" x14ac:dyDescent="0.2">
      <c r="A1689" s="630">
        <v>10</v>
      </c>
      <c r="B1689" s="630">
        <v>22020501</v>
      </c>
      <c r="C1689" s="631" t="s">
        <v>3370</v>
      </c>
      <c r="D1689" s="637">
        <v>0</v>
      </c>
      <c r="E1689" s="637">
        <v>0</v>
      </c>
      <c r="F1689" s="205">
        <v>200000</v>
      </c>
      <c r="G1689" s="205">
        <v>750000</v>
      </c>
      <c r="H1689" s="205">
        <v>750000</v>
      </c>
      <c r="I1689" s="636"/>
      <c r="J1689" s="633" t="s">
        <v>4279</v>
      </c>
    </row>
    <row r="1690" spans="1:10" ht="25.5" x14ac:dyDescent="0.2">
      <c r="A1690" s="630">
        <v>11</v>
      </c>
      <c r="B1690" s="630">
        <v>22020712</v>
      </c>
      <c r="C1690" s="631" t="s">
        <v>3381</v>
      </c>
      <c r="D1690" s="637">
        <v>0</v>
      </c>
      <c r="E1690" s="637">
        <v>0</v>
      </c>
      <c r="F1690" s="637">
        <v>0</v>
      </c>
      <c r="G1690" s="205">
        <v>500000</v>
      </c>
      <c r="H1690" s="205">
        <v>500000</v>
      </c>
      <c r="I1690" s="636"/>
      <c r="J1690" s="633" t="s">
        <v>4279</v>
      </c>
    </row>
    <row r="1691" spans="1:10" ht="25.5" x14ac:dyDescent="0.2">
      <c r="A1691" s="630">
        <v>12</v>
      </c>
      <c r="B1691" s="630">
        <v>22020803</v>
      </c>
      <c r="C1691" s="631" t="s">
        <v>3373</v>
      </c>
      <c r="D1691" s="637">
        <v>0</v>
      </c>
      <c r="E1691" s="637">
        <v>0</v>
      </c>
      <c r="F1691" s="637">
        <v>0</v>
      </c>
      <c r="G1691" s="205">
        <v>500000</v>
      </c>
      <c r="H1691" s="205">
        <v>500000</v>
      </c>
      <c r="I1691" s="636"/>
      <c r="J1691" s="633" t="s">
        <v>4279</v>
      </c>
    </row>
    <row r="1692" spans="1:10" ht="25.5" x14ac:dyDescent="0.2">
      <c r="A1692" s="630">
        <v>13</v>
      </c>
      <c r="B1692" s="630">
        <v>22021007</v>
      </c>
      <c r="C1692" s="631" t="s">
        <v>3362</v>
      </c>
      <c r="D1692" s="637">
        <v>0</v>
      </c>
      <c r="E1692" s="637">
        <v>0</v>
      </c>
      <c r="F1692" s="205">
        <v>160000</v>
      </c>
      <c r="G1692" s="205">
        <v>500000</v>
      </c>
      <c r="H1692" s="205">
        <v>500000</v>
      </c>
      <c r="I1692" s="636"/>
      <c r="J1692" s="633" t="s">
        <v>4279</v>
      </c>
    </row>
    <row r="1693" spans="1:10" x14ac:dyDescent="0.2">
      <c r="A1693" s="1317" t="s">
        <v>365</v>
      </c>
      <c r="B1693" s="1317"/>
      <c r="C1693" s="1317"/>
      <c r="D1693" s="640">
        <v>0</v>
      </c>
      <c r="E1693" s="640">
        <v>0</v>
      </c>
      <c r="F1693" s="634">
        <v>2000000</v>
      </c>
      <c r="G1693" s="634">
        <v>10000000</v>
      </c>
      <c r="H1693" s="634">
        <f>SUM(H1680:H1692)</f>
        <v>8450000</v>
      </c>
      <c r="I1693" s="636"/>
      <c r="J1693" s="636"/>
    </row>
    <row r="1694" spans="1:10" x14ac:dyDescent="0.2">
      <c r="A1694" s="628">
        <v>31</v>
      </c>
      <c r="B1694" s="628">
        <v>11100200100</v>
      </c>
      <c r="C1694" s="1316" t="s">
        <v>2980</v>
      </c>
      <c r="D1694" s="1316"/>
      <c r="E1694" s="1316"/>
      <c r="F1694" s="1316"/>
      <c r="G1694" s="1316"/>
      <c r="H1694" s="1316"/>
      <c r="I1694" s="636"/>
      <c r="J1694" s="636"/>
    </row>
    <row r="1695" spans="1:10" ht="25.5" x14ac:dyDescent="0.2">
      <c r="A1695" s="630">
        <v>1</v>
      </c>
      <c r="B1695" s="630">
        <v>22020102</v>
      </c>
      <c r="C1695" s="631" t="s">
        <v>3349</v>
      </c>
      <c r="D1695" s="205">
        <v>13500000</v>
      </c>
      <c r="E1695" s="205">
        <v>9491315</v>
      </c>
      <c r="F1695" s="205">
        <v>18500000</v>
      </c>
      <c r="G1695" s="205">
        <v>17000000</v>
      </c>
      <c r="H1695" s="205">
        <v>20000000</v>
      </c>
      <c r="I1695" s="636"/>
      <c r="J1695" s="633" t="s">
        <v>4279</v>
      </c>
    </row>
    <row r="1696" spans="1:10" ht="25.5" x14ac:dyDescent="0.2">
      <c r="A1696" s="630">
        <v>2</v>
      </c>
      <c r="B1696" s="630">
        <v>22020202</v>
      </c>
      <c r="C1696" s="631" t="s">
        <v>3350</v>
      </c>
      <c r="D1696" s="205">
        <v>9100000</v>
      </c>
      <c r="E1696" s="205">
        <v>4995370</v>
      </c>
      <c r="F1696" s="205">
        <v>10000000</v>
      </c>
      <c r="G1696" s="205">
        <v>8000000</v>
      </c>
      <c r="H1696" s="205">
        <f t="shared" ref="H1696:H1707" si="0">G1696</f>
        <v>8000000</v>
      </c>
      <c r="I1696" s="636"/>
      <c r="J1696" s="633" t="s">
        <v>4279</v>
      </c>
    </row>
    <row r="1697" spans="1:10" ht="25.5" x14ac:dyDescent="0.2">
      <c r="A1697" s="630">
        <v>3</v>
      </c>
      <c r="B1697" s="630">
        <v>22020203</v>
      </c>
      <c r="C1697" s="631" t="s">
        <v>3351</v>
      </c>
      <c r="D1697" s="205">
        <v>2400000</v>
      </c>
      <c r="E1697" s="205">
        <v>999069</v>
      </c>
      <c r="F1697" s="205">
        <v>1500000</v>
      </c>
      <c r="G1697" s="205">
        <v>2000000</v>
      </c>
      <c r="H1697" s="205">
        <f t="shared" si="0"/>
        <v>2000000</v>
      </c>
      <c r="I1697" s="636"/>
      <c r="J1697" s="633" t="s">
        <v>4279</v>
      </c>
    </row>
    <row r="1698" spans="1:10" ht="25.5" x14ac:dyDescent="0.2">
      <c r="A1698" s="630">
        <v>4</v>
      </c>
      <c r="B1698" s="630">
        <v>22020301</v>
      </c>
      <c r="C1698" s="631" t="s">
        <v>3352</v>
      </c>
      <c r="D1698" s="205">
        <v>6400000</v>
      </c>
      <c r="E1698" s="205">
        <v>5994442</v>
      </c>
      <c r="F1698" s="205">
        <v>12000000</v>
      </c>
      <c r="G1698" s="205">
        <v>10000000</v>
      </c>
      <c r="H1698" s="205">
        <f t="shared" si="0"/>
        <v>10000000</v>
      </c>
      <c r="I1698" s="636"/>
      <c r="J1698" s="633" t="s">
        <v>4279</v>
      </c>
    </row>
    <row r="1699" spans="1:10" ht="25.5" x14ac:dyDescent="0.2">
      <c r="A1699" s="630">
        <v>5</v>
      </c>
      <c r="B1699" s="630">
        <v>22020303</v>
      </c>
      <c r="C1699" s="631" t="s">
        <v>3353</v>
      </c>
      <c r="D1699" s="205">
        <v>2800000</v>
      </c>
      <c r="E1699" s="205">
        <v>1998144</v>
      </c>
      <c r="F1699" s="205">
        <v>4000000</v>
      </c>
      <c r="G1699" s="205">
        <v>3000000</v>
      </c>
      <c r="H1699" s="205">
        <f t="shared" si="0"/>
        <v>3000000</v>
      </c>
      <c r="I1699" s="636"/>
      <c r="J1699" s="633" t="s">
        <v>4279</v>
      </c>
    </row>
    <row r="1700" spans="1:10" ht="25.5" x14ac:dyDescent="0.2">
      <c r="A1700" s="630">
        <v>6</v>
      </c>
      <c r="B1700" s="630">
        <v>22020304</v>
      </c>
      <c r="C1700" s="631" t="s">
        <v>3354</v>
      </c>
      <c r="D1700" s="205">
        <v>2300000</v>
      </c>
      <c r="E1700" s="205">
        <v>1498605</v>
      </c>
      <c r="F1700" s="205">
        <v>2500000</v>
      </c>
      <c r="G1700" s="205">
        <v>4000000</v>
      </c>
      <c r="H1700" s="205">
        <f t="shared" si="0"/>
        <v>4000000</v>
      </c>
      <c r="I1700" s="636"/>
      <c r="J1700" s="633" t="s">
        <v>4279</v>
      </c>
    </row>
    <row r="1701" spans="1:10" ht="25.5" x14ac:dyDescent="0.2">
      <c r="A1701" s="630">
        <v>7</v>
      </c>
      <c r="B1701" s="630">
        <v>22020305</v>
      </c>
      <c r="C1701" s="631" t="s">
        <v>3355</v>
      </c>
      <c r="D1701" s="205">
        <v>3600000</v>
      </c>
      <c r="E1701" s="205">
        <v>2997209</v>
      </c>
      <c r="F1701" s="205">
        <v>4500000</v>
      </c>
      <c r="G1701" s="205">
        <v>6000000</v>
      </c>
      <c r="H1701" s="205">
        <f t="shared" si="0"/>
        <v>6000000</v>
      </c>
      <c r="I1701" s="636"/>
      <c r="J1701" s="633" t="s">
        <v>4279</v>
      </c>
    </row>
    <row r="1702" spans="1:10" ht="25.5" x14ac:dyDescent="0.2">
      <c r="A1702" s="630">
        <v>8</v>
      </c>
      <c r="B1702" s="630">
        <v>22020401</v>
      </c>
      <c r="C1702" s="631" t="s">
        <v>3356</v>
      </c>
      <c r="D1702" s="205">
        <v>5400000</v>
      </c>
      <c r="E1702" s="205">
        <v>4995366</v>
      </c>
      <c r="F1702" s="205">
        <v>6000000</v>
      </c>
      <c r="G1702" s="205">
        <v>8000000</v>
      </c>
      <c r="H1702" s="205">
        <v>8250000</v>
      </c>
      <c r="I1702" s="636"/>
      <c r="J1702" s="633" t="s">
        <v>4279</v>
      </c>
    </row>
    <row r="1703" spans="1:10" ht="25.5" x14ac:dyDescent="0.2">
      <c r="A1703" s="630">
        <v>9</v>
      </c>
      <c r="B1703" s="630">
        <v>22020406</v>
      </c>
      <c r="C1703" s="631" t="s">
        <v>3357</v>
      </c>
      <c r="D1703" s="205">
        <v>4500000</v>
      </c>
      <c r="E1703" s="205">
        <v>2997209</v>
      </c>
      <c r="F1703" s="205">
        <v>3500000</v>
      </c>
      <c r="G1703" s="205">
        <v>6000000</v>
      </c>
      <c r="H1703" s="205">
        <f t="shared" si="0"/>
        <v>6000000</v>
      </c>
      <c r="I1703" s="636"/>
      <c r="J1703" s="633" t="s">
        <v>4279</v>
      </c>
    </row>
    <row r="1704" spans="1:10" ht="25.5" x14ac:dyDescent="0.2">
      <c r="A1704" s="630">
        <v>10</v>
      </c>
      <c r="B1704" s="630">
        <v>22020503</v>
      </c>
      <c r="C1704" s="631" t="s">
        <v>3358</v>
      </c>
      <c r="D1704" s="205">
        <v>7000000</v>
      </c>
      <c r="E1704" s="205">
        <v>4995358</v>
      </c>
      <c r="F1704" s="205">
        <v>6000000</v>
      </c>
      <c r="G1704" s="205">
        <v>5000000</v>
      </c>
      <c r="H1704" s="205">
        <f t="shared" si="0"/>
        <v>5000000</v>
      </c>
      <c r="I1704" s="636"/>
      <c r="J1704" s="633" t="s">
        <v>4279</v>
      </c>
    </row>
    <row r="1705" spans="1:10" ht="25.5" x14ac:dyDescent="0.2">
      <c r="A1705" s="630">
        <v>11</v>
      </c>
      <c r="B1705" s="630">
        <v>22020505</v>
      </c>
      <c r="C1705" s="631" t="s">
        <v>3359</v>
      </c>
      <c r="D1705" s="205">
        <v>5300000</v>
      </c>
      <c r="E1705" s="205">
        <v>4995358</v>
      </c>
      <c r="F1705" s="205">
        <v>6000000</v>
      </c>
      <c r="G1705" s="205">
        <v>5000000</v>
      </c>
      <c r="H1705" s="205">
        <f t="shared" si="0"/>
        <v>5000000</v>
      </c>
      <c r="I1705" s="636"/>
      <c r="J1705" s="633" t="s">
        <v>4279</v>
      </c>
    </row>
    <row r="1706" spans="1:10" ht="25.5" x14ac:dyDescent="0.2">
      <c r="A1706" s="630">
        <v>12</v>
      </c>
      <c r="B1706" s="630">
        <v>22021001</v>
      </c>
      <c r="C1706" s="631" t="s">
        <v>3360</v>
      </c>
      <c r="D1706" s="205">
        <v>3000000</v>
      </c>
      <c r="E1706" s="205">
        <v>2997209</v>
      </c>
      <c r="F1706" s="205">
        <v>3500000</v>
      </c>
      <c r="G1706" s="205">
        <v>6000000</v>
      </c>
      <c r="H1706" s="205">
        <v>8000000</v>
      </c>
      <c r="I1706" s="636"/>
      <c r="J1706" s="633" t="s">
        <v>4279</v>
      </c>
    </row>
    <row r="1707" spans="1:10" ht="25.5" x14ac:dyDescent="0.2">
      <c r="A1707" s="630">
        <v>13</v>
      </c>
      <c r="B1707" s="630">
        <v>22021006</v>
      </c>
      <c r="C1707" s="631" t="s">
        <v>3361</v>
      </c>
      <c r="D1707" s="205">
        <v>2000000</v>
      </c>
      <c r="E1707" s="205">
        <v>2497677</v>
      </c>
      <c r="F1707" s="205">
        <v>3000000</v>
      </c>
      <c r="G1707" s="205">
        <v>5000000</v>
      </c>
      <c r="H1707" s="205">
        <f t="shared" si="0"/>
        <v>5000000</v>
      </c>
      <c r="I1707" s="636"/>
      <c r="J1707" s="633" t="s">
        <v>4279</v>
      </c>
    </row>
    <row r="1708" spans="1:10" ht="25.5" x14ac:dyDescent="0.2">
      <c r="A1708" s="630">
        <v>14</v>
      </c>
      <c r="B1708" s="630">
        <v>22021007</v>
      </c>
      <c r="C1708" s="631" t="s">
        <v>3362</v>
      </c>
      <c r="D1708" s="205">
        <v>2000000</v>
      </c>
      <c r="E1708" s="205">
        <v>2497677</v>
      </c>
      <c r="F1708" s="205">
        <v>3000000</v>
      </c>
      <c r="G1708" s="205">
        <v>5000000</v>
      </c>
      <c r="H1708" s="205">
        <v>6000000</v>
      </c>
      <c r="I1708" s="636"/>
      <c r="J1708" s="633" t="s">
        <v>4279</v>
      </c>
    </row>
    <row r="1709" spans="1:10" x14ac:dyDescent="0.2">
      <c r="A1709" s="1317" t="s">
        <v>365</v>
      </c>
      <c r="B1709" s="1317"/>
      <c r="C1709" s="1317"/>
      <c r="D1709" s="634">
        <v>69300000</v>
      </c>
      <c r="E1709" s="634">
        <v>53950008</v>
      </c>
      <c r="F1709" s="634">
        <v>84000000</v>
      </c>
      <c r="G1709" s="634">
        <v>90000000</v>
      </c>
      <c r="H1709" s="634">
        <f>SUM(H1695:H1708)</f>
        <v>96250000</v>
      </c>
      <c r="I1709" s="636"/>
      <c r="J1709" s="645"/>
    </row>
    <row r="1710" spans="1:10" x14ac:dyDescent="0.2">
      <c r="A1710" s="628">
        <v>32</v>
      </c>
      <c r="B1710" s="628">
        <v>12400400300</v>
      </c>
      <c r="C1710" s="1316" t="s">
        <v>3739</v>
      </c>
      <c r="D1710" s="1316"/>
      <c r="E1710" s="1316"/>
      <c r="F1710" s="1316"/>
      <c r="G1710" s="1316"/>
      <c r="H1710" s="1316"/>
      <c r="I1710" s="636"/>
      <c r="J1710" s="636"/>
    </row>
    <row r="1711" spans="1:10" ht="25.5" x14ac:dyDescent="0.2">
      <c r="A1711" s="630">
        <v>1</v>
      </c>
      <c r="B1711" s="630">
        <v>22020102</v>
      </c>
      <c r="C1711" s="631" t="s">
        <v>3349</v>
      </c>
      <c r="D1711" s="677">
        <v>0</v>
      </c>
      <c r="E1711" s="677">
        <v>0</v>
      </c>
      <c r="F1711" s="677">
        <v>0</v>
      </c>
      <c r="G1711" s="677">
        <v>0</v>
      </c>
      <c r="H1711" s="205">
        <v>27300000</v>
      </c>
      <c r="I1711" s="636"/>
      <c r="J1711" s="633" t="s">
        <v>4279</v>
      </c>
    </row>
    <row r="1712" spans="1:10" ht="25.5" x14ac:dyDescent="0.2">
      <c r="A1712" s="630">
        <v>2</v>
      </c>
      <c r="B1712" s="630">
        <v>22020201</v>
      </c>
      <c r="C1712" s="631" t="s">
        <v>3363</v>
      </c>
      <c r="D1712" s="677">
        <v>0</v>
      </c>
      <c r="E1712" s="677">
        <v>0</v>
      </c>
      <c r="F1712" s="677">
        <v>0</v>
      </c>
      <c r="G1712" s="677">
        <v>0</v>
      </c>
      <c r="H1712" s="205">
        <v>1500000</v>
      </c>
      <c r="I1712" s="636"/>
      <c r="J1712" s="633" t="s">
        <v>4279</v>
      </c>
    </row>
    <row r="1713" spans="1:10" ht="25.5" x14ac:dyDescent="0.2">
      <c r="A1713" s="630">
        <v>3</v>
      </c>
      <c r="B1713" s="630">
        <v>22020202</v>
      </c>
      <c r="C1713" s="631" t="s">
        <v>3350</v>
      </c>
      <c r="D1713" s="677">
        <v>0</v>
      </c>
      <c r="E1713" s="677">
        <v>0</v>
      </c>
      <c r="F1713" s="677">
        <v>0</v>
      </c>
      <c r="G1713" s="677">
        <v>0</v>
      </c>
      <c r="H1713" s="205">
        <v>3000000</v>
      </c>
      <c r="I1713" s="636"/>
      <c r="J1713" s="633" t="s">
        <v>4279</v>
      </c>
    </row>
    <row r="1714" spans="1:10" ht="25.5" x14ac:dyDescent="0.2">
      <c r="A1714" s="630">
        <v>4</v>
      </c>
      <c r="B1714" s="630">
        <v>22020301</v>
      </c>
      <c r="C1714" s="631" t="s">
        <v>3352</v>
      </c>
      <c r="D1714" s="677">
        <v>0</v>
      </c>
      <c r="E1714" s="677">
        <v>0</v>
      </c>
      <c r="F1714" s="677">
        <v>0</v>
      </c>
      <c r="G1714" s="677">
        <v>0</v>
      </c>
      <c r="H1714" s="205">
        <v>9000000</v>
      </c>
      <c r="I1714" s="636"/>
      <c r="J1714" s="633" t="s">
        <v>4279</v>
      </c>
    </row>
    <row r="1715" spans="1:10" ht="25.5" x14ac:dyDescent="0.2">
      <c r="A1715" s="630">
        <v>5</v>
      </c>
      <c r="B1715" s="630">
        <v>22020305</v>
      </c>
      <c r="C1715" s="631" t="s">
        <v>3355</v>
      </c>
      <c r="D1715" s="677">
        <v>0</v>
      </c>
      <c r="E1715" s="677">
        <v>0</v>
      </c>
      <c r="F1715" s="677">
        <v>0</v>
      </c>
      <c r="G1715" s="677">
        <v>0</v>
      </c>
      <c r="H1715" s="205">
        <v>1500000</v>
      </c>
      <c r="I1715" s="636"/>
      <c r="J1715" s="633" t="s">
        <v>4279</v>
      </c>
    </row>
    <row r="1716" spans="1:10" ht="25.5" x14ac:dyDescent="0.2">
      <c r="A1716" s="630">
        <v>6</v>
      </c>
      <c r="B1716" s="630">
        <v>22020401</v>
      </c>
      <c r="C1716" s="631" t="s">
        <v>3356</v>
      </c>
      <c r="D1716" s="677">
        <v>0</v>
      </c>
      <c r="E1716" s="677">
        <v>0</v>
      </c>
      <c r="F1716" s="677">
        <v>0</v>
      </c>
      <c r="G1716" s="677">
        <v>0</v>
      </c>
      <c r="H1716" s="205">
        <v>4500000</v>
      </c>
      <c r="I1716" s="636"/>
      <c r="J1716" s="633" t="s">
        <v>4279</v>
      </c>
    </row>
    <row r="1717" spans="1:10" ht="25.5" x14ac:dyDescent="0.2">
      <c r="A1717" s="630">
        <v>7</v>
      </c>
      <c r="B1717" s="630">
        <v>22020402</v>
      </c>
      <c r="C1717" s="631" t="s">
        <v>3366</v>
      </c>
      <c r="D1717" s="677">
        <v>0</v>
      </c>
      <c r="E1717" s="677">
        <v>0</v>
      </c>
      <c r="F1717" s="677">
        <v>0</v>
      </c>
      <c r="G1717" s="677">
        <v>0</v>
      </c>
      <c r="H1717" s="205">
        <v>1200000</v>
      </c>
      <c r="I1717" s="636"/>
      <c r="J1717" s="633" t="s">
        <v>4279</v>
      </c>
    </row>
    <row r="1718" spans="1:10" ht="25.5" x14ac:dyDescent="0.2">
      <c r="A1718" s="630">
        <v>8</v>
      </c>
      <c r="B1718" s="630">
        <v>22020501</v>
      </c>
      <c r="C1718" s="631" t="s">
        <v>3370</v>
      </c>
      <c r="D1718" s="677">
        <v>0</v>
      </c>
      <c r="E1718" s="677">
        <v>0</v>
      </c>
      <c r="F1718" s="677">
        <v>0</v>
      </c>
      <c r="G1718" s="677">
        <v>0</v>
      </c>
      <c r="H1718" s="205">
        <v>6000000</v>
      </c>
      <c r="I1718" s="636"/>
      <c r="J1718" s="633" t="s">
        <v>4279</v>
      </c>
    </row>
    <row r="1719" spans="1:10" ht="25.5" x14ac:dyDescent="0.2">
      <c r="A1719" s="630">
        <v>9</v>
      </c>
      <c r="B1719" s="630">
        <v>22021001</v>
      </c>
      <c r="C1719" s="631" t="s">
        <v>3360</v>
      </c>
      <c r="D1719" s="677">
        <v>0</v>
      </c>
      <c r="E1719" s="677">
        <v>0</v>
      </c>
      <c r="F1719" s="677">
        <v>0</v>
      </c>
      <c r="G1719" s="677">
        <v>0</v>
      </c>
      <c r="H1719" s="205">
        <v>3000000</v>
      </c>
      <c r="I1719" s="636"/>
      <c r="J1719" s="633" t="s">
        <v>4279</v>
      </c>
    </row>
    <row r="1720" spans="1:10" ht="25.5" x14ac:dyDescent="0.2">
      <c r="A1720" s="630">
        <v>10</v>
      </c>
      <c r="B1720" s="630">
        <v>22021007</v>
      </c>
      <c r="C1720" s="631" t="s">
        <v>3362</v>
      </c>
      <c r="D1720" s="677">
        <v>0</v>
      </c>
      <c r="E1720" s="677">
        <v>0</v>
      </c>
      <c r="F1720" s="677">
        <v>0</v>
      </c>
      <c r="G1720" s="677">
        <v>0</v>
      </c>
      <c r="H1720" s="205">
        <v>9000000</v>
      </c>
      <c r="I1720" s="636"/>
      <c r="J1720" s="633" t="s">
        <v>4279</v>
      </c>
    </row>
    <row r="1721" spans="1:10" ht="25.5" x14ac:dyDescent="0.2">
      <c r="A1721" s="630">
        <v>11</v>
      </c>
      <c r="B1721" s="630">
        <v>22020712</v>
      </c>
      <c r="C1721" s="631" t="s">
        <v>3381</v>
      </c>
      <c r="D1721" s="677">
        <v>0</v>
      </c>
      <c r="E1721" s="677">
        <v>0</v>
      </c>
      <c r="F1721" s="677">
        <v>0</v>
      </c>
      <c r="G1721" s="677">
        <v>0</v>
      </c>
      <c r="H1721" s="205">
        <v>6000000</v>
      </c>
      <c r="I1721" s="636"/>
      <c r="J1721" s="633" t="s">
        <v>4279</v>
      </c>
    </row>
    <row r="1722" spans="1:10" ht="25.5" x14ac:dyDescent="0.2">
      <c r="A1722" s="630">
        <v>12</v>
      </c>
      <c r="B1722" s="630">
        <v>22020601</v>
      </c>
      <c r="C1722" s="631" t="s">
        <v>3371</v>
      </c>
      <c r="D1722" s="677">
        <v>0</v>
      </c>
      <c r="E1722" s="677">
        <v>0</v>
      </c>
      <c r="F1722" s="677">
        <v>0</v>
      </c>
      <c r="G1722" s="677">
        <v>0</v>
      </c>
      <c r="H1722" s="205">
        <v>15000000</v>
      </c>
      <c r="I1722" s="636"/>
      <c r="J1722" s="633" t="s">
        <v>4279</v>
      </c>
    </row>
    <row r="1723" spans="1:10" x14ac:dyDescent="0.2">
      <c r="A1723" s="1317" t="s">
        <v>365</v>
      </c>
      <c r="B1723" s="1317"/>
      <c r="C1723" s="1317"/>
      <c r="D1723" s="657">
        <f>SUM(D1711:D1718)</f>
        <v>0</v>
      </c>
      <c r="E1723" s="657">
        <f>SUM(E1711:E1718)</f>
        <v>0</v>
      </c>
      <c r="F1723" s="657">
        <f>SUM(F1711:F1718)</f>
        <v>0</v>
      </c>
      <c r="G1723" s="657">
        <f>SUM(G1711:G1718)</f>
        <v>0</v>
      </c>
      <c r="H1723" s="634">
        <f>SUM(H1711:H1722)</f>
        <v>87000000</v>
      </c>
      <c r="I1723" s="636"/>
      <c r="J1723" s="645"/>
    </row>
    <row r="1724" spans="1:10" ht="14.45" customHeight="1" x14ac:dyDescent="0.2">
      <c r="A1724" s="1319" t="s">
        <v>3440</v>
      </c>
      <c r="B1724" s="1319"/>
      <c r="C1724" s="1319"/>
      <c r="D1724" s="657">
        <f>D1709+D1693+D1678+D1667+D1655+D1646+D1634+D1625+D1614+D1602+D1592+D1582+D1571+D1558+D1547+D1535+D1525+D1514+D1503+D1491+D1480+D1466+D1453+D1441+D1428+D1417+D1408+D1397+D1385+D1375+D1363</f>
        <v>726990818.42000008</v>
      </c>
      <c r="E1724" s="657">
        <f>E1709+E1693+E1678+E1667+E1655+E1646+E1634+E1625+E1614+E1602+E1592+E1582+E1571+E1558+E1547+E1535+E1525+E1514+E1503+E1491+E1480+E1466+E1453+E1441+E1428+E1417+E1408+E1397+E1385+E1375+E1363</f>
        <v>741575611.44000006</v>
      </c>
      <c r="F1724" s="657">
        <f>F1709+F1693+F1678+F1667+F1655+F1646+F1634+F1625+F1614+F1602+F1592+F1582+F1571+F1558+F1547+F1535+F1525+F1514+F1503+F1491+F1480+F1466+F1453+F1441+F1428+F1417+F1408+F1397+F1385+F1375+F1363</f>
        <v>1225400000</v>
      </c>
      <c r="G1724" s="657">
        <f>G1709+G1693+G1678+G1667+G1655+G1646+G1634+G1625+G1614+G1602+G1592+G1582+G1571+G1558+G1547+G1535+G1525+G1514+G1503+G1491+G1480+G1466+G1453+G1441+G1428+G1417+G1408+G1397+G1385+G1375+G1363</f>
        <v>1191500000</v>
      </c>
      <c r="H1724" s="657">
        <f>H1709+H1693+H1678+H1667+H1655+H1646+H1634+H1625+H1614+H1602+H1592+H1582+H1571+H1558+H1547+H1535+H1525+H1514+H1503+H1491+H1480+H1466+H1453+H1441+H1428+H1417+H1408+H1397+H1385+H1375+H1363+H1723</f>
        <v>1160528000</v>
      </c>
      <c r="I1724" s="636"/>
      <c r="J1724" s="645"/>
    </row>
    <row r="1725" spans="1:10" x14ac:dyDescent="0.2">
      <c r="A1725" s="1320" t="s">
        <v>3438</v>
      </c>
      <c r="B1725" s="1320"/>
      <c r="C1725" s="1320"/>
      <c r="D1725" s="1320"/>
      <c r="E1725" s="1320"/>
      <c r="F1725" s="1320"/>
      <c r="G1725" s="1320"/>
      <c r="H1725" s="1320"/>
      <c r="I1725" s="1320"/>
      <c r="J1725" s="1320"/>
    </row>
    <row r="1726" spans="1:10" x14ac:dyDescent="0.2">
      <c r="A1726" s="628">
        <v>1</v>
      </c>
      <c r="B1726" s="628">
        <v>11200300100</v>
      </c>
      <c r="C1726" s="1316" t="s">
        <v>2736</v>
      </c>
      <c r="D1726" s="1316"/>
      <c r="E1726" s="1316"/>
      <c r="F1726" s="1316"/>
      <c r="G1726" s="1316"/>
      <c r="H1726" s="1316"/>
      <c r="I1726" s="636"/>
      <c r="J1726" s="636"/>
    </row>
    <row r="1727" spans="1:10" ht="25.5" x14ac:dyDescent="0.2">
      <c r="A1727" s="630">
        <v>1</v>
      </c>
      <c r="B1727" s="630">
        <v>22020102</v>
      </c>
      <c r="C1727" s="631" t="s">
        <v>3349</v>
      </c>
      <c r="D1727" s="205">
        <v>175385000</v>
      </c>
      <c r="E1727" s="205">
        <v>177509183</v>
      </c>
      <c r="F1727" s="205">
        <v>350000000</v>
      </c>
      <c r="G1727" s="205">
        <v>400000000</v>
      </c>
      <c r="H1727" s="205">
        <f>400000000-220000000</f>
        <v>180000000</v>
      </c>
      <c r="I1727" s="636"/>
      <c r="J1727" s="633" t="s">
        <v>4279</v>
      </c>
    </row>
    <row r="1728" spans="1:10" ht="25.5" x14ac:dyDescent="0.2">
      <c r="A1728" s="630">
        <v>2</v>
      </c>
      <c r="B1728" s="630">
        <v>22020201</v>
      </c>
      <c r="C1728" s="631" t="s">
        <v>3363</v>
      </c>
      <c r="D1728" s="205">
        <v>36630000</v>
      </c>
      <c r="E1728" s="205">
        <v>28038665</v>
      </c>
      <c r="F1728" s="205">
        <v>50000000</v>
      </c>
      <c r="G1728" s="205">
        <v>80000000</v>
      </c>
      <c r="H1728" s="205">
        <v>80000000</v>
      </c>
      <c r="I1728" s="636"/>
      <c r="J1728" s="633" t="s">
        <v>4279</v>
      </c>
    </row>
    <row r="1729" spans="1:10" ht="25.5" x14ac:dyDescent="0.2">
      <c r="A1729" s="630">
        <v>3</v>
      </c>
      <c r="B1729" s="630">
        <v>22020202</v>
      </c>
      <c r="C1729" s="631" t="s">
        <v>3350</v>
      </c>
      <c r="D1729" s="205">
        <v>24465000</v>
      </c>
      <c r="E1729" s="205">
        <v>17707930</v>
      </c>
      <c r="F1729" s="205">
        <v>30000000</v>
      </c>
      <c r="G1729" s="205">
        <v>50000000</v>
      </c>
      <c r="H1729" s="205">
        <v>50000000</v>
      </c>
      <c r="I1729" s="636"/>
      <c r="J1729" s="633" t="s">
        <v>4279</v>
      </c>
    </row>
    <row r="1730" spans="1:10" ht="25.5" x14ac:dyDescent="0.2">
      <c r="A1730" s="630">
        <v>4</v>
      </c>
      <c r="B1730" s="630">
        <v>22020301</v>
      </c>
      <c r="C1730" s="631" t="s">
        <v>3352</v>
      </c>
      <c r="D1730" s="205">
        <v>35698000</v>
      </c>
      <c r="E1730" s="205">
        <v>37081810</v>
      </c>
      <c r="F1730" s="205">
        <v>50000000</v>
      </c>
      <c r="G1730" s="205">
        <v>80000000</v>
      </c>
      <c r="H1730" s="205">
        <v>80000000</v>
      </c>
      <c r="I1730" s="636"/>
      <c r="J1730" s="633" t="s">
        <v>4279</v>
      </c>
    </row>
    <row r="1731" spans="1:10" ht="25.5" x14ac:dyDescent="0.2">
      <c r="A1731" s="630">
        <v>5</v>
      </c>
      <c r="B1731" s="630">
        <v>22020305</v>
      </c>
      <c r="C1731" s="631" t="s">
        <v>3355</v>
      </c>
      <c r="D1731" s="205">
        <v>107721000</v>
      </c>
      <c r="E1731" s="205">
        <v>44529569</v>
      </c>
      <c r="F1731" s="205">
        <v>150000000</v>
      </c>
      <c r="G1731" s="205">
        <v>160000000</v>
      </c>
      <c r="H1731" s="205">
        <v>80000000</v>
      </c>
      <c r="I1731" s="636"/>
      <c r="J1731" s="633" t="s">
        <v>4279</v>
      </c>
    </row>
    <row r="1732" spans="1:10" ht="25.5" x14ac:dyDescent="0.2">
      <c r="A1732" s="630">
        <v>6</v>
      </c>
      <c r="B1732" s="630">
        <v>22020401</v>
      </c>
      <c r="C1732" s="631" t="s">
        <v>3356</v>
      </c>
      <c r="D1732" s="205">
        <v>96847000</v>
      </c>
      <c r="E1732" s="205">
        <v>50224354</v>
      </c>
      <c r="F1732" s="205">
        <v>120000000</v>
      </c>
      <c r="G1732" s="205">
        <v>200000000</v>
      </c>
      <c r="H1732" s="205">
        <v>60000000</v>
      </c>
      <c r="I1732" s="636"/>
      <c r="J1732" s="633" t="s">
        <v>4279</v>
      </c>
    </row>
    <row r="1733" spans="1:10" ht="25.5" x14ac:dyDescent="0.2">
      <c r="A1733" s="630">
        <v>7</v>
      </c>
      <c r="B1733" s="630">
        <v>22020402</v>
      </c>
      <c r="C1733" s="631" t="s">
        <v>3366</v>
      </c>
      <c r="D1733" s="205">
        <v>78108000</v>
      </c>
      <c r="E1733" s="205">
        <v>58265994</v>
      </c>
      <c r="F1733" s="205">
        <v>80000000</v>
      </c>
      <c r="G1733" s="205">
        <v>100000000</v>
      </c>
      <c r="H1733" s="205">
        <v>80000000</v>
      </c>
      <c r="I1733" s="636"/>
      <c r="J1733" s="633" t="s">
        <v>4279</v>
      </c>
    </row>
    <row r="1734" spans="1:10" ht="25.5" x14ac:dyDescent="0.2">
      <c r="A1734" s="630">
        <v>8</v>
      </c>
      <c r="B1734" s="630">
        <v>22020501</v>
      </c>
      <c r="C1734" s="631" t="s">
        <v>3370</v>
      </c>
      <c r="D1734" s="205">
        <v>106811000</v>
      </c>
      <c r="E1734" s="205">
        <v>28345500</v>
      </c>
      <c r="F1734" s="205">
        <v>150000000</v>
      </c>
      <c r="G1734" s="205">
        <v>160000000</v>
      </c>
      <c r="H1734" s="205">
        <v>60000000</v>
      </c>
      <c r="I1734" s="636"/>
      <c r="J1734" s="633" t="s">
        <v>4279</v>
      </c>
    </row>
    <row r="1735" spans="1:10" ht="25.5" x14ac:dyDescent="0.2">
      <c r="A1735" s="630">
        <v>9</v>
      </c>
      <c r="B1735" s="630">
        <v>22020712</v>
      </c>
      <c r="C1735" s="631" t="s">
        <v>3381</v>
      </c>
      <c r="D1735" s="205">
        <v>26100000</v>
      </c>
      <c r="E1735" s="205">
        <v>33487931</v>
      </c>
      <c r="F1735" s="205">
        <v>50000000</v>
      </c>
      <c r="G1735" s="205">
        <v>60000000</v>
      </c>
      <c r="H1735" s="205">
        <v>20000000</v>
      </c>
      <c r="I1735" s="636"/>
      <c r="J1735" s="633" t="s">
        <v>4279</v>
      </c>
    </row>
    <row r="1736" spans="1:10" ht="25.5" x14ac:dyDescent="0.2">
      <c r="A1736" s="630">
        <v>10</v>
      </c>
      <c r="B1736" s="630">
        <v>22021001</v>
      </c>
      <c r="C1736" s="631" t="s">
        <v>3360</v>
      </c>
      <c r="D1736" s="205">
        <v>24930500</v>
      </c>
      <c r="E1736" s="205">
        <v>26200204</v>
      </c>
      <c r="F1736" s="205">
        <v>30000000</v>
      </c>
      <c r="G1736" s="205">
        <v>30000000</v>
      </c>
      <c r="H1736" s="205">
        <v>30000000</v>
      </c>
      <c r="I1736" s="636"/>
      <c r="J1736" s="633" t="s">
        <v>4279</v>
      </c>
    </row>
    <row r="1737" spans="1:10" ht="25.5" x14ac:dyDescent="0.2">
      <c r="A1737" s="630">
        <v>11</v>
      </c>
      <c r="B1737" s="630">
        <v>22021007</v>
      </c>
      <c r="C1737" s="631" t="s">
        <v>3362</v>
      </c>
      <c r="D1737" s="205">
        <v>24926500</v>
      </c>
      <c r="E1737" s="205">
        <v>59725360</v>
      </c>
      <c r="F1737" s="205">
        <v>92500000</v>
      </c>
      <c r="G1737" s="205">
        <v>100000000</v>
      </c>
      <c r="H1737" s="205">
        <v>60000000</v>
      </c>
      <c r="I1737" s="636"/>
      <c r="J1737" s="633" t="s">
        <v>4279</v>
      </c>
    </row>
    <row r="1738" spans="1:10" x14ac:dyDescent="0.2">
      <c r="A1738" s="1317" t="s">
        <v>365</v>
      </c>
      <c r="B1738" s="1317"/>
      <c r="C1738" s="1317"/>
      <c r="D1738" s="634">
        <v>737622000</v>
      </c>
      <c r="E1738" s="634">
        <v>561116500</v>
      </c>
      <c r="F1738" s="634">
        <v>1152500000</v>
      </c>
      <c r="G1738" s="634">
        <v>1420000000</v>
      </c>
      <c r="H1738" s="634">
        <f>SUM(H1727:H1737)</f>
        <v>780000000</v>
      </c>
      <c r="I1738" s="636"/>
      <c r="J1738" s="636"/>
    </row>
    <row r="1739" spans="1:10" x14ac:dyDescent="0.2">
      <c r="A1739" s="628">
        <v>2</v>
      </c>
      <c r="B1739" s="628">
        <v>11200400100</v>
      </c>
      <c r="C1739" s="1316" t="s">
        <v>584</v>
      </c>
      <c r="D1739" s="1316"/>
      <c r="E1739" s="1316"/>
      <c r="F1739" s="1316"/>
      <c r="G1739" s="1316"/>
      <c r="H1739" s="1316"/>
      <c r="I1739" s="636"/>
      <c r="J1739" s="636"/>
    </row>
    <row r="1740" spans="1:10" ht="25.5" x14ac:dyDescent="0.2">
      <c r="A1740" s="630">
        <v>1</v>
      </c>
      <c r="B1740" s="630">
        <v>22020102</v>
      </c>
      <c r="C1740" s="631" t="s">
        <v>3349</v>
      </c>
      <c r="D1740" s="205">
        <v>1000000</v>
      </c>
      <c r="E1740" s="205">
        <v>2400000</v>
      </c>
      <c r="F1740" s="205">
        <v>4000000</v>
      </c>
      <c r="G1740" s="205">
        <v>4000000</v>
      </c>
      <c r="H1740" s="205">
        <v>4000000</v>
      </c>
      <c r="I1740" s="636"/>
      <c r="J1740" s="633" t="s">
        <v>4279</v>
      </c>
    </row>
    <row r="1741" spans="1:10" ht="25.5" x14ac:dyDescent="0.2">
      <c r="A1741" s="630">
        <v>2</v>
      </c>
      <c r="B1741" s="630">
        <v>22020201</v>
      </c>
      <c r="C1741" s="631" t="s">
        <v>3363</v>
      </c>
      <c r="D1741" s="205">
        <v>540000</v>
      </c>
      <c r="E1741" s="205">
        <v>810000</v>
      </c>
      <c r="F1741" s="205">
        <v>2000000</v>
      </c>
      <c r="G1741" s="205">
        <v>2000000</v>
      </c>
      <c r="H1741" s="205">
        <v>1000000</v>
      </c>
      <c r="I1741" s="636"/>
      <c r="J1741" s="633" t="s">
        <v>4279</v>
      </c>
    </row>
    <row r="1742" spans="1:10" ht="25.5" x14ac:dyDescent="0.2">
      <c r="A1742" s="630">
        <v>3</v>
      </c>
      <c r="B1742" s="630">
        <v>22020301</v>
      </c>
      <c r="C1742" s="631" t="s">
        <v>3352</v>
      </c>
      <c r="D1742" s="205">
        <v>1020000</v>
      </c>
      <c r="E1742" s="205">
        <v>1530000</v>
      </c>
      <c r="F1742" s="205">
        <v>3500000</v>
      </c>
      <c r="G1742" s="205">
        <v>3500000</v>
      </c>
      <c r="H1742" s="205">
        <v>3500000</v>
      </c>
      <c r="I1742" s="636"/>
      <c r="J1742" s="633" t="s">
        <v>4279</v>
      </c>
    </row>
    <row r="1743" spans="1:10" ht="25.5" x14ac:dyDescent="0.2">
      <c r="A1743" s="630">
        <v>4</v>
      </c>
      <c r="B1743" s="630">
        <v>22020306</v>
      </c>
      <c r="C1743" s="631" t="s">
        <v>3383</v>
      </c>
      <c r="D1743" s="205">
        <v>1200000</v>
      </c>
      <c r="E1743" s="205">
        <v>1800000</v>
      </c>
      <c r="F1743" s="205">
        <v>2500000</v>
      </c>
      <c r="G1743" s="205">
        <v>2500000</v>
      </c>
      <c r="H1743" s="205">
        <v>2500000</v>
      </c>
      <c r="I1743" s="636"/>
      <c r="J1743" s="633" t="s">
        <v>4279</v>
      </c>
    </row>
    <row r="1744" spans="1:10" ht="25.5" x14ac:dyDescent="0.2">
      <c r="A1744" s="630">
        <v>5</v>
      </c>
      <c r="B1744" s="630">
        <v>22020401</v>
      </c>
      <c r="C1744" s="631" t="s">
        <v>3356</v>
      </c>
      <c r="D1744" s="205">
        <v>580364</v>
      </c>
      <c r="E1744" s="205">
        <v>1472000</v>
      </c>
      <c r="F1744" s="205">
        <v>5000000</v>
      </c>
      <c r="G1744" s="205">
        <v>5000000</v>
      </c>
      <c r="H1744" s="205">
        <v>3000000</v>
      </c>
      <c r="I1744" s="636"/>
      <c r="J1744" s="633" t="s">
        <v>4279</v>
      </c>
    </row>
    <row r="1745" spans="1:10" ht="25.5" x14ac:dyDescent="0.2">
      <c r="A1745" s="630">
        <v>6</v>
      </c>
      <c r="B1745" s="630">
        <v>22020402</v>
      </c>
      <c r="C1745" s="631" t="s">
        <v>3366</v>
      </c>
      <c r="D1745" s="205">
        <v>1432000</v>
      </c>
      <c r="E1745" s="205">
        <v>1368000</v>
      </c>
      <c r="F1745" s="205">
        <v>4000000</v>
      </c>
      <c r="G1745" s="205">
        <v>4000000</v>
      </c>
      <c r="H1745" s="205">
        <v>2000000</v>
      </c>
      <c r="I1745" s="636"/>
      <c r="J1745" s="633" t="s">
        <v>4279</v>
      </c>
    </row>
    <row r="1746" spans="1:10" ht="25.5" x14ac:dyDescent="0.2">
      <c r="A1746" s="630">
        <v>7</v>
      </c>
      <c r="B1746" s="630">
        <v>22020501</v>
      </c>
      <c r="C1746" s="631" t="s">
        <v>3370</v>
      </c>
      <c r="D1746" s="205">
        <v>1560000</v>
      </c>
      <c r="E1746" s="205">
        <v>2340000</v>
      </c>
      <c r="F1746" s="205">
        <v>3000000</v>
      </c>
      <c r="G1746" s="205">
        <v>3000000</v>
      </c>
      <c r="H1746" s="205">
        <v>2658000</v>
      </c>
      <c r="I1746" s="636"/>
      <c r="J1746" s="633" t="s">
        <v>4279</v>
      </c>
    </row>
    <row r="1747" spans="1:10" ht="25.5" x14ac:dyDescent="0.2">
      <c r="A1747" s="630">
        <v>8</v>
      </c>
      <c r="B1747" s="630">
        <v>22021001</v>
      </c>
      <c r="C1747" s="631" t="s">
        <v>3360</v>
      </c>
      <c r="D1747" s="205">
        <v>756000</v>
      </c>
      <c r="E1747" s="205">
        <v>1040800</v>
      </c>
      <c r="F1747" s="205">
        <v>3000000</v>
      </c>
      <c r="G1747" s="205">
        <v>3000000</v>
      </c>
      <c r="H1747" s="205">
        <v>1500000</v>
      </c>
      <c r="I1747" s="636"/>
      <c r="J1747" s="633" t="s">
        <v>4279</v>
      </c>
    </row>
    <row r="1748" spans="1:10" ht="25.5" x14ac:dyDescent="0.2">
      <c r="A1748" s="630">
        <v>9</v>
      </c>
      <c r="B1748" s="630">
        <v>22021007</v>
      </c>
      <c r="C1748" s="631" t="s">
        <v>3362</v>
      </c>
      <c r="D1748" s="205">
        <v>1080000</v>
      </c>
      <c r="E1748" s="205">
        <v>1620000</v>
      </c>
      <c r="F1748" s="205">
        <v>3000000</v>
      </c>
      <c r="G1748" s="205">
        <v>3000000</v>
      </c>
      <c r="H1748" s="205">
        <v>1500000</v>
      </c>
      <c r="I1748" s="636"/>
      <c r="J1748" s="633" t="s">
        <v>4279</v>
      </c>
    </row>
    <row r="1749" spans="1:10" x14ac:dyDescent="0.2">
      <c r="A1749" s="1317" t="s">
        <v>365</v>
      </c>
      <c r="B1749" s="1317"/>
      <c r="C1749" s="1317"/>
      <c r="D1749" s="634">
        <v>9168364</v>
      </c>
      <c r="E1749" s="634">
        <v>14380800</v>
      </c>
      <c r="F1749" s="634">
        <v>30000000</v>
      </c>
      <c r="G1749" s="634">
        <v>30000000</v>
      </c>
      <c r="H1749" s="634">
        <f>SUM(H1740:H1748)</f>
        <v>21658000</v>
      </c>
      <c r="I1749" s="636"/>
      <c r="J1749" s="636"/>
    </row>
    <row r="1750" spans="1:10" x14ac:dyDescent="0.2">
      <c r="A1750" s="628">
        <v>3</v>
      </c>
      <c r="B1750" s="628">
        <v>11200700200</v>
      </c>
      <c r="C1750" s="1316" t="s">
        <v>3152</v>
      </c>
      <c r="D1750" s="1316"/>
      <c r="E1750" s="1316"/>
      <c r="F1750" s="1316"/>
      <c r="G1750" s="1316"/>
      <c r="H1750" s="1316"/>
      <c r="I1750" s="636"/>
      <c r="J1750" s="636"/>
    </row>
    <row r="1751" spans="1:10" ht="25.5" x14ac:dyDescent="0.2">
      <c r="A1751" s="630">
        <v>1</v>
      </c>
      <c r="B1751" s="630">
        <v>22020102</v>
      </c>
      <c r="C1751" s="631" t="s">
        <v>3349</v>
      </c>
      <c r="D1751" s="637">
        <v>0</v>
      </c>
      <c r="E1751" s="205">
        <v>300000</v>
      </c>
      <c r="F1751" s="205">
        <v>2000000</v>
      </c>
      <c r="G1751" s="205">
        <v>2500000</v>
      </c>
      <c r="H1751" s="205">
        <v>800000</v>
      </c>
      <c r="I1751" s="636"/>
      <c r="J1751" s="633" t="s">
        <v>4279</v>
      </c>
    </row>
    <row r="1752" spans="1:10" ht="25.5" x14ac:dyDescent="0.2">
      <c r="A1752" s="630">
        <v>2</v>
      </c>
      <c r="B1752" s="630">
        <v>22020201</v>
      </c>
      <c r="C1752" s="631" t="s">
        <v>3363</v>
      </c>
      <c r="D1752" s="637">
        <v>0</v>
      </c>
      <c r="E1752" s="205">
        <v>30000</v>
      </c>
      <c r="F1752" s="205">
        <v>200000</v>
      </c>
      <c r="G1752" s="205">
        <v>200000</v>
      </c>
      <c r="H1752" s="205">
        <v>200000</v>
      </c>
      <c r="I1752" s="636"/>
      <c r="J1752" s="633" t="s">
        <v>4279</v>
      </c>
    </row>
    <row r="1753" spans="1:10" ht="25.5" x14ac:dyDescent="0.2">
      <c r="A1753" s="630">
        <v>3</v>
      </c>
      <c r="B1753" s="630">
        <v>22020202</v>
      </c>
      <c r="C1753" s="631" t="s">
        <v>3350</v>
      </c>
      <c r="D1753" s="637">
        <v>0</v>
      </c>
      <c r="E1753" s="205">
        <v>150000</v>
      </c>
      <c r="F1753" s="205">
        <v>1000000</v>
      </c>
      <c r="G1753" s="205">
        <v>1000000</v>
      </c>
      <c r="H1753" s="205">
        <v>150000</v>
      </c>
      <c r="I1753" s="636"/>
      <c r="J1753" s="633" t="s">
        <v>4279</v>
      </c>
    </row>
    <row r="1754" spans="1:10" ht="25.5" x14ac:dyDescent="0.2">
      <c r="A1754" s="630">
        <v>4</v>
      </c>
      <c r="B1754" s="630">
        <v>22020301</v>
      </c>
      <c r="C1754" s="631" t="s">
        <v>3352</v>
      </c>
      <c r="D1754" s="637">
        <v>0</v>
      </c>
      <c r="E1754" s="205">
        <v>150000</v>
      </c>
      <c r="F1754" s="205">
        <v>1000000</v>
      </c>
      <c r="G1754" s="205">
        <v>1500000</v>
      </c>
      <c r="H1754" s="205">
        <v>200000</v>
      </c>
      <c r="I1754" s="636"/>
      <c r="J1754" s="633" t="s">
        <v>4279</v>
      </c>
    </row>
    <row r="1755" spans="1:10" ht="25.5" x14ac:dyDescent="0.2">
      <c r="A1755" s="630">
        <v>5</v>
      </c>
      <c r="B1755" s="630">
        <v>22020306</v>
      </c>
      <c r="C1755" s="631" t="s">
        <v>3383</v>
      </c>
      <c r="D1755" s="637">
        <v>0</v>
      </c>
      <c r="E1755" s="205">
        <v>75000</v>
      </c>
      <c r="F1755" s="205">
        <v>500000</v>
      </c>
      <c r="G1755" s="205">
        <v>500000</v>
      </c>
      <c r="H1755" s="205">
        <v>50000</v>
      </c>
      <c r="I1755" s="636"/>
      <c r="J1755" s="633" t="s">
        <v>4279</v>
      </c>
    </row>
    <row r="1756" spans="1:10" ht="25.5" x14ac:dyDescent="0.2">
      <c r="A1756" s="630">
        <v>6</v>
      </c>
      <c r="B1756" s="630">
        <v>22020401</v>
      </c>
      <c r="C1756" s="631" t="s">
        <v>3356</v>
      </c>
      <c r="D1756" s="637">
        <v>0</v>
      </c>
      <c r="E1756" s="205">
        <v>150000</v>
      </c>
      <c r="F1756" s="205">
        <v>1000000</v>
      </c>
      <c r="G1756" s="205">
        <v>1700000</v>
      </c>
      <c r="H1756" s="205">
        <v>700000</v>
      </c>
      <c r="I1756" s="636"/>
      <c r="J1756" s="633" t="s">
        <v>4279</v>
      </c>
    </row>
    <row r="1757" spans="1:10" ht="25.5" x14ac:dyDescent="0.2">
      <c r="A1757" s="630">
        <v>7</v>
      </c>
      <c r="B1757" s="630">
        <v>22020402</v>
      </c>
      <c r="C1757" s="631" t="s">
        <v>3366</v>
      </c>
      <c r="D1757" s="637">
        <v>0</v>
      </c>
      <c r="E1757" s="205">
        <v>60000</v>
      </c>
      <c r="F1757" s="205">
        <v>400000</v>
      </c>
      <c r="G1757" s="205">
        <v>500000</v>
      </c>
      <c r="H1757" s="205">
        <v>500000</v>
      </c>
      <c r="I1757" s="636"/>
      <c r="J1757" s="633" t="s">
        <v>4279</v>
      </c>
    </row>
    <row r="1758" spans="1:10" ht="25.5" x14ac:dyDescent="0.2">
      <c r="A1758" s="630">
        <v>8</v>
      </c>
      <c r="B1758" s="630">
        <v>22020501</v>
      </c>
      <c r="C1758" s="631" t="s">
        <v>3370</v>
      </c>
      <c r="D1758" s="637">
        <v>0</v>
      </c>
      <c r="E1758" s="205">
        <v>150000</v>
      </c>
      <c r="F1758" s="205">
        <v>1000000</v>
      </c>
      <c r="G1758" s="205">
        <v>1500000</v>
      </c>
      <c r="H1758" s="205">
        <v>700000</v>
      </c>
      <c r="I1758" s="636"/>
      <c r="J1758" s="633" t="s">
        <v>4279</v>
      </c>
    </row>
    <row r="1759" spans="1:10" ht="25.5" x14ac:dyDescent="0.2">
      <c r="A1759" s="630">
        <v>9</v>
      </c>
      <c r="B1759" s="630">
        <v>22021001</v>
      </c>
      <c r="C1759" s="631" t="s">
        <v>3360</v>
      </c>
      <c r="D1759" s="637">
        <v>0</v>
      </c>
      <c r="E1759" s="205">
        <v>45000</v>
      </c>
      <c r="F1759" s="205">
        <v>300000</v>
      </c>
      <c r="G1759" s="205">
        <v>300000</v>
      </c>
      <c r="H1759" s="205">
        <v>300000</v>
      </c>
      <c r="I1759" s="636"/>
      <c r="J1759" s="633" t="s">
        <v>4279</v>
      </c>
    </row>
    <row r="1760" spans="1:10" ht="25.5" x14ac:dyDescent="0.2">
      <c r="A1760" s="630">
        <v>10</v>
      </c>
      <c r="B1760" s="630">
        <v>22021007</v>
      </c>
      <c r="C1760" s="631" t="s">
        <v>3362</v>
      </c>
      <c r="D1760" s="637">
        <v>0</v>
      </c>
      <c r="E1760" s="205">
        <v>90000</v>
      </c>
      <c r="F1760" s="205">
        <v>600000</v>
      </c>
      <c r="G1760" s="205">
        <v>300000</v>
      </c>
      <c r="H1760" s="205">
        <v>300000</v>
      </c>
      <c r="I1760" s="636"/>
      <c r="J1760" s="633" t="s">
        <v>4279</v>
      </c>
    </row>
    <row r="1761" spans="1:10" x14ac:dyDescent="0.2">
      <c r="A1761" s="1317" t="s">
        <v>365</v>
      </c>
      <c r="B1761" s="1317"/>
      <c r="C1761" s="1317"/>
      <c r="D1761" s="640">
        <v>0</v>
      </c>
      <c r="E1761" s="634">
        <v>1200000</v>
      </c>
      <c r="F1761" s="634">
        <v>8000000</v>
      </c>
      <c r="G1761" s="634">
        <v>10000000</v>
      </c>
      <c r="H1761" s="634">
        <f>SUM(H1751:H1760)</f>
        <v>3900000</v>
      </c>
      <c r="I1761" s="636"/>
      <c r="J1761" s="636"/>
    </row>
    <row r="1762" spans="1:10" x14ac:dyDescent="0.2">
      <c r="A1762" s="628">
        <v>4</v>
      </c>
      <c r="B1762" s="628">
        <v>11202100100</v>
      </c>
      <c r="C1762" s="1316" t="s">
        <v>3008</v>
      </c>
      <c r="D1762" s="1316"/>
      <c r="E1762" s="1316"/>
      <c r="F1762" s="1316"/>
      <c r="G1762" s="1316"/>
      <c r="H1762" s="1316"/>
      <c r="I1762" s="636"/>
      <c r="J1762" s="636"/>
    </row>
    <row r="1763" spans="1:10" ht="25.5" x14ac:dyDescent="0.2">
      <c r="A1763" s="630">
        <v>1</v>
      </c>
      <c r="B1763" s="630">
        <v>22020102</v>
      </c>
      <c r="C1763" s="631" t="s">
        <v>3349</v>
      </c>
      <c r="D1763" s="205">
        <v>24350000</v>
      </c>
      <c r="E1763" s="205">
        <v>19786800</v>
      </c>
      <c r="F1763" s="205">
        <v>50000000</v>
      </c>
      <c r="G1763" s="205">
        <v>60000000</v>
      </c>
      <c r="H1763" s="205">
        <v>20600000</v>
      </c>
      <c r="I1763" s="636"/>
      <c r="J1763" s="633" t="s">
        <v>4279</v>
      </c>
    </row>
    <row r="1764" spans="1:10" ht="25.5" x14ac:dyDescent="0.2">
      <c r="A1764" s="630">
        <v>2</v>
      </c>
      <c r="B1764" s="630">
        <v>22020201</v>
      </c>
      <c r="C1764" s="631" t="s">
        <v>3363</v>
      </c>
      <c r="D1764" s="205">
        <v>723000</v>
      </c>
      <c r="E1764" s="205">
        <v>468400</v>
      </c>
      <c r="F1764" s="205">
        <v>1000000</v>
      </c>
      <c r="G1764" s="205">
        <v>1500000</v>
      </c>
      <c r="H1764" s="205">
        <v>500000</v>
      </c>
      <c r="I1764" s="636"/>
      <c r="J1764" s="633" t="s">
        <v>4279</v>
      </c>
    </row>
    <row r="1765" spans="1:10" ht="25.5" x14ac:dyDescent="0.2">
      <c r="A1765" s="630">
        <v>3</v>
      </c>
      <c r="B1765" s="630">
        <v>22020202</v>
      </c>
      <c r="C1765" s="631" t="s">
        <v>3350</v>
      </c>
      <c r="D1765" s="205">
        <v>620000</v>
      </c>
      <c r="E1765" s="205">
        <v>637600</v>
      </c>
      <c r="F1765" s="205">
        <v>1500000</v>
      </c>
      <c r="G1765" s="205">
        <v>1500000</v>
      </c>
      <c r="H1765" s="205">
        <v>1500000</v>
      </c>
      <c r="I1765" s="636"/>
      <c r="J1765" s="633" t="s">
        <v>4279</v>
      </c>
    </row>
    <row r="1766" spans="1:10" ht="25.5" x14ac:dyDescent="0.2">
      <c r="A1766" s="630">
        <v>4</v>
      </c>
      <c r="B1766" s="630">
        <v>22020301</v>
      </c>
      <c r="C1766" s="631" t="s">
        <v>3352</v>
      </c>
      <c r="D1766" s="205">
        <v>1442000</v>
      </c>
      <c r="E1766" s="205">
        <v>1775000</v>
      </c>
      <c r="F1766" s="205">
        <v>3000000</v>
      </c>
      <c r="G1766" s="205">
        <v>3000000</v>
      </c>
      <c r="H1766" s="205">
        <v>2000000</v>
      </c>
      <c r="I1766" s="636"/>
      <c r="J1766" s="633" t="s">
        <v>4279</v>
      </c>
    </row>
    <row r="1767" spans="1:10" ht="25.5" x14ac:dyDescent="0.2">
      <c r="A1767" s="630">
        <v>5</v>
      </c>
      <c r="B1767" s="630">
        <v>22020305</v>
      </c>
      <c r="C1767" s="631" t="s">
        <v>3355</v>
      </c>
      <c r="D1767" s="205">
        <v>1325000</v>
      </c>
      <c r="E1767" s="205">
        <v>906800</v>
      </c>
      <c r="F1767" s="205">
        <v>2000000</v>
      </c>
      <c r="G1767" s="205">
        <v>2000000</v>
      </c>
      <c r="H1767" s="205">
        <v>2000000</v>
      </c>
      <c r="I1767" s="636"/>
      <c r="J1767" s="633" t="s">
        <v>4279</v>
      </c>
    </row>
    <row r="1768" spans="1:10" ht="25.5" x14ac:dyDescent="0.2">
      <c r="A1768" s="630">
        <v>6</v>
      </c>
      <c r="B1768" s="630">
        <v>22020401</v>
      </c>
      <c r="C1768" s="631" t="s">
        <v>3356</v>
      </c>
      <c r="D1768" s="205">
        <v>9370000</v>
      </c>
      <c r="E1768" s="205">
        <v>7074300</v>
      </c>
      <c r="F1768" s="205">
        <v>20000000</v>
      </c>
      <c r="G1768" s="205">
        <v>25000000</v>
      </c>
      <c r="H1768" s="205">
        <v>15000000</v>
      </c>
      <c r="I1768" s="636"/>
      <c r="J1768" s="633" t="s">
        <v>4279</v>
      </c>
    </row>
    <row r="1769" spans="1:10" ht="25.5" x14ac:dyDescent="0.2">
      <c r="A1769" s="630">
        <v>7</v>
      </c>
      <c r="B1769" s="630">
        <v>22020402</v>
      </c>
      <c r="C1769" s="631" t="s">
        <v>3366</v>
      </c>
      <c r="D1769" s="205">
        <v>3730000</v>
      </c>
      <c r="E1769" s="205">
        <v>1525700</v>
      </c>
      <c r="F1769" s="205">
        <v>4000000</v>
      </c>
      <c r="G1769" s="205">
        <v>5000000</v>
      </c>
      <c r="H1769" s="205">
        <v>2000000</v>
      </c>
      <c r="I1769" s="636"/>
      <c r="J1769" s="633" t="s">
        <v>4279</v>
      </c>
    </row>
    <row r="1770" spans="1:10" ht="25.5" x14ac:dyDescent="0.2">
      <c r="A1770" s="630">
        <v>8</v>
      </c>
      <c r="B1770" s="630">
        <v>22020501</v>
      </c>
      <c r="C1770" s="631" t="s">
        <v>3370</v>
      </c>
      <c r="D1770" s="205">
        <v>1780000</v>
      </c>
      <c r="E1770" s="205">
        <v>966500</v>
      </c>
      <c r="F1770" s="205">
        <v>3500000</v>
      </c>
      <c r="G1770" s="205">
        <v>4000000</v>
      </c>
      <c r="H1770" s="205">
        <v>4000000</v>
      </c>
      <c r="I1770" s="636"/>
      <c r="J1770" s="633" t="s">
        <v>4279</v>
      </c>
    </row>
    <row r="1771" spans="1:10" ht="25.5" x14ac:dyDescent="0.2">
      <c r="A1771" s="630">
        <v>9</v>
      </c>
      <c r="B1771" s="630">
        <v>22020712</v>
      </c>
      <c r="C1771" s="631" t="s">
        <v>3381</v>
      </c>
      <c r="D1771" s="205">
        <v>2400000</v>
      </c>
      <c r="E1771" s="205">
        <v>859600</v>
      </c>
      <c r="F1771" s="205">
        <v>3000000</v>
      </c>
      <c r="G1771" s="205">
        <v>3000000</v>
      </c>
      <c r="H1771" s="205">
        <v>1000000</v>
      </c>
      <c r="I1771" s="636"/>
      <c r="J1771" s="633" t="s">
        <v>4279</v>
      </c>
    </row>
    <row r="1772" spans="1:10" ht="25.5" x14ac:dyDescent="0.2">
      <c r="A1772" s="630">
        <v>10</v>
      </c>
      <c r="B1772" s="630">
        <v>22021001</v>
      </c>
      <c r="C1772" s="631" t="s">
        <v>3360</v>
      </c>
      <c r="D1772" s="205">
        <v>3380000</v>
      </c>
      <c r="E1772" s="205">
        <v>3027500</v>
      </c>
      <c r="F1772" s="205">
        <v>6000000</v>
      </c>
      <c r="G1772" s="205">
        <v>7000000</v>
      </c>
      <c r="H1772" s="205">
        <v>4000000</v>
      </c>
      <c r="I1772" s="636"/>
      <c r="J1772" s="633" t="s">
        <v>4279</v>
      </c>
    </row>
    <row r="1773" spans="1:10" ht="25.5" x14ac:dyDescent="0.2">
      <c r="A1773" s="630">
        <v>11</v>
      </c>
      <c r="B1773" s="630">
        <v>22021007</v>
      </c>
      <c r="C1773" s="631" t="s">
        <v>3362</v>
      </c>
      <c r="D1773" s="205">
        <v>1280000</v>
      </c>
      <c r="E1773" s="205">
        <v>771800</v>
      </c>
      <c r="F1773" s="205">
        <v>2000000</v>
      </c>
      <c r="G1773" s="205">
        <v>5000000</v>
      </c>
      <c r="H1773" s="205">
        <v>2000000</v>
      </c>
      <c r="I1773" s="636"/>
      <c r="J1773" s="633" t="s">
        <v>4279</v>
      </c>
    </row>
    <row r="1774" spans="1:10" x14ac:dyDescent="0.2">
      <c r="A1774" s="1317" t="s">
        <v>365</v>
      </c>
      <c r="B1774" s="1317"/>
      <c r="C1774" s="1317"/>
      <c r="D1774" s="634">
        <v>50400000</v>
      </c>
      <c r="E1774" s="634">
        <v>37800000</v>
      </c>
      <c r="F1774" s="634">
        <v>96000000</v>
      </c>
      <c r="G1774" s="634">
        <v>117000000</v>
      </c>
      <c r="H1774" s="634">
        <f>SUM(H1763:H1773)</f>
        <v>54600000</v>
      </c>
      <c r="I1774" s="636"/>
      <c r="J1774" s="636"/>
    </row>
    <row r="1775" spans="1:10" x14ac:dyDescent="0.2">
      <c r="A1775" s="628">
        <v>5</v>
      </c>
      <c r="B1775" s="628">
        <v>11202300100</v>
      </c>
      <c r="C1775" s="1316" t="s">
        <v>2992</v>
      </c>
      <c r="D1775" s="1316"/>
      <c r="E1775" s="1316"/>
      <c r="F1775" s="1316"/>
      <c r="G1775" s="1316"/>
      <c r="H1775" s="1316"/>
      <c r="I1775" s="636"/>
      <c r="J1775" s="636"/>
    </row>
    <row r="1776" spans="1:10" ht="25.5" x14ac:dyDescent="0.2">
      <c r="A1776" s="630">
        <v>1</v>
      </c>
      <c r="B1776" s="630">
        <v>22020102</v>
      </c>
      <c r="C1776" s="631" t="s">
        <v>3349</v>
      </c>
      <c r="D1776" s="205">
        <v>22720000</v>
      </c>
      <c r="E1776" s="205">
        <v>14950310</v>
      </c>
      <c r="F1776" s="205">
        <v>43000000</v>
      </c>
      <c r="G1776" s="205">
        <v>50000000</v>
      </c>
      <c r="H1776" s="205">
        <v>18000000</v>
      </c>
      <c r="I1776" s="636"/>
      <c r="J1776" s="633" t="s">
        <v>4279</v>
      </c>
    </row>
    <row r="1777" spans="1:10" ht="25.5" x14ac:dyDescent="0.2">
      <c r="A1777" s="630">
        <v>2</v>
      </c>
      <c r="B1777" s="630">
        <v>22020201</v>
      </c>
      <c r="C1777" s="631" t="s">
        <v>3363</v>
      </c>
      <c r="D1777" s="205">
        <v>525000</v>
      </c>
      <c r="E1777" s="205">
        <v>270840</v>
      </c>
      <c r="F1777" s="205">
        <v>500000</v>
      </c>
      <c r="G1777" s="205">
        <v>1000000</v>
      </c>
      <c r="H1777" s="205">
        <v>1000000</v>
      </c>
      <c r="I1777" s="636"/>
      <c r="J1777" s="633" t="s">
        <v>4279</v>
      </c>
    </row>
    <row r="1778" spans="1:10" ht="25.5" x14ac:dyDescent="0.2">
      <c r="A1778" s="630">
        <v>3</v>
      </c>
      <c r="B1778" s="630">
        <v>22020202</v>
      </c>
      <c r="C1778" s="631" t="s">
        <v>3350</v>
      </c>
      <c r="D1778" s="205">
        <v>444000</v>
      </c>
      <c r="E1778" s="205">
        <v>314015</v>
      </c>
      <c r="F1778" s="205">
        <v>2000000</v>
      </c>
      <c r="G1778" s="205">
        <v>1000000</v>
      </c>
      <c r="H1778" s="205">
        <v>1000000</v>
      </c>
      <c r="I1778" s="636"/>
      <c r="J1778" s="633" t="s">
        <v>4279</v>
      </c>
    </row>
    <row r="1779" spans="1:10" ht="25.5" x14ac:dyDescent="0.2">
      <c r="A1779" s="630">
        <v>4</v>
      </c>
      <c r="B1779" s="630">
        <v>22020301</v>
      </c>
      <c r="C1779" s="631" t="s">
        <v>3352</v>
      </c>
      <c r="D1779" s="205">
        <v>1076500</v>
      </c>
      <c r="E1779" s="205">
        <v>2034265</v>
      </c>
      <c r="F1779" s="205">
        <v>3000000</v>
      </c>
      <c r="G1779" s="205">
        <v>3000000</v>
      </c>
      <c r="H1779" s="205">
        <v>3000000</v>
      </c>
      <c r="I1779" s="636"/>
      <c r="J1779" s="633" t="s">
        <v>4279</v>
      </c>
    </row>
    <row r="1780" spans="1:10" ht="25.5" x14ac:dyDescent="0.2">
      <c r="A1780" s="630">
        <v>5</v>
      </c>
      <c r="B1780" s="630">
        <v>22020305</v>
      </c>
      <c r="C1780" s="631" t="s">
        <v>3355</v>
      </c>
      <c r="D1780" s="205">
        <v>1279000</v>
      </c>
      <c r="E1780" s="205">
        <v>1441685</v>
      </c>
      <c r="F1780" s="205">
        <v>2000000</v>
      </c>
      <c r="G1780" s="205">
        <v>2000000</v>
      </c>
      <c r="H1780" s="205">
        <v>2000000</v>
      </c>
      <c r="I1780" s="636"/>
      <c r="J1780" s="633" t="s">
        <v>4279</v>
      </c>
    </row>
    <row r="1781" spans="1:10" ht="25.5" x14ac:dyDescent="0.2">
      <c r="A1781" s="630">
        <v>6</v>
      </c>
      <c r="B1781" s="630">
        <v>22020401</v>
      </c>
      <c r="C1781" s="631" t="s">
        <v>3356</v>
      </c>
      <c r="D1781" s="205">
        <v>5290000</v>
      </c>
      <c r="E1781" s="205">
        <v>5950075</v>
      </c>
      <c r="F1781" s="205">
        <v>12000000</v>
      </c>
      <c r="G1781" s="205">
        <v>20000000</v>
      </c>
      <c r="H1781" s="205">
        <v>9000000</v>
      </c>
      <c r="I1781" s="636"/>
      <c r="J1781" s="633" t="s">
        <v>4279</v>
      </c>
    </row>
    <row r="1782" spans="1:10" ht="25.5" x14ac:dyDescent="0.2">
      <c r="A1782" s="630">
        <v>7</v>
      </c>
      <c r="B1782" s="630">
        <v>22020402</v>
      </c>
      <c r="C1782" s="631" t="s">
        <v>3366</v>
      </c>
      <c r="D1782" s="205">
        <v>2825000</v>
      </c>
      <c r="E1782" s="205">
        <v>1650250</v>
      </c>
      <c r="F1782" s="205">
        <v>4500000</v>
      </c>
      <c r="G1782" s="205">
        <v>4500000</v>
      </c>
      <c r="H1782" s="205">
        <v>2500000</v>
      </c>
      <c r="I1782" s="636"/>
      <c r="J1782" s="633" t="s">
        <v>4279</v>
      </c>
    </row>
    <row r="1783" spans="1:10" ht="25.5" x14ac:dyDescent="0.2">
      <c r="A1783" s="630">
        <v>8</v>
      </c>
      <c r="B1783" s="630">
        <v>22020501</v>
      </c>
      <c r="C1783" s="631" t="s">
        <v>3370</v>
      </c>
      <c r="D1783" s="205">
        <v>1618500</v>
      </c>
      <c r="E1783" s="205">
        <v>1346250</v>
      </c>
      <c r="F1783" s="205">
        <v>2500000</v>
      </c>
      <c r="G1783" s="205">
        <v>3000000</v>
      </c>
      <c r="H1783" s="205">
        <v>1500000</v>
      </c>
      <c r="I1783" s="636"/>
      <c r="J1783" s="633" t="s">
        <v>4279</v>
      </c>
    </row>
    <row r="1784" spans="1:10" ht="25.5" x14ac:dyDescent="0.2">
      <c r="A1784" s="630">
        <v>9</v>
      </c>
      <c r="B1784" s="630">
        <v>22021001</v>
      </c>
      <c r="C1784" s="631" t="s">
        <v>3360</v>
      </c>
      <c r="D1784" s="205">
        <v>3190000</v>
      </c>
      <c r="E1784" s="205">
        <v>1554265</v>
      </c>
      <c r="F1784" s="205">
        <v>6000000</v>
      </c>
      <c r="G1784" s="205">
        <v>6000000</v>
      </c>
      <c r="H1784" s="205">
        <v>5710750</v>
      </c>
      <c r="I1784" s="636"/>
      <c r="J1784" s="633" t="s">
        <v>4279</v>
      </c>
    </row>
    <row r="1785" spans="1:10" ht="25.5" x14ac:dyDescent="0.2">
      <c r="A1785" s="630">
        <v>10</v>
      </c>
      <c r="B1785" s="630">
        <v>22021007</v>
      </c>
      <c r="C1785" s="631" t="s">
        <v>3362</v>
      </c>
      <c r="D1785" s="205">
        <v>2765000</v>
      </c>
      <c r="E1785" s="205">
        <v>1787795</v>
      </c>
      <c r="F1785" s="205">
        <v>4000000</v>
      </c>
      <c r="G1785" s="205">
        <v>3500000</v>
      </c>
      <c r="H1785" s="205">
        <v>1500000</v>
      </c>
      <c r="I1785" s="636"/>
      <c r="J1785" s="633" t="s">
        <v>4279</v>
      </c>
    </row>
    <row r="1786" spans="1:10" x14ac:dyDescent="0.2">
      <c r="A1786" s="1317" t="s">
        <v>365</v>
      </c>
      <c r="B1786" s="1317"/>
      <c r="C1786" s="1317"/>
      <c r="D1786" s="634">
        <v>41733000</v>
      </c>
      <c r="E1786" s="634">
        <v>31299750</v>
      </c>
      <c r="F1786" s="634">
        <v>79500000</v>
      </c>
      <c r="G1786" s="634">
        <v>94000000</v>
      </c>
      <c r="H1786" s="634">
        <f>SUM(H1776:H1785)</f>
        <v>45210750</v>
      </c>
      <c r="I1786" s="636"/>
      <c r="J1786" s="645"/>
    </row>
    <row r="1787" spans="1:10" ht="12.6" customHeight="1" x14ac:dyDescent="0.2">
      <c r="A1787" s="1319" t="s">
        <v>3439</v>
      </c>
      <c r="B1787" s="1319"/>
      <c r="C1787" s="1319"/>
      <c r="D1787" s="657">
        <f>D1786+D1774+D1761+D1749+D1738</f>
        <v>838923364</v>
      </c>
      <c r="E1787" s="657">
        <f>E1786+E1774+E1761+E1749+E1738</f>
        <v>645797050</v>
      </c>
      <c r="F1787" s="657">
        <f>F1786+F1774+F1761+F1749+F1738</f>
        <v>1366000000</v>
      </c>
      <c r="G1787" s="657">
        <f>G1786+G1774+G1761+G1749+G1738</f>
        <v>1671000000</v>
      </c>
      <c r="H1787" s="657">
        <f>H1786+H1774+H1761+H1749+H1738</f>
        <v>905368750</v>
      </c>
      <c r="I1787" s="636"/>
      <c r="J1787" s="645"/>
    </row>
    <row r="1788" spans="1:10" ht="27.6" customHeight="1" x14ac:dyDescent="0.2">
      <c r="A1788" s="1318" t="s">
        <v>3450</v>
      </c>
      <c r="B1788" s="1318"/>
      <c r="C1788" s="1318"/>
      <c r="D1788" s="678">
        <f t="shared" ref="D1788:I1788" si="1">D1787+D1724+D1350+D1111+D925+D922+D867+D681+D608+D559+D429+D209+D159</f>
        <v>2681716849.6300001</v>
      </c>
      <c r="E1788" s="678">
        <f t="shared" si="1"/>
        <v>2462319108.1399999</v>
      </c>
      <c r="F1788" s="678">
        <f t="shared" si="1"/>
        <v>4562700000</v>
      </c>
      <c r="G1788" s="678">
        <f t="shared" si="1"/>
        <v>4769143402</v>
      </c>
      <c r="H1788" s="678">
        <f t="shared" si="1"/>
        <v>3764833550</v>
      </c>
      <c r="I1788" s="673">
        <f t="shared" si="1"/>
        <v>0</v>
      </c>
      <c r="J1788" s="645"/>
    </row>
  </sheetData>
  <mergeCells count="317">
    <mergeCell ref="H4:I4"/>
    <mergeCell ref="C1710:H1710"/>
    <mergeCell ref="A1723:C1723"/>
    <mergeCell ref="C1208:H1208"/>
    <mergeCell ref="A1218:C1218"/>
    <mergeCell ref="C1219:H1219"/>
    <mergeCell ref="C1161:H1161"/>
    <mergeCell ref="A1172:C1172"/>
    <mergeCell ref="C1255:H1255"/>
    <mergeCell ref="A1266:C1266"/>
    <mergeCell ref="A1230:C1230"/>
    <mergeCell ref="C1231:H1231"/>
    <mergeCell ref="A1242:C1242"/>
    <mergeCell ref="C1243:H1243"/>
    <mergeCell ref="A1254:C1254"/>
    <mergeCell ref="C1195:H1195"/>
    <mergeCell ref="A1350:C1350"/>
    <mergeCell ref="C1290:H1290"/>
    <mergeCell ref="A1301:C1301"/>
    <mergeCell ref="C1302:H1302"/>
    <mergeCell ref="A1314:C1314"/>
    <mergeCell ref="C1315:H1315"/>
    <mergeCell ref="A1325:C1325"/>
    <mergeCell ref="C1326:H1326"/>
    <mergeCell ref="A1337:C1337"/>
    <mergeCell ref="A1112:J1112"/>
    <mergeCell ref="C1113:J1113"/>
    <mergeCell ref="C1126:J1126"/>
    <mergeCell ref="C1137:J1137"/>
    <mergeCell ref="A1058:C1058"/>
    <mergeCell ref="C1059:J1059"/>
    <mergeCell ref="A1070:C1070"/>
    <mergeCell ref="C984:J984"/>
    <mergeCell ref="A1006:C1006"/>
    <mergeCell ref="C1007:J1007"/>
    <mergeCell ref="A1030:C1030"/>
    <mergeCell ref="C1031:J1031"/>
    <mergeCell ref="C1173:H1173"/>
    <mergeCell ref="A1183:C1183"/>
    <mergeCell ref="C1184:H1184"/>
    <mergeCell ref="A1194:C1194"/>
    <mergeCell ref="C1338:H1338"/>
    <mergeCell ref="A1349:C1349"/>
    <mergeCell ref="C1150:J1150"/>
    <mergeCell ref="A926:J926"/>
    <mergeCell ref="A1111:C1111"/>
    <mergeCell ref="A939:C939"/>
    <mergeCell ref="C940:H940"/>
    <mergeCell ref="A952:C952"/>
    <mergeCell ref="C927:H927"/>
    <mergeCell ref="C1071:J1071"/>
    <mergeCell ref="A1079:C1079"/>
    <mergeCell ref="A1046:C1046"/>
    <mergeCell ref="C1047:J1047"/>
    <mergeCell ref="C1267:H1267"/>
    <mergeCell ref="A1276:C1276"/>
    <mergeCell ref="A1125:C1125"/>
    <mergeCell ref="A1136:C1136"/>
    <mergeCell ref="A1149:C1149"/>
    <mergeCell ref="A1160:C1160"/>
    <mergeCell ref="C953:J953"/>
    <mergeCell ref="A983:C983"/>
    <mergeCell ref="C1080:H1080"/>
    <mergeCell ref="A1110:C1110"/>
    <mergeCell ref="A1207:C1207"/>
    <mergeCell ref="A910:C910"/>
    <mergeCell ref="C911:H911"/>
    <mergeCell ref="A921:C921"/>
    <mergeCell ref="A923:J923"/>
    <mergeCell ref="A925:C925"/>
    <mergeCell ref="C794:J794"/>
    <mergeCell ref="A806:C806"/>
    <mergeCell ref="C807:J807"/>
    <mergeCell ref="A817:C817"/>
    <mergeCell ref="A868:J868"/>
    <mergeCell ref="A880:C880"/>
    <mergeCell ref="C869:H869"/>
    <mergeCell ref="A854:C854"/>
    <mergeCell ref="C855:J855"/>
    <mergeCell ref="A866:C866"/>
    <mergeCell ref="C818:J818"/>
    <mergeCell ref="A828:C828"/>
    <mergeCell ref="C829:J829"/>
    <mergeCell ref="A840:C840"/>
    <mergeCell ref="C841:J841"/>
    <mergeCell ref="C881:H881"/>
    <mergeCell ref="A781:C781"/>
    <mergeCell ref="C698:H698"/>
    <mergeCell ref="A710:C710"/>
    <mergeCell ref="C725:H725"/>
    <mergeCell ref="A736:C736"/>
    <mergeCell ref="C737:J737"/>
    <mergeCell ref="A753:C753"/>
    <mergeCell ref="A793:C793"/>
    <mergeCell ref="C782:H782"/>
    <mergeCell ref="C622:J622"/>
    <mergeCell ref="A633:C633"/>
    <mergeCell ref="C610:J610"/>
    <mergeCell ref="A645:C645"/>
    <mergeCell ref="C634:H634"/>
    <mergeCell ref="C646:H646"/>
    <mergeCell ref="A681:C681"/>
    <mergeCell ref="A682:J682"/>
    <mergeCell ref="A867:C867"/>
    <mergeCell ref="A621:C621"/>
    <mergeCell ref="A657:C657"/>
    <mergeCell ref="A669:C669"/>
    <mergeCell ref="C658:H658"/>
    <mergeCell ref="C670:J670"/>
    <mergeCell ref="A680:C680"/>
    <mergeCell ref="C711:H711"/>
    <mergeCell ref="A724:C724"/>
    <mergeCell ref="C683:H683"/>
    <mergeCell ref="A697:C697"/>
    <mergeCell ref="C754:J754"/>
    <mergeCell ref="A765:C765"/>
    <mergeCell ref="C766:J766"/>
    <mergeCell ref="A778:C778"/>
    <mergeCell ref="C779:H779"/>
    <mergeCell ref="C585:H585"/>
    <mergeCell ref="A594:C594"/>
    <mergeCell ref="C595:H595"/>
    <mergeCell ref="A607:C607"/>
    <mergeCell ref="A608:C608"/>
    <mergeCell ref="A609:J609"/>
    <mergeCell ref="C535:H535"/>
    <mergeCell ref="A547:C547"/>
    <mergeCell ref="C548:H548"/>
    <mergeCell ref="A558:C558"/>
    <mergeCell ref="A560:J560"/>
    <mergeCell ref="C561:H561"/>
    <mergeCell ref="A572:C572"/>
    <mergeCell ref="C573:H573"/>
    <mergeCell ref="A584:C584"/>
    <mergeCell ref="A428:C428"/>
    <mergeCell ref="C409:J409"/>
    <mergeCell ref="A417:C417"/>
    <mergeCell ref="A429:C429"/>
    <mergeCell ref="A430:J430"/>
    <mergeCell ref="A559:C559"/>
    <mergeCell ref="C523:H523"/>
    <mergeCell ref="A534:C534"/>
    <mergeCell ref="A502:C502"/>
    <mergeCell ref="C503:H503"/>
    <mergeCell ref="A441:C441"/>
    <mergeCell ref="C442:J442"/>
    <mergeCell ref="A454:C454"/>
    <mergeCell ref="C455:J455"/>
    <mergeCell ref="A467:C467"/>
    <mergeCell ref="C431:J431"/>
    <mergeCell ref="A511:C511"/>
    <mergeCell ref="C512:H512"/>
    <mergeCell ref="A522:C522"/>
    <mergeCell ref="C468:H468"/>
    <mergeCell ref="A478:C478"/>
    <mergeCell ref="C479:H479"/>
    <mergeCell ref="A490:C490"/>
    <mergeCell ref="C491:H491"/>
    <mergeCell ref="C398:H398"/>
    <mergeCell ref="A408:C408"/>
    <mergeCell ref="C418:J418"/>
    <mergeCell ref="C259:J259"/>
    <mergeCell ref="A270:C270"/>
    <mergeCell ref="C271:J271"/>
    <mergeCell ref="A283:C283"/>
    <mergeCell ref="C284:J284"/>
    <mergeCell ref="A234:C234"/>
    <mergeCell ref="C235:J235"/>
    <mergeCell ref="A246:C246"/>
    <mergeCell ref="C247:J247"/>
    <mergeCell ref="A258:C258"/>
    <mergeCell ref="C341:J341"/>
    <mergeCell ref="A294:C294"/>
    <mergeCell ref="C295:J295"/>
    <mergeCell ref="A305:C305"/>
    <mergeCell ref="C306:J306"/>
    <mergeCell ref="A316:C316"/>
    <mergeCell ref="A385:C385"/>
    <mergeCell ref="C386:J386"/>
    <mergeCell ref="A397:C397"/>
    <mergeCell ref="A351:C351"/>
    <mergeCell ref="C352:J352"/>
    <mergeCell ref="A362:C362"/>
    <mergeCell ref="C363:J363"/>
    <mergeCell ref="A374:C374"/>
    <mergeCell ref="C195:J195"/>
    <mergeCell ref="A208:C208"/>
    <mergeCell ref="A210:J210"/>
    <mergeCell ref="C375:J375"/>
    <mergeCell ref="C317:J317"/>
    <mergeCell ref="A329:C329"/>
    <mergeCell ref="C330:J330"/>
    <mergeCell ref="A340:C340"/>
    <mergeCell ref="C211:J211"/>
    <mergeCell ref="A221:C221"/>
    <mergeCell ref="C222:J222"/>
    <mergeCell ref="A159:C159"/>
    <mergeCell ref="A160:J160"/>
    <mergeCell ref="A209:C209"/>
    <mergeCell ref="A194:C194"/>
    <mergeCell ref="C161:H161"/>
    <mergeCell ref="A171:C171"/>
    <mergeCell ref="C172:H172"/>
    <mergeCell ref="A182:C182"/>
    <mergeCell ref="C183:J183"/>
    <mergeCell ref="C129:H129"/>
    <mergeCell ref="A142:C142"/>
    <mergeCell ref="C143:H143"/>
    <mergeCell ref="A158:C158"/>
    <mergeCell ref="A106:C106"/>
    <mergeCell ref="C85:J85"/>
    <mergeCell ref="A96:C96"/>
    <mergeCell ref="C97:J97"/>
    <mergeCell ref="C107:H107"/>
    <mergeCell ref="A117:C117"/>
    <mergeCell ref="A1:J1"/>
    <mergeCell ref="A2:J2"/>
    <mergeCell ref="A3:A4"/>
    <mergeCell ref="B3:B4"/>
    <mergeCell ref="C3:C4"/>
    <mergeCell ref="D3:E3"/>
    <mergeCell ref="F3:G3"/>
    <mergeCell ref="A1289:C1289"/>
    <mergeCell ref="C1277:H1277"/>
    <mergeCell ref="C74:H74"/>
    <mergeCell ref="A84:C84"/>
    <mergeCell ref="C21:H21"/>
    <mergeCell ref="A32:C32"/>
    <mergeCell ref="C33:H33"/>
    <mergeCell ref="A44:C44"/>
    <mergeCell ref="C45:H45"/>
    <mergeCell ref="A5:J5"/>
    <mergeCell ref="C6:J6"/>
    <mergeCell ref="A58:C58"/>
    <mergeCell ref="C59:H59"/>
    <mergeCell ref="A73:C73"/>
    <mergeCell ref="A20:C20"/>
    <mergeCell ref="A128:C128"/>
    <mergeCell ref="C118:H118"/>
    <mergeCell ref="A1725:J1725"/>
    <mergeCell ref="A1787:C1787"/>
    <mergeCell ref="C1726:H1726"/>
    <mergeCell ref="A1738:C1738"/>
    <mergeCell ref="C1739:H1739"/>
    <mergeCell ref="A1749:C1749"/>
    <mergeCell ref="A1786:C1786"/>
    <mergeCell ref="C1750:H1750"/>
    <mergeCell ref="A1761:C1761"/>
    <mergeCell ref="C1762:H1762"/>
    <mergeCell ref="A1774:C1774"/>
    <mergeCell ref="C1775:H1775"/>
    <mergeCell ref="A1351:J1351"/>
    <mergeCell ref="A1724:C1724"/>
    <mergeCell ref="C1409:H1409"/>
    <mergeCell ref="A1417:C1417"/>
    <mergeCell ref="C1418:H1418"/>
    <mergeCell ref="A1428:C1428"/>
    <mergeCell ref="C1352:H1352"/>
    <mergeCell ref="A1363:C1363"/>
    <mergeCell ref="C1398:H1398"/>
    <mergeCell ref="A1408:C1408"/>
    <mergeCell ref="C1454:H1454"/>
    <mergeCell ref="A1466:C1466"/>
    <mergeCell ref="C1467:H1467"/>
    <mergeCell ref="C1429:H1429"/>
    <mergeCell ref="A1441:C1441"/>
    <mergeCell ref="C1442:H1442"/>
    <mergeCell ref="A1453:C1453"/>
    <mergeCell ref="A1480:C1480"/>
    <mergeCell ref="C1481:H1481"/>
    <mergeCell ref="A1491:C1491"/>
    <mergeCell ref="C1492:H1492"/>
    <mergeCell ref="A1503:C1503"/>
    <mergeCell ref="C1504:H1504"/>
    <mergeCell ref="A1514:C1514"/>
    <mergeCell ref="C1515:H1515"/>
    <mergeCell ref="A1525:C1525"/>
    <mergeCell ref="C1526:H1526"/>
    <mergeCell ref="A1535:C1535"/>
    <mergeCell ref="C1536:H1536"/>
    <mergeCell ref="A1655:C1655"/>
    <mergeCell ref="A1625:C1625"/>
    <mergeCell ref="C1626:H1626"/>
    <mergeCell ref="A1634:C1634"/>
    <mergeCell ref="A1547:C1547"/>
    <mergeCell ref="C1548:H1548"/>
    <mergeCell ref="A1558:C1558"/>
    <mergeCell ref="C1559:H1559"/>
    <mergeCell ref="A1571:C1571"/>
    <mergeCell ref="C1572:H1572"/>
    <mergeCell ref="A1582:C1582"/>
    <mergeCell ref="C1583:H1583"/>
    <mergeCell ref="A1592:C1592"/>
    <mergeCell ref="C1694:H1694"/>
    <mergeCell ref="A1709:C1709"/>
    <mergeCell ref="A1788:C1788"/>
    <mergeCell ref="A922:C922"/>
    <mergeCell ref="C1656:H1656"/>
    <mergeCell ref="A1667:C1667"/>
    <mergeCell ref="C1668:H1668"/>
    <mergeCell ref="A1678:C1678"/>
    <mergeCell ref="C1679:H1679"/>
    <mergeCell ref="A1693:C1693"/>
    <mergeCell ref="C1364:H1364"/>
    <mergeCell ref="A1375:C1375"/>
    <mergeCell ref="C1376:H1376"/>
    <mergeCell ref="A1385:C1385"/>
    <mergeCell ref="C1386:H1386"/>
    <mergeCell ref="A1397:C1397"/>
    <mergeCell ref="C1593:H1593"/>
    <mergeCell ref="A1602:C1602"/>
    <mergeCell ref="C1603:H1603"/>
    <mergeCell ref="A1614:C1614"/>
    <mergeCell ref="C1615:H1615"/>
    <mergeCell ref="C1635:H1635"/>
    <mergeCell ref="A1646:C1646"/>
    <mergeCell ref="C1647:H1647"/>
  </mergeCells>
  <conditionalFormatting sqref="B1735:C1735">
    <cfRule type="iconSet" priority="2">
      <iconSet iconSet="3Arrows">
        <cfvo type="percent" val="0"/>
        <cfvo type="percent" val="33"/>
        <cfvo type="percent" val="67"/>
      </iconSet>
    </cfRule>
  </conditionalFormatting>
  <conditionalFormatting sqref="C1721">
    <cfRule type="iconSet" priority="1">
      <iconSet iconSet="3Arrows">
        <cfvo type="percent" val="0"/>
        <cfvo type="percent" val="33"/>
        <cfvo type="percent" val="67"/>
      </iconSet>
    </cfRule>
  </conditionalFormatting>
  <pageMargins left="0.7" right="0.7" top="0.75" bottom="0.75" header="0.3" footer="0.3"/>
  <pageSetup scale="70" firstPageNumber="20" fitToHeight="0" orientation="landscape" useFirstPageNumber="1"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99"/>
  <sheetViews>
    <sheetView zoomScale="70" zoomScaleNormal="70" workbookViewId="0">
      <pane ySplit="2" topLeftCell="A44" activePane="bottomLeft" state="frozen"/>
      <selection sqref="A1:H1"/>
      <selection pane="bottomLeft" activeCell="B32" sqref="B32"/>
    </sheetView>
  </sheetViews>
  <sheetFormatPr defaultColWidth="15.7109375" defaultRowHeight="13.5" x14ac:dyDescent="0.2"/>
  <cols>
    <col min="1" max="1" width="5" style="681" bestFit="1" customWidth="1"/>
    <col min="2" max="2" width="15.7109375" style="681"/>
    <col min="3" max="3" width="43.85546875" style="681" customWidth="1"/>
    <col min="4" max="4" width="17.85546875" style="681" bestFit="1" customWidth="1"/>
    <col min="5" max="5" width="16.7109375" style="681" bestFit="1" customWidth="1"/>
    <col min="6" max="6" width="17.85546875" style="681" bestFit="1" customWidth="1"/>
    <col min="7" max="7" width="16.7109375" style="681" bestFit="1" customWidth="1"/>
    <col min="8" max="8" width="28.5703125" style="711" customWidth="1"/>
    <col min="9" max="9" width="18" style="681" customWidth="1"/>
    <col min="10" max="16384" width="15.7109375" style="681"/>
  </cols>
  <sheetData>
    <row r="1" spans="1:15" x14ac:dyDescent="0.2">
      <c r="A1" s="1330" t="s">
        <v>4066</v>
      </c>
      <c r="B1" s="1330"/>
      <c r="C1" s="1330"/>
      <c r="D1" s="1330"/>
      <c r="E1" s="1330"/>
      <c r="F1" s="1330"/>
      <c r="G1" s="1330"/>
      <c r="H1" s="1330"/>
      <c r="I1" s="1330"/>
      <c r="J1" s="680"/>
      <c r="K1" s="680"/>
      <c r="L1" s="680"/>
      <c r="M1" s="680"/>
      <c r="N1" s="680"/>
      <c r="O1" s="680"/>
    </row>
    <row r="2" spans="1:15" ht="40.5" x14ac:dyDescent="0.2">
      <c r="A2" s="777" t="s">
        <v>4</v>
      </c>
      <c r="B2" s="778" t="s">
        <v>2</v>
      </c>
      <c r="C2" s="777" t="s">
        <v>3</v>
      </c>
      <c r="D2" s="779" t="s">
        <v>7</v>
      </c>
      <c r="E2" s="779" t="s">
        <v>8</v>
      </c>
      <c r="F2" s="780" t="s">
        <v>4290</v>
      </c>
      <c r="G2" s="781" t="s">
        <v>3780</v>
      </c>
      <c r="H2" s="756" t="s">
        <v>4225</v>
      </c>
      <c r="I2" s="782" t="s">
        <v>4224</v>
      </c>
    </row>
    <row r="3" spans="1:15" x14ac:dyDescent="0.2">
      <c r="A3" s="777">
        <v>1</v>
      </c>
      <c r="B3" s="1331" t="s">
        <v>3466</v>
      </c>
      <c r="C3" s="1332"/>
      <c r="D3" s="1332"/>
      <c r="E3" s="1332"/>
      <c r="F3" s="1332"/>
      <c r="G3" s="1332"/>
      <c r="H3" s="1332"/>
      <c r="I3" s="1333"/>
    </row>
    <row r="4" spans="1:15" x14ac:dyDescent="0.2">
      <c r="A4" s="777">
        <v>1</v>
      </c>
      <c r="B4" s="783" t="s">
        <v>4111</v>
      </c>
      <c r="C4" s="784"/>
      <c r="D4" s="784"/>
      <c r="E4" s="784"/>
      <c r="F4" s="785"/>
      <c r="G4" s="785"/>
      <c r="H4" s="786"/>
      <c r="I4" s="787"/>
    </row>
    <row r="5" spans="1:15" ht="27" x14ac:dyDescent="0.2">
      <c r="A5" s="750">
        <v>1</v>
      </c>
      <c r="B5" s="750">
        <v>22100365</v>
      </c>
      <c r="C5" s="751" t="s">
        <v>711</v>
      </c>
      <c r="D5" s="752">
        <v>2000000</v>
      </c>
      <c r="E5" s="766" t="s">
        <v>20</v>
      </c>
      <c r="F5" s="724">
        <v>2000000</v>
      </c>
      <c r="G5" s="724"/>
      <c r="H5" s="753" t="s">
        <v>4279</v>
      </c>
      <c r="I5" s="752"/>
    </row>
    <row r="6" spans="1:15" ht="27" x14ac:dyDescent="0.2">
      <c r="A6" s="750">
        <v>2</v>
      </c>
      <c r="B6" s="750">
        <v>22100261</v>
      </c>
      <c r="C6" s="751" t="s">
        <v>712</v>
      </c>
      <c r="D6" s="752">
        <v>5000000</v>
      </c>
      <c r="E6" s="766" t="s">
        <v>20</v>
      </c>
      <c r="F6" s="724">
        <v>5000000</v>
      </c>
      <c r="G6" s="724"/>
      <c r="H6" s="753" t="s">
        <v>4279</v>
      </c>
      <c r="I6" s="752"/>
    </row>
    <row r="7" spans="1:15" ht="27" x14ac:dyDescent="0.2">
      <c r="A7" s="750">
        <v>3</v>
      </c>
      <c r="B7" s="750">
        <v>22100389</v>
      </c>
      <c r="C7" s="751" t="s">
        <v>713</v>
      </c>
      <c r="D7" s="752">
        <v>1500000</v>
      </c>
      <c r="E7" s="766" t="s">
        <v>20</v>
      </c>
      <c r="F7" s="724">
        <v>1500000</v>
      </c>
      <c r="G7" s="724"/>
      <c r="H7" s="753" t="s">
        <v>4279</v>
      </c>
      <c r="I7" s="752"/>
    </row>
    <row r="8" spans="1:15" ht="27" x14ac:dyDescent="0.2">
      <c r="A8" s="750">
        <v>4</v>
      </c>
      <c r="B8" s="750">
        <v>22100366</v>
      </c>
      <c r="C8" s="751" t="s">
        <v>714</v>
      </c>
      <c r="D8" s="752">
        <v>6500000</v>
      </c>
      <c r="E8" s="766" t="s">
        <v>20</v>
      </c>
      <c r="F8" s="724">
        <v>6500000</v>
      </c>
      <c r="G8" s="724"/>
      <c r="H8" s="753" t="s">
        <v>4279</v>
      </c>
      <c r="I8" s="752"/>
    </row>
    <row r="9" spans="1:15" x14ac:dyDescent="0.2">
      <c r="A9" s="1327" t="s">
        <v>715</v>
      </c>
      <c r="B9" s="1328"/>
      <c r="C9" s="1329"/>
      <c r="D9" s="754">
        <f>SUM(D5:D8)</f>
        <v>15000000</v>
      </c>
      <c r="E9" s="755">
        <f>SUM(E5:E8)</f>
        <v>0</v>
      </c>
      <c r="F9" s="755">
        <f>SUM(F5:F8)</f>
        <v>15000000</v>
      </c>
      <c r="G9" s="755">
        <f>SUM(G5:G8)</f>
        <v>0</v>
      </c>
      <c r="H9" s="756"/>
      <c r="I9" s="752"/>
    </row>
    <row r="10" spans="1:15" x14ac:dyDescent="0.2">
      <c r="A10" s="777">
        <v>2</v>
      </c>
      <c r="B10" s="1334" t="s">
        <v>4112</v>
      </c>
      <c r="C10" s="1335"/>
      <c r="D10" s="788"/>
      <c r="E10" s="788"/>
      <c r="F10" s="789"/>
      <c r="G10" s="789"/>
      <c r="H10" s="790"/>
      <c r="I10" s="764"/>
    </row>
    <row r="11" spans="1:15" ht="27" x14ac:dyDescent="0.2">
      <c r="A11" s="750">
        <v>1</v>
      </c>
      <c r="B11" s="750">
        <v>22100373</v>
      </c>
      <c r="C11" s="751" t="s">
        <v>42</v>
      </c>
      <c r="D11" s="752">
        <v>1000000</v>
      </c>
      <c r="E11" s="766" t="s">
        <v>20</v>
      </c>
      <c r="F11" s="724">
        <v>1000000</v>
      </c>
      <c r="G11" s="724"/>
      <c r="H11" s="753" t="s">
        <v>4279</v>
      </c>
      <c r="I11" s="752"/>
    </row>
    <row r="12" spans="1:15" ht="27" x14ac:dyDescent="0.2">
      <c r="A12" s="750">
        <v>2</v>
      </c>
      <c r="B12" s="750">
        <v>22100372</v>
      </c>
      <c r="C12" s="751" t="s">
        <v>43</v>
      </c>
      <c r="D12" s="752">
        <v>4000000</v>
      </c>
      <c r="E12" s="766" t="s">
        <v>20</v>
      </c>
      <c r="F12" s="724">
        <v>4000000</v>
      </c>
      <c r="G12" s="724"/>
      <c r="H12" s="753" t="s">
        <v>4279</v>
      </c>
      <c r="I12" s="752"/>
    </row>
    <row r="13" spans="1:15" x14ac:dyDescent="0.2">
      <c r="A13" s="1327" t="s">
        <v>44</v>
      </c>
      <c r="B13" s="1328"/>
      <c r="C13" s="1329"/>
      <c r="D13" s="791">
        <f>SUM(D11:D12)</f>
        <v>5000000</v>
      </c>
      <c r="E13" s="792">
        <f>SUM(E11:E12)</f>
        <v>0</v>
      </c>
      <c r="F13" s="793">
        <f>SUM(F11:F12)</f>
        <v>5000000</v>
      </c>
      <c r="G13" s="793">
        <f>SUM(G11:G12)</f>
        <v>0</v>
      </c>
      <c r="H13" s="794"/>
      <c r="I13" s="795"/>
    </row>
    <row r="14" spans="1:15" x14ac:dyDescent="0.2">
      <c r="A14" s="757">
        <v>3</v>
      </c>
      <c r="B14" s="783" t="s">
        <v>4119</v>
      </c>
      <c r="C14" s="784"/>
      <c r="D14" s="784"/>
      <c r="E14" s="784"/>
      <c r="F14" s="785"/>
      <c r="G14" s="785"/>
      <c r="H14" s="786"/>
      <c r="I14" s="764"/>
    </row>
    <row r="15" spans="1:15" ht="27" x14ac:dyDescent="0.2">
      <c r="A15" s="750">
        <v>1</v>
      </c>
      <c r="B15" s="750">
        <v>22100204</v>
      </c>
      <c r="C15" s="751" t="s">
        <v>449</v>
      </c>
      <c r="D15" s="752">
        <v>3000000</v>
      </c>
      <c r="E15" s="766" t="s">
        <v>20</v>
      </c>
      <c r="F15" s="724">
        <v>1000000</v>
      </c>
      <c r="G15" s="724"/>
      <c r="H15" s="753" t="s">
        <v>4279</v>
      </c>
      <c r="I15" s="752"/>
    </row>
    <row r="16" spans="1:15" ht="27" x14ac:dyDescent="0.2">
      <c r="A16" s="750">
        <v>2</v>
      </c>
      <c r="B16" s="750">
        <v>22100367</v>
      </c>
      <c r="C16" s="751" t="s">
        <v>1008</v>
      </c>
      <c r="D16" s="752">
        <v>48000000</v>
      </c>
      <c r="E16" s="752">
        <v>14424000</v>
      </c>
      <c r="F16" s="724">
        <f>D16</f>
        <v>48000000</v>
      </c>
      <c r="G16" s="724"/>
      <c r="H16" s="753" t="s">
        <v>4279</v>
      </c>
      <c r="I16" s="752"/>
    </row>
    <row r="17" spans="1:9" ht="27" x14ac:dyDescent="0.2">
      <c r="A17" s="750">
        <v>3</v>
      </c>
      <c r="B17" s="750">
        <v>22100369</v>
      </c>
      <c r="C17" s="751" t="s">
        <v>1393</v>
      </c>
      <c r="D17" s="752">
        <v>2000000</v>
      </c>
      <c r="E17" s="766" t="s">
        <v>20</v>
      </c>
      <c r="F17" s="724">
        <v>4000000</v>
      </c>
      <c r="G17" s="724"/>
      <c r="H17" s="753" t="s">
        <v>4279</v>
      </c>
      <c r="I17" s="752"/>
    </row>
    <row r="18" spans="1:9" ht="27" x14ac:dyDescent="0.2">
      <c r="A18" s="750">
        <v>4</v>
      </c>
      <c r="B18" s="750">
        <v>22100370</v>
      </c>
      <c r="C18" s="751" t="s">
        <v>1394</v>
      </c>
      <c r="D18" s="752">
        <v>4000000</v>
      </c>
      <c r="E18" s="752">
        <v>990000</v>
      </c>
      <c r="F18" s="724">
        <v>4000000</v>
      </c>
      <c r="G18" s="724"/>
      <c r="H18" s="753" t="s">
        <v>4279</v>
      </c>
      <c r="I18" s="752"/>
    </row>
    <row r="19" spans="1:9" ht="27" x14ac:dyDescent="0.2">
      <c r="A19" s="750">
        <v>5</v>
      </c>
      <c r="B19" s="750">
        <v>22100478</v>
      </c>
      <c r="C19" s="751" t="s">
        <v>358</v>
      </c>
      <c r="D19" s="752">
        <v>3000000</v>
      </c>
      <c r="E19" s="766" t="s">
        <v>20</v>
      </c>
      <c r="F19" s="724">
        <v>1000000</v>
      </c>
      <c r="G19" s="724"/>
      <c r="H19" s="753" t="s">
        <v>4279</v>
      </c>
      <c r="I19" s="752"/>
    </row>
    <row r="20" spans="1:9" x14ac:dyDescent="0.2">
      <c r="A20" s="1327" t="s">
        <v>1396</v>
      </c>
      <c r="B20" s="1328"/>
      <c r="C20" s="1329"/>
      <c r="D20" s="758">
        <f>SUM(D15:D19)</f>
        <v>60000000</v>
      </c>
      <c r="E20" s="758">
        <f>SUM(E15:E19)</f>
        <v>15414000</v>
      </c>
      <c r="F20" s="759">
        <f>SUM(F15:F19)</f>
        <v>58000000</v>
      </c>
      <c r="G20" s="759"/>
      <c r="H20" s="760"/>
      <c r="I20" s="758"/>
    </row>
    <row r="21" spans="1:9" x14ac:dyDescent="0.2">
      <c r="A21" s="1327" t="s">
        <v>3476</v>
      </c>
      <c r="B21" s="1328"/>
      <c r="C21" s="1329"/>
      <c r="D21" s="791">
        <f>D20+D13+D9</f>
        <v>80000000</v>
      </c>
      <c r="E21" s="791">
        <f>E20+E13+E9</f>
        <v>15414000</v>
      </c>
      <c r="F21" s="793">
        <f>F20+F13+F9</f>
        <v>78000000</v>
      </c>
      <c r="G21" s="793">
        <f>G20+G13+G9</f>
        <v>0</v>
      </c>
      <c r="H21" s="794"/>
      <c r="I21" s="787"/>
    </row>
    <row r="22" spans="1:9" x14ac:dyDescent="0.2">
      <c r="A22" s="777">
        <v>2</v>
      </c>
      <c r="B22" s="1331" t="s">
        <v>3456</v>
      </c>
      <c r="C22" s="1332"/>
      <c r="D22" s="1332"/>
      <c r="E22" s="1332"/>
      <c r="F22" s="1332"/>
      <c r="G22" s="1332"/>
      <c r="H22" s="1332"/>
      <c r="I22" s="1333"/>
    </row>
    <row r="23" spans="1:9" x14ac:dyDescent="0.2">
      <c r="A23" s="757">
        <v>1</v>
      </c>
      <c r="B23" s="783" t="s">
        <v>4476</v>
      </c>
      <c r="C23" s="784"/>
      <c r="D23" s="784"/>
      <c r="E23" s="784"/>
      <c r="F23" s="785"/>
      <c r="G23" s="785"/>
      <c r="H23" s="786"/>
      <c r="I23" s="764"/>
    </row>
    <row r="24" spans="1:9" ht="27" x14ac:dyDescent="0.2">
      <c r="A24" s="750">
        <v>1</v>
      </c>
      <c r="B24" s="750">
        <v>22100629</v>
      </c>
      <c r="C24" s="751" t="s">
        <v>772</v>
      </c>
      <c r="D24" s="752">
        <v>2500000</v>
      </c>
      <c r="E24" s="766" t="s">
        <v>20</v>
      </c>
      <c r="F24" s="724">
        <v>1500000</v>
      </c>
      <c r="G24" s="724"/>
      <c r="H24" s="753" t="s">
        <v>4279</v>
      </c>
      <c r="I24" s="752"/>
    </row>
    <row r="25" spans="1:9" ht="27" x14ac:dyDescent="0.2">
      <c r="A25" s="750">
        <v>2</v>
      </c>
      <c r="B25" s="750">
        <v>22100630</v>
      </c>
      <c r="C25" s="751" t="s">
        <v>773</v>
      </c>
      <c r="D25" s="752">
        <v>2500000</v>
      </c>
      <c r="E25" s="766" t="s">
        <v>20</v>
      </c>
      <c r="F25" s="724">
        <v>0</v>
      </c>
      <c r="G25" s="724"/>
      <c r="H25" s="753" t="s">
        <v>4281</v>
      </c>
      <c r="I25" s="752"/>
    </row>
    <row r="26" spans="1:9" ht="27" x14ac:dyDescent="0.2">
      <c r="A26" s="750">
        <v>3</v>
      </c>
      <c r="B26" s="750">
        <v>22100262</v>
      </c>
      <c r="C26" s="751" t="s">
        <v>281</v>
      </c>
      <c r="D26" s="752">
        <v>6000000</v>
      </c>
      <c r="E26" s="752">
        <v>764000</v>
      </c>
      <c r="F26" s="724">
        <v>4000000</v>
      </c>
      <c r="G26" s="724"/>
      <c r="H26" s="753" t="s">
        <v>4279</v>
      </c>
      <c r="I26" s="752"/>
    </row>
    <row r="27" spans="1:9" ht="27" x14ac:dyDescent="0.2">
      <c r="A27" s="750">
        <v>4</v>
      </c>
      <c r="B27" s="750">
        <v>22100389</v>
      </c>
      <c r="C27" s="751" t="s">
        <v>713</v>
      </c>
      <c r="D27" s="752">
        <v>2000000</v>
      </c>
      <c r="E27" s="766" t="s">
        <v>20</v>
      </c>
      <c r="F27" s="724">
        <v>4000000</v>
      </c>
      <c r="G27" s="724"/>
      <c r="H27" s="753" t="s">
        <v>4279</v>
      </c>
      <c r="I27" s="752"/>
    </row>
    <row r="28" spans="1:9" ht="27" x14ac:dyDescent="0.2">
      <c r="A28" s="750">
        <v>5</v>
      </c>
      <c r="B28" s="750">
        <v>22100254</v>
      </c>
      <c r="C28" s="751" t="s">
        <v>774</v>
      </c>
      <c r="D28" s="752">
        <v>1000000</v>
      </c>
      <c r="E28" s="766" t="s">
        <v>20</v>
      </c>
      <c r="F28" s="724">
        <v>0</v>
      </c>
      <c r="G28" s="724"/>
      <c r="H28" s="753" t="s">
        <v>4281</v>
      </c>
      <c r="I28" s="752"/>
    </row>
    <row r="29" spans="1:9" ht="27" x14ac:dyDescent="0.2">
      <c r="A29" s="750">
        <v>6</v>
      </c>
      <c r="B29" s="750">
        <v>22100478</v>
      </c>
      <c r="C29" s="751" t="s">
        <v>358</v>
      </c>
      <c r="D29" s="752">
        <v>4000000</v>
      </c>
      <c r="E29" s="752">
        <v>1390000</v>
      </c>
      <c r="F29" s="724">
        <v>4000000</v>
      </c>
      <c r="G29" s="724"/>
      <c r="H29" s="753" t="s">
        <v>4279</v>
      </c>
      <c r="I29" s="752"/>
    </row>
    <row r="30" spans="1:9" ht="27" x14ac:dyDescent="0.2">
      <c r="A30" s="750">
        <v>7</v>
      </c>
      <c r="B30" s="750">
        <v>22100619</v>
      </c>
      <c r="C30" s="751" t="s">
        <v>775</v>
      </c>
      <c r="D30" s="752">
        <v>5000000</v>
      </c>
      <c r="E30" s="766" t="s">
        <v>20</v>
      </c>
      <c r="F30" s="724">
        <v>1000000</v>
      </c>
      <c r="G30" s="724"/>
      <c r="H30" s="753" t="s">
        <v>4279</v>
      </c>
      <c r="I30" s="752"/>
    </row>
    <row r="31" spans="1:9" x14ac:dyDescent="0.2">
      <c r="A31" s="1327" t="s">
        <v>776</v>
      </c>
      <c r="B31" s="1328"/>
      <c r="C31" s="1329"/>
      <c r="D31" s="754">
        <f>SUM(D24:D30)</f>
        <v>23000000</v>
      </c>
      <c r="E31" s="754">
        <f>SUM(E24:E30)</f>
        <v>2154000</v>
      </c>
      <c r="F31" s="755">
        <f>SUM(F24:F30)</f>
        <v>14500000</v>
      </c>
      <c r="G31" s="755"/>
      <c r="H31" s="756"/>
      <c r="I31" s="754"/>
    </row>
    <row r="32" spans="1:9" x14ac:dyDescent="0.2">
      <c r="A32" s="757">
        <v>2</v>
      </c>
      <c r="B32" s="783" t="s">
        <v>4121</v>
      </c>
      <c r="C32" s="784"/>
      <c r="D32" s="784"/>
      <c r="E32" s="784"/>
      <c r="F32" s="785"/>
      <c r="G32" s="785"/>
      <c r="H32" s="786"/>
      <c r="I32" s="764"/>
    </row>
    <row r="33" spans="1:9" ht="27" x14ac:dyDescent="0.2">
      <c r="A33" s="750">
        <v>1</v>
      </c>
      <c r="B33" s="750">
        <v>22100262</v>
      </c>
      <c r="C33" s="751" t="s">
        <v>281</v>
      </c>
      <c r="D33" s="752">
        <v>7500000</v>
      </c>
      <c r="E33" s="752">
        <v>568000</v>
      </c>
      <c r="F33" s="724">
        <v>3000000</v>
      </c>
      <c r="G33" s="724"/>
      <c r="H33" s="753" t="s">
        <v>4279</v>
      </c>
      <c r="I33" s="752"/>
    </row>
    <row r="34" spans="1:9" ht="27" x14ac:dyDescent="0.2">
      <c r="A34" s="750">
        <v>2</v>
      </c>
      <c r="B34" s="750">
        <v>22100428</v>
      </c>
      <c r="C34" s="751" t="s">
        <v>809</v>
      </c>
      <c r="D34" s="752">
        <v>3000000</v>
      </c>
      <c r="E34" s="752">
        <v>988000</v>
      </c>
      <c r="F34" s="724">
        <v>2000000</v>
      </c>
      <c r="G34" s="724"/>
      <c r="H34" s="753" t="s">
        <v>4279</v>
      </c>
      <c r="I34" s="752"/>
    </row>
    <row r="35" spans="1:9" ht="27" x14ac:dyDescent="0.2">
      <c r="A35" s="750">
        <v>3</v>
      </c>
      <c r="B35" s="750">
        <v>22100429</v>
      </c>
      <c r="C35" s="751" t="s">
        <v>810</v>
      </c>
      <c r="D35" s="752">
        <v>10000000</v>
      </c>
      <c r="E35" s="752">
        <v>3000000</v>
      </c>
      <c r="F35" s="724">
        <v>3000000</v>
      </c>
      <c r="G35" s="724"/>
      <c r="H35" s="753" t="s">
        <v>4279</v>
      </c>
      <c r="I35" s="752"/>
    </row>
    <row r="36" spans="1:9" ht="27" x14ac:dyDescent="0.2">
      <c r="A36" s="750">
        <v>4</v>
      </c>
      <c r="B36" s="750">
        <v>22100430</v>
      </c>
      <c r="C36" s="751" t="s">
        <v>811</v>
      </c>
      <c r="D36" s="752">
        <v>10000000</v>
      </c>
      <c r="E36" s="766" t="s">
        <v>20</v>
      </c>
      <c r="F36" s="724" t="s">
        <v>20</v>
      </c>
      <c r="G36" s="724"/>
      <c r="H36" s="753" t="s">
        <v>4281</v>
      </c>
      <c r="I36" s="752"/>
    </row>
    <row r="37" spans="1:9" ht="27" x14ac:dyDescent="0.2">
      <c r="A37" s="750">
        <v>5</v>
      </c>
      <c r="B37" s="750">
        <v>22100431</v>
      </c>
      <c r="C37" s="751" t="s">
        <v>812</v>
      </c>
      <c r="D37" s="752">
        <v>4000000</v>
      </c>
      <c r="E37" s="766" t="s">
        <v>20</v>
      </c>
      <c r="F37" s="724">
        <v>0</v>
      </c>
      <c r="G37" s="724"/>
      <c r="H37" s="753" t="s">
        <v>4281</v>
      </c>
      <c r="I37" s="752"/>
    </row>
    <row r="38" spans="1:9" ht="27" x14ac:dyDescent="0.2">
      <c r="A38" s="750">
        <v>6</v>
      </c>
      <c r="B38" s="750">
        <v>22100432</v>
      </c>
      <c r="C38" s="751" t="s">
        <v>813</v>
      </c>
      <c r="D38" s="752">
        <v>5000000</v>
      </c>
      <c r="E38" s="766" t="s">
        <v>20</v>
      </c>
      <c r="F38" s="724">
        <v>2000000</v>
      </c>
      <c r="G38" s="724"/>
      <c r="H38" s="753" t="s">
        <v>4279</v>
      </c>
      <c r="I38" s="752"/>
    </row>
    <row r="39" spans="1:9" ht="27" x14ac:dyDescent="0.2">
      <c r="A39" s="750">
        <v>7</v>
      </c>
      <c r="B39" s="750">
        <v>22100433</v>
      </c>
      <c r="C39" s="751" t="s">
        <v>814</v>
      </c>
      <c r="D39" s="752">
        <v>2000000</v>
      </c>
      <c r="E39" s="766" t="s">
        <v>20</v>
      </c>
      <c r="F39" s="724">
        <v>2000000</v>
      </c>
      <c r="G39" s="724"/>
      <c r="H39" s="753" t="s">
        <v>4279</v>
      </c>
      <c r="I39" s="752"/>
    </row>
    <row r="40" spans="1:9" ht="27" x14ac:dyDescent="0.2">
      <c r="A40" s="750">
        <v>8</v>
      </c>
      <c r="B40" s="750">
        <v>22100434</v>
      </c>
      <c r="C40" s="751" t="s">
        <v>815</v>
      </c>
      <c r="D40" s="752">
        <v>5000000</v>
      </c>
      <c r="E40" s="752">
        <v>1872000</v>
      </c>
      <c r="F40" s="724">
        <v>5000000</v>
      </c>
      <c r="G40" s="724"/>
      <c r="H40" s="753" t="s">
        <v>4279</v>
      </c>
      <c r="I40" s="752"/>
    </row>
    <row r="41" spans="1:9" ht="27" x14ac:dyDescent="0.2">
      <c r="A41" s="750">
        <v>9</v>
      </c>
      <c r="B41" s="750">
        <v>22100435</v>
      </c>
      <c r="C41" s="751" t="s">
        <v>816</v>
      </c>
      <c r="D41" s="752">
        <v>1000000</v>
      </c>
      <c r="E41" s="766" t="s">
        <v>20</v>
      </c>
      <c r="F41" s="724">
        <v>1000000</v>
      </c>
      <c r="G41" s="724"/>
      <c r="H41" s="753" t="s">
        <v>4279</v>
      </c>
      <c r="I41" s="752"/>
    </row>
    <row r="42" spans="1:9" ht="40.5" x14ac:dyDescent="0.2">
      <c r="A42" s="750">
        <v>10</v>
      </c>
      <c r="B42" s="750">
        <v>22100436</v>
      </c>
      <c r="C42" s="751" t="s">
        <v>817</v>
      </c>
      <c r="D42" s="752">
        <v>3000000</v>
      </c>
      <c r="E42" s="766" t="s">
        <v>20</v>
      </c>
      <c r="F42" s="724">
        <v>3000000</v>
      </c>
      <c r="G42" s="724"/>
      <c r="H42" s="753" t="s">
        <v>4279</v>
      </c>
      <c r="I42" s="752"/>
    </row>
    <row r="43" spans="1:9" ht="27" x14ac:dyDescent="0.2">
      <c r="A43" s="750">
        <v>11</v>
      </c>
      <c r="B43" s="750">
        <v>22100437</v>
      </c>
      <c r="C43" s="751" t="s">
        <v>818</v>
      </c>
      <c r="D43" s="752">
        <v>2000000</v>
      </c>
      <c r="E43" s="766" t="s">
        <v>20</v>
      </c>
      <c r="F43" s="724">
        <v>2000000</v>
      </c>
      <c r="G43" s="724"/>
      <c r="H43" s="753" t="s">
        <v>4279</v>
      </c>
      <c r="I43" s="752"/>
    </row>
    <row r="44" spans="1:9" ht="27" x14ac:dyDescent="0.2">
      <c r="A44" s="750">
        <v>12</v>
      </c>
      <c r="B44" s="750">
        <v>22100438</v>
      </c>
      <c r="C44" s="751" t="s">
        <v>819</v>
      </c>
      <c r="D44" s="752">
        <v>4000000</v>
      </c>
      <c r="E44" s="766" t="s">
        <v>20</v>
      </c>
      <c r="F44" s="724">
        <v>1000000</v>
      </c>
      <c r="G44" s="724"/>
      <c r="H44" s="753" t="s">
        <v>4279</v>
      </c>
      <c r="I44" s="752"/>
    </row>
    <row r="45" spans="1:9" ht="27" x14ac:dyDescent="0.2">
      <c r="A45" s="750">
        <v>13</v>
      </c>
      <c r="B45" s="750">
        <v>22100439</v>
      </c>
      <c r="C45" s="751" t="s">
        <v>820</v>
      </c>
      <c r="D45" s="752">
        <v>2000000</v>
      </c>
      <c r="E45" s="766" t="s">
        <v>20</v>
      </c>
      <c r="F45" s="724">
        <v>0</v>
      </c>
      <c r="G45" s="724"/>
      <c r="H45" s="753" t="s">
        <v>4281</v>
      </c>
      <c r="I45" s="752"/>
    </row>
    <row r="46" spans="1:9" ht="27" x14ac:dyDescent="0.2">
      <c r="A46" s="750">
        <v>14</v>
      </c>
      <c r="B46" s="750">
        <v>22100440</v>
      </c>
      <c r="C46" s="751" t="s">
        <v>821</v>
      </c>
      <c r="D46" s="752">
        <v>1000000</v>
      </c>
      <c r="E46" s="766" t="s">
        <v>20</v>
      </c>
      <c r="F46" s="724">
        <v>1000000</v>
      </c>
      <c r="G46" s="724"/>
      <c r="H46" s="753" t="s">
        <v>4279</v>
      </c>
      <c r="I46" s="752"/>
    </row>
    <row r="47" spans="1:9" ht="27" x14ac:dyDescent="0.2">
      <c r="A47" s="750">
        <v>15</v>
      </c>
      <c r="B47" s="750">
        <v>22100441</v>
      </c>
      <c r="C47" s="751" t="s">
        <v>822</v>
      </c>
      <c r="D47" s="752">
        <v>2000000</v>
      </c>
      <c r="E47" s="766" t="s">
        <v>20</v>
      </c>
      <c r="F47" s="724">
        <v>0</v>
      </c>
      <c r="G47" s="724"/>
      <c r="H47" s="753" t="s">
        <v>4281</v>
      </c>
      <c r="I47" s="752"/>
    </row>
    <row r="48" spans="1:9" ht="27" x14ac:dyDescent="0.2">
      <c r="A48" s="750">
        <v>16</v>
      </c>
      <c r="B48" s="750">
        <v>22100442</v>
      </c>
      <c r="C48" s="751" t="s">
        <v>823</v>
      </c>
      <c r="D48" s="752">
        <v>1000000</v>
      </c>
      <c r="E48" s="766" t="s">
        <v>20</v>
      </c>
      <c r="F48" s="724">
        <v>500000</v>
      </c>
      <c r="G48" s="724"/>
      <c r="H48" s="753" t="s">
        <v>4279</v>
      </c>
      <c r="I48" s="752"/>
    </row>
    <row r="49" spans="1:9" ht="27" x14ac:dyDescent="0.2">
      <c r="A49" s="750">
        <v>17</v>
      </c>
      <c r="B49" s="750">
        <v>22100444</v>
      </c>
      <c r="C49" s="751" t="s">
        <v>824</v>
      </c>
      <c r="D49" s="752">
        <v>4000000</v>
      </c>
      <c r="E49" s="766" t="s">
        <v>20</v>
      </c>
      <c r="F49" s="724">
        <v>3000000</v>
      </c>
      <c r="G49" s="724"/>
      <c r="H49" s="753" t="s">
        <v>4279</v>
      </c>
      <c r="I49" s="752"/>
    </row>
    <row r="50" spans="1:9" ht="27" x14ac:dyDescent="0.2">
      <c r="A50" s="750">
        <v>18</v>
      </c>
      <c r="B50" s="750">
        <v>22100445</v>
      </c>
      <c r="C50" s="751" t="s">
        <v>825</v>
      </c>
      <c r="D50" s="752">
        <v>3000000</v>
      </c>
      <c r="E50" s="766" t="s">
        <v>20</v>
      </c>
      <c r="F50" s="724">
        <v>8000000</v>
      </c>
      <c r="G50" s="724"/>
      <c r="H50" s="753" t="s">
        <v>4279</v>
      </c>
      <c r="I50" s="752"/>
    </row>
    <row r="51" spans="1:9" ht="27" x14ac:dyDescent="0.2">
      <c r="A51" s="750">
        <v>19</v>
      </c>
      <c r="B51" s="750">
        <v>22100443</v>
      </c>
      <c r="C51" s="751" t="s">
        <v>826</v>
      </c>
      <c r="D51" s="752">
        <v>10000000</v>
      </c>
      <c r="E51" s="752">
        <v>900000</v>
      </c>
      <c r="F51" s="724">
        <v>3500000</v>
      </c>
      <c r="G51" s="724"/>
      <c r="H51" s="753" t="s">
        <v>4279</v>
      </c>
      <c r="I51" s="752"/>
    </row>
    <row r="52" spans="1:9" ht="27" x14ac:dyDescent="0.2">
      <c r="A52" s="750">
        <v>20</v>
      </c>
      <c r="B52" s="750">
        <v>22100254</v>
      </c>
      <c r="C52" s="751" t="s">
        <v>774</v>
      </c>
      <c r="D52" s="752">
        <v>500000</v>
      </c>
      <c r="E52" s="766" t="s">
        <v>20</v>
      </c>
      <c r="F52" s="724">
        <v>500000</v>
      </c>
      <c r="G52" s="724"/>
      <c r="H52" s="753" t="s">
        <v>4279</v>
      </c>
      <c r="I52" s="752"/>
    </row>
    <row r="53" spans="1:9" x14ac:dyDescent="0.2">
      <c r="A53" s="1327" t="s">
        <v>827</v>
      </c>
      <c r="B53" s="1328"/>
      <c r="C53" s="1329"/>
      <c r="D53" s="754">
        <f>SUM(D33:D52)</f>
        <v>80000000</v>
      </c>
      <c r="E53" s="754">
        <f>SUM(E33:E52)</f>
        <v>7328000</v>
      </c>
      <c r="F53" s="755">
        <f>SUM(F33:F52)</f>
        <v>40500000</v>
      </c>
      <c r="G53" s="755"/>
      <c r="H53" s="756"/>
      <c r="I53" s="752"/>
    </row>
    <row r="54" spans="1:9" x14ac:dyDescent="0.2">
      <c r="A54" s="757">
        <v>3</v>
      </c>
      <c r="B54" s="783" t="s">
        <v>4124</v>
      </c>
      <c r="C54" s="784"/>
      <c r="D54" s="784"/>
      <c r="E54" s="784"/>
      <c r="F54" s="785"/>
      <c r="G54" s="785"/>
      <c r="H54" s="786"/>
      <c r="I54" s="764"/>
    </row>
    <row r="55" spans="1:9" ht="27" x14ac:dyDescent="0.2">
      <c r="A55" s="750">
        <v>1</v>
      </c>
      <c r="B55" s="750">
        <v>22100417</v>
      </c>
      <c r="C55" s="751" t="s">
        <v>357</v>
      </c>
      <c r="D55" s="752">
        <v>2000000</v>
      </c>
      <c r="E55" s="766" t="s">
        <v>20</v>
      </c>
      <c r="F55" s="724">
        <v>1500000</v>
      </c>
      <c r="G55" s="724"/>
      <c r="H55" s="753" t="s">
        <v>4279</v>
      </c>
      <c r="I55" s="752"/>
    </row>
    <row r="56" spans="1:9" ht="27" x14ac:dyDescent="0.2">
      <c r="A56" s="750">
        <v>2</v>
      </c>
      <c r="B56" s="750">
        <v>22100478</v>
      </c>
      <c r="C56" s="751" t="s">
        <v>358</v>
      </c>
      <c r="D56" s="752">
        <v>500000</v>
      </c>
      <c r="E56" s="766" t="s">
        <v>20</v>
      </c>
      <c r="F56" s="724">
        <v>0</v>
      </c>
      <c r="G56" s="724"/>
      <c r="H56" s="753" t="s">
        <v>4281</v>
      </c>
      <c r="I56" s="752"/>
    </row>
    <row r="57" spans="1:9" x14ac:dyDescent="0.2">
      <c r="A57" s="1327" t="s">
        <v>359</v>
      </c>
      <c r="B57" s="1328"/>
      <c r="C57" s="1329"/>
      <c r="D57" s="754">
        <f>SUM(D55:D56)</f>
        <v>2500000</v>
      </c>
      <c r="E57" s="755">
        <f>SUM(E55:E56)</f>
        <v>0</v>
      </c>
      <c r="F57" s="755">
        <f>SUM(F55:F56)</f>
        <v>1500000</v>
      </c>
      <c r="G57" s="755"/>
      <c r="H57" s="756"/>
      <c r="I57" s="754"/>
    </row>
    <row r="58" spans="1:9" x14ac:dyDescent="0.2">
      <c r="A58" s="1327" t="s">
        <v>3477</v>
      </c>
      <c r="B58" s="1328"/>
      <c r="C58" s="1329"/>
      <c r="D58" s="791">
        <f>D57+D53+D31</f>
        <v>105500000</v>
      </c>
      <c r="E58" s="791">
        <f>E57+E53+E31</f>
        <v>9482000</v>
      </c>
      <c r="F58" s="791">
        <f>F57+F53+F31</f>
        <v>56500000</v>
      </c>
      <c r="G58" s="791"/>
      <c r="H58" s="796"/>
      <c r="I58" s="787"/>
    </row>
    <row r="59" spans="1:9" x14ac:dyDescent="0.2">
      <c r="A59" s="777">
        <v>3</v>
      </c>
      <c r="B59" s="1331" t="s">
        <v>3457</v>
      </c>
      <c r="C59" s="1332"/>
      <c r="D59" s="1332"/>
      <c r="E59" s="1332"/>
      <c r="F59" s="1332"/>
      <c r="G59" s="1332"/>
      <c r="H59" s="1332"/>
      <c r="I59" s="1333"/>
    </row>
    <row r="60" spans="1:9" x14ac:dyDescent="0.2">
      <c r="A60" s="757">
        <v>1</v>
      </c>
      <c r="B60" s="783" t="s">
        <v>4125</v>
      </c>
      <c r="C60" s="761"/>
      <c r="D60" s="761"/>
      <c r="E60" s="761"/>
      <c r="F60" s="762"/>
      <c r="G60" s="762"/>
      <c r="H60" s="763"/>
      <c r="I60" s="764"/>
    </row>
    <row r="61" spans="1:9" ht="27" x14ac:dyDescent="0.2">
      <c r="A61" s="750">
        <v>1</v>
      </c>
      <c r="B61" s="750">
        <v>22100524</v>
      </c>
      <c r="C61" s="751" t="s">
        <v>942</v>
      </c>
      <c r="D61" s="752">
        <v>60000000</v>
      </c>
      <c r="E61" s="765">
        <v>60000000</v>
      </c>
      <c r="F61" s="724">
        <v>60000000</v>
      </c>
      <c r="G61" s="724"/>
      <c r="H61" s="753" t="s">
        <v>4279</v>
      </c>
      <c r="I61" s="766"/>
    </row>
    <row r="62" spans="1:9" ht="27" x14ac:dyDescent="0.2">
      <c r="A62" s="750">
        <v>2</v>
      </c>
      <c r="B62" s="750">
        <v>22100523</v>
      </c>
      <c r="C62" s="751" t="s">
        <v>943</v>
      </c>
      <c r="D62" s="752">
        <v>140000000</v>
      </c>
      <c r="E62" s="765">
        <v>23333333.329999998</v>
      </c>
      <c r="F62" s="724">
        <v>140000000</v>
      </c>
      <c r="G62" s="724"/>
      <c r="H62" s="753" t="s">
        <v>4279</v>
      </c>
      <c r="I62" s="752"/>
    </row>
    <row r="63" spans="1:9" ht="27" x14ac:dyDescent="0.2">
      <c r="A63" s="750">
        <v>3</v>
      </c>
      <c r="B63" s="750">
        <v>22100521</v>
      </c>
      <c r="C63" s="751" t="s">
        <v>944</v>
      </c>
      <c r="D63" s="752">
        <v>43236000</v>
      </c>
      <c r="E63" s="765">
        <v>7206000</v>
      </c>
      <c r="F63" s="724">
        <v>43236000</v>
      </c>
      <c r="G63" s="724"/>
      <c r="H63" s="753" t="s">
        <v>4279</v>
      </c>
      <c r="I63" s="752"/>
    </row>
    <row r="64" spans="1:9" ht="27" x14ac:dyDescent="0.2">
      <c r="A64" s="750">
        <v>4</v>
      </c>
      <c r="B64" s="750">
        <v>22100525</v>
      </c>
      <c r="C64" s="751" t="s">
        <v>945</v>
      </c>
      <c r="D64" s="752">
        <v>5000000</v>
      </c>
      <c r="E64" s="765">
        <v>1650000</v>
      </c>
      <c r="F64" s="724">
        <v>5000000</v>
      </c>
      <c r="G64" s="724"/>
      <c r="H64" s="753" t="s">
        <v>4279</v>
      </c>
      <c r="I64" s="752"/>
    </row>
    <row r="65" spans="1:9" ht="27" x14ac:dyDescent="0.2">
      <c r="A65" s="750">
        <v>5</v>
      </c>
      <c r="B65" s="750">
        <v>22100528</v>
      </c>
      <c r="C65" s="751" t="s">
        <v>160</v>
      </c>
      <c r="D65" s="752">
        <v>40000000</v>
      </c>
      <c r="E65" s="765">
        <v>40000000</v>
      </c>
      <c r="F65" s="724">
        <v>40000000</v>
      </c>
      <c r="G65" s="724"/>
      <c r="H65" s="753" t="s">
        <v>4279</v>
      </c>
      <c r="I65" s="766"/>
    </row>
    <row r="66" spans="1:9" ht="27" x14ac:dyDescent="0.2">
      <c r="A66" s="750">
        <v>6</v>
      </c>
      <c r="B66" s="750">
        <v>22100529</v>
      </c>
      <c r="C66" s="751" t="s">
        <v>946</v>
      </c>
      <c r="D66" s="752">
        <v>3000000</v>
      </c>
      <c r="E66" s="766" t="s">
        <v>20</v>
      </c>
      <c r="F66" s="724">
        <v>3000000</v>
      </c>
      <c r="G66" s="724"/>
      <c r="H66" s="753" t="s">
        <v>4279</v>
      </c>
      <c r="I66" s="752"/>
    </row>
    <row r="67" spans="1:9" ht="27" x14ac:dyDescent="0.2">
      <c r="A67" s="750">
        <v>7</v>
      </c>
      <c r="B67" s="750">
        <v>22100530</v>
      </c>
      <c r="C67" s="751" t="s">
        <v>161</v>
      </c>
      <c r="D67" s="752">
        <v>3000000</v>
      </c>
      <c r="E67" s="765">
        <v>150000</v>
      </c>
      <c r="F67" s="724">
        <v>3000000</v>
      </c>
      <c r="G67" s="724"/>
      <c r="H67" s="753" t="s">
        <v>4279</v>
      </c>
      <c r="I67" s="752"/>
    </row>
    <row r="68" spans="1:9" ht="40.5" x14ac:dyDescent="0.2">
      <c r="A68" s="750">
        <v>8</v>
      </c>
      <c r="B68" s="750">
        <v>22100533</v>
      </c>
      <c r="C68" s="751" t="s">
        <v>947</v>
      </c>
      <c r="D68" s="752">
        <v>3000000</v>
      </c>
      <c r="E68" s="765">
        <v>2054000</v>
      </c>
      <c r="F68" s="724">
        <v>3000000</v>
      </c>
      <c r="G68" s="724"/>
      <c r="H68" s="753" t="s">
        <v>4279</v>
      </c>
      <c r="I68" s="752"/>
    </row>
    <row r="69" spans="1:9" ht="27" x14ac:dyDescent="0.2">
      <c r="A69" s="750">
        <v>9</v>
      </c>
      <c r="B69" s="750">
        <v>22100534</v>
      </c>
      <c r="C69" s="751" t="s">
        <v>948</v>
      </c>
      <c r="D69" s="752">
        <v>1764000</v>
      </c>
      <c r="E69" s="766" t="s">
        <v>20</v>
      </c>
      <c r="F69" s="724">
        <v>1764000</v>
      </c>
      <c r="G69" s="724"/>
      <c r="H69" s="753" t="s">
        <v>4279</v>
      </c>
      <c r="I69" s="752"/>
    </row>
    <row r="70" spans="1:9" ht="27" x14ac:dyDescent="0.2">
      <c r="A70" s="750">
        <v>10</v>
      </c>
      <c r="B70" s="750">
        <v>22100535</v>
      </c>
      <c r="C70" s="751" t="s">
        <v>949</v>
      </c>
      <c r="D70" s="752">
        <v>1000000</v>
      </c>
      <c r="E70" s="766" t="s">
        <v>20</v>
      </c>
      <c r="F70" s="724">
        <v>1000000</v>
      </c>
      <c r="G70" s="724"/>
      <c r="H70" s="753" t="s">
        <v>4279</v>
      </c>
      <c r="I70" s="752"/>
    </row>
    <row r="71" spans="1:9" ht="27" x14ac:dyDescent="0.2">
      <c r="A71" s="750">
        <v>11</v>
      </c>
      <c r="B71" s="750">
        <v>22100539</v>
      </c>
      <c r="C71" s="751" t="s">
        <v>950</v>
      </c>
      <c r="D71" s="752">
        <v>2000000</v>
      </c>
      <c r="E71" s="765">
        <v>970000</v>
      </c>
      <c r="F71" s="724">
        <v>2000000</v>
      </c>
      <c r="G71" s="724"/>
      <c r="H71" s="753" t="s">
        <v>4279</v>
      </c>
      <c r="I71" s="752"/>
    </row>
    <row r="72" spans="1:9" ht="27" x14ac:dyDescent="0.2">
      <c r="A72" s="750">
        <v>12</v>
      </c>
      <c r="B72" s="750">
        <v>22100543</v>
      </c>
      <c r="C72" s="751" t="s">
        <v>951</v>
      </c>
      <c r="D72" s="752">
        <v>2000000</v>
      </c>
      <c r="E72" s="766" t="s">
        <v>20</v>
      </c>
      <c r="F72" s="724">
        <v>2000000</v>
      </c>
      <c r="G72" s="724"/>
      <c r="H72" s="753" t="s">
        <v>4279</v>
      </c>
      <c r="I72" s="752"/>
    </row>
    <row r="73" spans="1:9" ht="27" x14ac:dyDescent="0.2">
      <c r="A73" s="750">
        <v>13</v>
      </c>
      <c r="B73" s="750">
        <v>22100526</v>
      </c>
      <c r="C73" s="751" t="s">
        <v>159</v>
      </c>
      <c r="D73" s="752">
        <v>5000000</v>
      </c>
      <c r="E73" s="765">
        <v>2400000</v>
      </c>
      <c r="F73" s="724">
        <v>5000000</v>
      </c>
      <c r="G73" s="724"/>
      <c r="H73" s="753" t="s">
        <v>4279</v>
      </c>
      <c r="I73" s="752"/>
    </row>
    <row r="74" spans="1:9" ht="27" x14ac:dyDescent="0.2">
      <c r="A74" s="750">
        <v>14</v>
      </c>
      <c r="B74" s="750">
        <v>22100204</v>
      </c>
      <c r="C74" s="751" t="s">
        <v>449</v>
      </c>
      <c r="D74" s="752">
        <v>2000000</v>
      </c>
      <c r="E74" s="766" t="s">
        <v>20</v>
      </c>
      <c r="F74" s="724">
        <v>2000000</v>
      </c>
      <c r="G74" s="724"/>
      <c r="H74" s="753" t="s">
        <v>4279</v>
      </c>
      <c r="I74" s="752"/>
    </row>
    <row r="75" spans="1:9" ht="27" x14ac:dyDescent="0.2">
      <c r="A75" s="750">
        <v>15</v>
      </c>
      <c r="B75" s="750">
        <v>22100527</v>
      </c>
      <c r="C75" s="751" t="s">
        <v>952</v>
      </c>
      <c r="D75" s="752">
        <v>4000000</v>
      </c>
      <c r="E75" s="766" t="s">
        <v>20</v>
      </c>
      <c r="F75" s="724">
        <v>4000000</v>
      </c>
      <c r="G75" s="724"/>
      <c r="H75" s="753" t="s">
        <v>4279</v>
      </c>
      <c r="I75" s="752"/>
    </row>
    <row r="76" spans="1:9" ht="27" x14ac:dyDescent="0.2">
      <c r="A76" s="750">
        <v>16</v>
      </c>
      <c r="B76" s="750">
        <v>22100532</v>
      </c>
      <c r="C76" s="751" t="s">
        <v>163</v>
      </c>
      <c r="D76" s="752">
        <v>7000000</v>
      </c>
      <c r="E76" s="766" t="s">
        <v>20</v>
      </c>
      <c r="F76" s="724">
        <v>7000000</v>
      </c>
      <c r="G76" s="724"/>
      <c r="H76" s="753" t="s">
        <v>4279</v>
      </c>
      <c r="I76" s="752"/>
    </row>
    <row r="77" spans="1:9" ht="27" x14ac:dyDescent="0.2">
      <c r="A77" s="750">
        <v>17</v>
      </c>
      <c r="B77" s="750">
        <v>22100537</v>
      </c>
      <c r="C77" s="751" t="s">
        <v>953</v>
      </c>
      <c r="D77" s="752">
        <v>1000000</v>
      </c>
      <c r="E77" s="766" t="s">
        <v>20</v>
      </c>
      <c r="F77" s="724">
        <v>1000000</v>
      </c>
      <c r="G77" s="724"/>
      <c r="H77" s="753" t="s">
        <v>4279</v>
      </c>
      <c r="I77" s="752"/>
    </row>
    <row r="78" spans="1:9" ht="27" x14ac:dyDescent="0.2">
      <c r="A78" s="750">
        <v>18</v>
      </c>
      <c r="B78" s="750">
        <v>22100538</v>
      </c>
      <c r="C78" s="751" t="s">
        <v>954</v>
      </c>
      <c r="D78" s="752">
        <v>6000000</v>
      </c>
      <c r="E78" s="766" t="s">
        <v>20</v>
      </c>
      <c r="F78" s="724">
        <v>6000000</v>
      </c>
      <c r="G78" s="724"/>
      <c r="H78" s="753" t="s">
        <v>4279</v>
      </c>
      <c r="I78" s="752"/>
    </row>
    <row r="79" spans="1:9" ht="27" x14ac:dyDescent="0.2">
      <c r="A79" s="750">
        <v>19</v>
      </c>
      <c r="B79" s="750">
        <v>22100540</v>
      </c>
      <c r="C79" s="751" t="s">
        <v>955</v>
      </c>
      <c r="D79" s="752">
        <v>1000000</v>
      </c>
      <c r="E79" s="766" t="s">
        <v>20</v>
      </c>
      <c r="F79" s="724">
        <v>1000000</v>
      </c>
      <c r="G79" s="724"/>
      <c r="H79" s="753" t="s">
        <v>4279</v>
      </c>
      <c r="I79" s="752"/>
    </row>
    <row r="80" spans="1:9" x14ac:dyDescent="0.2">
      <c r="A80" s="1327" t="s">
        <v>956</v>
      </c>
      <c r="B80" s="1328"/>
      <c r="C80" s="1329"/>
      <c r="D80" s="754">
        <f>SUM(D61:D79)</f>
        <v>330000000</v>
      </c>
      <c r="E80" s="754">
        <f>SUM(E61:E79)</f>
        <v>137763333.32999998</v>
      </c>
      <c r="F80" s="755">
        <f>SUM(F61:F79)</f>
        <v>330000000</v>
      </c>
      <c r="G80" s="755"/>
      <c r="H80" s="756"/>
      <c r="I80" s="754"/>
    </row>
    <row r="81" spans="1:9" x14ac:dyDescent="0.2">
      <c r="A81" s="757">
        <v>2</v>
      </c>
      <c r="B81" s="783" t="s">
        <v>4126</v>
      </c>
      <c r="C81" s="784"/>
      <c r="D81" s="784"/>
      <c r="E81" s="784"/>
      <c r="F81" s="784"/>
      <c r="G81" s="784"/>
      <c r="H81" s="797"/>
      <c r="I81" s="798"/>
    </row>
    <row r="82" spans="1:9" ht="27" x14ac:dyDescent="0.2">
      <c r="A82" s="750">
        <v>1</v>
      </c>
      <c r="B82" s="750">
        <v>22100204</v>
      </c>
      <c r="C82" s="751" t="s">
        <v>449</v>
      </c>
      <c r="D82" s="752">
        <v>1000000</v>
      </c>
      <c r="E82" s="799" t="s">
        <v>20</v>
      </c>
      <c r="F82" s="752">
        <v>2000000</v>
      </c>
      <c r="G82" s="752"/>
      <c r="H82" s="753" t="s">
        <v>4279</v>
      </c>
      <c r="I82" s="752"/>
    </row>
    <row r="83" spans="1:9" ht="27" x14ac:dyDescent="0.2">
      <c r="A83" s="750">
        <v>2</v>
      </c>
      <c r="B83" s="750">
        <v>22100454</v>
      </c>
      <c r="C83" s="751" t="s">
        <v>882</v>
      </c>
      <c r="D83" s="752">
        <v>1000000</v>
      </c>
      <c r="E83" s="799" t="s">
        <v>20</v>
      </c>
      <c r="F83" s="752">
        <v>5000000</v>
      </c>
      <c r="G83" s="752"/>
      <c r="H83" s="753" t="s">
        <v>4279</v>
      </c>
      <c r="I83" s="752"/>
    </row>
    <row r="84" spans="1:9" ht="27" x14ac:dyDescent="0.2">
      <c r="A84" s="750">
        <v>3</v>
      </c>
      <c r="B84" s="750">
        <v>22100557</v>
      </c>
      <c r="C84" s="751" t="s">
        <v>3264</v>
      </c>
      <c r="D84" s="752">
        <v>27000000</v>
      </c>
      <c r="E84" s="799" t="s">
        <v>20</v>
      </c>
      <c r="F84" s="752">
        <v>14000000</v>
      </c>
      <c r="G84" s="752"/>
      <c r="H84" s="753" t="s">
        <v>4279</v>
      </c>
      <c r="I84" s="752"/>
    </row>
    <row r="85" spans="1:9" ht="27" x14ac:dyDescent="0.2">
      <c r="A85" s="750">
        <v>4</v>
      </c>
      <c r="B85" s="750">
        <v>22100558</v>
      </c>
      <c r="C85" s="751" t="s">
        <v>3265</v>
      </c>
      <c r="D85" s="752">
        <v>1600000</v>
      </c>
      <c r="E85" s="799" t="s">
        <v>20</v>
      </c>
      <c r="F85" s="752">
        <v>1600000</v>
      </c>
      <c r="G85" s="752"/>
      <c r="H85" s="753" t="s">
        <v>4279</v>
      </c>
      <c r="I85" s="752"/>
    </row>
    <row r="86" spans="1:9" ht="27" x14ac:dyDescent="0.2">
      <c r="A86" s="750">
        <v>5</v>
      </c>
      <c r="B86" s="750">
        <v>22100559</v>
      </c>
      <c r="C86" s="751" t="s">
        <v>3266</v>
      </c>
      <c r="D86" s="752">
        <v>1500000</v>
      </c>
      <c r="E86" s="799" t="s">
        <v>20</v>
      </c>
      <c r="F86" s="752">
        <v>1500000</v>
      </c>
      <c r="G86" s="752"/>
      <c r="H86" s="753" t="s">
        <v>4279</v>
      </c>
      <c r="I86" s="752"/>
    </row>
    <row r="87" spans="1:9" ht="27" x14ac:dyDescent="0.2">
      <c r="A87" s="750">
        <v>6</v>
      </c>
      <c r="B87" s="750">
        <v>22100560</v>
      </c>
      <c r="C87" s="751" t="s">
        <v>3267</v>
      </c>
      <c r="D87" s="752">
        <v>1000000</v>
      </c>
      <c r="E87" s="799" t="s">
        <v>20</v>
      </c>
      <c r="F87" s="752">
        <v>1000000</v>
      </c>
      <c r="G87" s="752"/>
      <c r="H87" s="753" t="s">
        <v>4279</v>
      </c>
      <c r="I87" s="752"/>
    </row>
    <row r="88" spans="1:9" ht="27" x14ac:dyDescent="0.2">
      <c r="A88" s="750">
        <v>7</v>
      </c>
      <c r="B88" s="750">
        <v>22100561</v>
      </c>
      <c r="C88" s="751" t="s">
        <v>3268</v>
      </c>
      <c r="D88" s="752">
        <v>1000000</v>
      </c>
      <c r="E88" s="799" t="s">
        <v>20</v>
      </c>
      <c r="F88" s="752">
        <v>1000000</v>
      </c>
      <c r="G88" s="752"/>
      <c r="H88" s="753" t="s">
        <v>4279</v>
      </c>
      <c r="I88" s="752"/>
    </row>
    <row r="89" spans="1:9" ht="27" x14ac:dyDescent="0.2">
      <c r="A89" s="750">
        <v>8</v>
      </c>
      <c r="B89" s="750">
        <v>22100562</v>
      </c>
      <c r="C89" s="751" t="s">
        <v>3269</v>
      </c>
      <c r="D89" s="752">
        <v>1000000</v>
      </c>
      <c r="E89" s="799" t="s">
        <v>20</v>
      </c>
      <c r="F89" s="752">
        <v>1000000</v>
      </c>
      <c r="G89" s="752"/>
      <c r="H89" s="753" t="s">
        <v>4279</v>
      </c>
      <c r="I89" s="752"/>
    </row>
    <row r="90" spans="1:9" ht="27" x14ac:dyDescent="0.2">
      <c r="A90" s="750">
        <v>9</v>
      </c>
      <c r="B90" s="750">
        <v>22100563</v>
      </c>
      <c r="C90" s="751" t="s">
        <v>3270</v>
      </c>
      <c r="D90" s="752">
        <v>3000000</v>
      </c>
      <c r="E90" s="799" t="s">
        <v>20</v>
      </c>
      <c r="F90" s="752">
        <v>3000000</v>
      </c>
      <c r="G90" s="752"/>
      <c r="H90" s="753" t="s">
        <v>4279</v>
      </c>
      <c r="I90" s="752"/>
    </row>
    <row r="91" spans="1:9" ht="67.5" x14ac:dyDescent="0.2">
      <c r="A91" s="750">
        <v>10</v>
      </c>
      <c r="B91" s="750">
        <v>22100564</v>
      </c>
      <c r="C91" s="751" t="s">
        <v>3271</v>
      </c>
      <c r="D91" s="752">
        <v>1000000</v>
      </c>
      <c r="E91" s="799" t="s">
        <v>20</v>
      </c>
      <c r="F91" s="752">
        <v>1000000</v>
      </c>
      <c r="G91" s="752"/>
      <c r="H91" s="753" t="s">
        <v>4279</v>
      </c>
      <c r="I91" s="752"/>
    </row>
    <row r="92" spans="1:9" ht="27" x14ac:dyDescent="0.2">
      <c r="A92" s="750">
        <v>11</v>
      </c>
      <c r="B92" s="750">
        <v>22100565</v>
      </c>
      <c r="C92" s="751" t="s">
        <v>3272</v>
      </c>
      <c r="D92" s="752">
        <v>1500000</v>
      </c>
      <c r="E92" s="799" t="s">
        <v>20</v>
      </c>
      <c r="F92" s="752">
        <v>3000000</v>
      </c>
      <c r="G92" s="752"/>
      <c r="H92" s="753" t="s">
        <v>4279</v>
      </c>
      <c r="I92" s="752"/>
    </row>
    <row r="93" spans="1:9" ht="27" x14ac:dyDescent="0.2">
      <c r="A93" s="750">
        <v>12</v>
      </c>
      <c r="B93" s="750">
        <v>22100568</v>
      </c>
      <c r="C93" s="751" t="s">
        <v>3273</v>
      </c>
      <c r="D93" s="752">
        <v>1000000</v>
      </c>
      <c r="E93" s="799" t="s">
        <v>20</v>
      </c>
      <c r="F93" s="752">
        <v>1000000</v>
      </c>
      <c r="G93" s="752"/>
      <c r="H93" s="753" t="s">
        <v>4279</v>
      </c>
      <c r="I93" s="752"/>
    </row>
    <row r="94" spans="1:9" ht="27" x14ac:dyDescent="0.2">
      <c r="A94" s="750">
        <v>13</v>
      </c>
      <c r="B94" s="750">
        <v>22100570</v>
      </c>
      <c r="C94" s="751" t="s">
        <v>3274</v>
      </c>
      <c r="D94" s="752">
        <v>13500000</v>
      </c>
      <c r="E94" s="799" t="s">
        <v>20</v>
      </c>
      <c r="F94" s="752">
        <v>20000000</v>
      </c>
      <c r="G94" s="752"/>
      <c r="H94" s="753" t="s">
        <v>4279</v>
      </c>
      <c r="I94" s="752"/>
    </row>
    <row r="95" spans="1:9" ht="27" x14ac:dyDescent="0.2">
      <c r="A95" s="750">
        <v>14</v>
      </c>
      <c r="B95" s="750">
        <v>22100567</v>
      </c>
      <c r="C95" s="751" t="s">
        <v>3275</v>
      </c>
      <c r="D95" s="752">
        <v>500000</v>
      </c>
      <c r="E95" s="799" t="s">
        <v>20</v>
      </c>
      <c r="F95" s="752">
        <v>500000</v>
      </c>
      <c r="G95" s="752"/>
      <c r="H95" s="753" t="s">
        <v>4279</v>
      </c>
      <c r="I95" s="752"/>
    </row>
    <row r="96" spans="1:9" ht="27" x14ac:dyDescent="0.2">
      <c r="A96" s="750">
        <v>15</v>
      </c>
      <c r="B96" s="750">
        <v>22100569</v>
      </c>
      <c r="C96" s="751" t="s">
        <v>3276</v>
      </c>
      <c r="D96" s="752">
        <v>400000</v>
      </c>
      <c r="E96" s="799" t="s">
        <v>20</v>
      </c>
      <c r="F96" s="752">
        <v>400000</v>
      </c>
      <c r="G96" s="752"/>
      <c r="H96" s="753" t="s">
        <v>4279</v>
      </c>
      <c r="I96" s="752"/>
    </row>
    <row r="97" spans="1:9" x14ac:dyDescent="0.2">
      <c r="A97" s="1327" t="s">
        <v>2688</v>
      </c>
      <c r="B97" s="1328"/>
      <c r="C97" s="1329"/>
      <c r="D97" s="754">
        <f>SUM(D82:D96)</f>
        <v>56000000</v>
      </c>
      <c r="E97" s="755">
        <f>SUM(E82:E96)</f>
        <v>0</v>
      </c>
      <c r="F97" s="754">
        <f>SUM(F82:F96)</f>
        <v>56000000</v>
      </c>
      <c r="G97" s="754"/>
      <c r="H97" s="767"/>
      <c r="I97" s="754"/>
    </row>
    <row r="98" spans="1:9" x14ac:dyDescent="0.2">
      <c r="A98" s="757">
        <v>3</v>
      </c>
      <c r="B98" s="783" t="s">
        <v>4127</v>
      </c>
      <c r="C98" s="784"/>
      <c r="D98" s="784"/>
      <c r="E98" s="784"/>
      <c r="F98" s="784"/>
      <c r="G98" s="784"/>
      <c r="H98" s="797"/>
      <c r="I98" s="798"/>
    </row>
    <row r="99" spans="1:9" ht="27" x14ac:dyDescent="0.2">
      <c r="A99" s="750">
        <v>1</v>
      </c>
      <c r="B99" s="750">
        <v>22100254</v>
      </c>
      <c r="C99" s="751" t="s">
        <v>774</v>
      </c>
      <c r="D99" s="752">
        <v>2500000</v>
      </c>
      <c r="E99" s="766" t="s">
        <v>20</v>
      </c>
      <c r="F99" s="752">
        <v>2500000</v>
      </c>
      <c r="G99" s="752"/>
      <c r="H99" s="753" t="s">
        <v>4279</v>
      </c>
      <c r="I99" s="752"/>
    </row>
    <row r="100" spans="1:9" ht="27" x14ac:dyDescent="0.2">
      <c r="A100" s="750">
        <v>2</v>
      </c>
      <c r="B100" s="750">
        <v>22100563</v>
      </c>
      <c r="C100" s="751" t="s">
        <v>3270</v>
      </c>
      <c r="D100" s="752">
        <v>18000000</v>
      </c>
      <c r="E100" s="765">
        <v>4500000</v>
      </c>
      <c r="F100" s="752">
        <v>18000000</v>
      </c>
      <c r="G100" s="752"/>
      <c r="H100" s="753" t="s">
        <v>4279</v>
      </c>
      <c r="I100" s="752"/>
    </row>
    <row r="101" spans="1:9" ht="27" x14ac:dyDescent="0.2">
      <c r="A101" s="750">
        <v>3</v>
      </c>
      <c r="B101" s="750">
        <v>22100576</v>
      </c>
      <c r="C101" s="751" t="s">
        <v>3277</v>
      </c>
      <c r="D101" s="752">
        <v>7000000</v>
      </c>
      <c r="E101" s="766" t="s">
        <v>20</v>
      </c>
      <c r="F101" s="752">
        <v>3500000</v>
      </c>
      <c r="G101" s="752"/>
      <c r="H101" s="753" t="s">
        <v>4279</v>
      </c>
      <c r="I101" s="752"/>
    </row>
    <row r="102" spans="1:9" ht="27" x14ac:dyDescent="0.2">
      <c r="A102" s="750">
        <v>4</v>
      </c>
      <c r="B102" s="750">
        <v>22100577</v>
      </c>
      <c r="C102" s="751" t="s">
        <v>3278</v>
      </c>
      <c r="D102" s="752">
        <v>500000</v>
      </c>
      <c r="E102" s="766" t="s">
        <v>20</v>
      </c>
      <c r="F102" s="752">
        <v>500000</v>
      </c>
      <c r="G102" s="752"/>
      <c r="H102" s="753" t="s">
        <v>4279</v>
      </c>
      <c r="I102" s="752"/>
    </row>
    <row r="103" spans="1:9" ht="27" x14ac:dyDescent="0.2">
      <c r="A103" s="750">
        <v>5</v>
      </c>
      <c r="B103" s="750">
        <v>22100578</v>
      </c>
      <c r="C103" s="751" t="s">
        <v>3279</v>
      </c>
      <c r="D103" s="752">
        <v>3000000</v>
      </c>
      <c r="E103" s="766" t="s">
        <v>20</v>
      </c>
      <c r="F103" s="752">
        <v>3000000</v>
      </c>
      <c r="G103" s="752"/>
      <c r="H103" s="753" t="s">
        <v>4279</v>
      </c>
      <c r="I103" s="752"/>
    </row>
    <row r="104" spans="1:9" ht="27" x14ac:dyDescent="0.2">
      <c r="A104" s="750">
        <v>6</v>
      </c>
      <c r="B104" s="750">
        <v>22100579</v>
      </c>
      <c r="C104" s="751" t="s">
        <v>3280</v>
      </c>
      <c r="D104" s="752">
        <v>4000000</v>
      </c>
      <c r="E104" s="766" t="s">
        <v>20</v>
      </c>
      <c r="F104" s="752">
        <v>4000000</v>
      </c>
      <c r="G104" s="752"/>
      <c r="H104" s="753" t="s">
        <v>4279</v>
      </c>
      <c r="I104" s="752"/>
    </row>
    <row r="105" spans="1:9" ht="27" x14ac:dyDescent="0.2">
      <c r="A105" s="750">
        <v>7</v>
      </c>
      <c r="B105" s="750">
        <v>22100581</v>
      </c>
      <c r="C105" s="751" t="s">
        <v>174</v>
      </c>
      <c r="D105" s="752">
        <v>1000000</v>
      </c>
      <c r="E105" s="766" t="s">
        <v>20</v>
      </c>
      <c r="F105" s="752">
        <v>1000000</v>
      </c>
      <c r="G105" s="752"/>
      <c r="H105" s="753" t="s">
        <v>4279</v>
      </c>
      <c r="I105" s="752"/>
    </row>
    <row r="106" spans="1:9" ht="27" x14ac:dyDescent="0.2">
      <c r="A106" s="750">
        <v>8</v>
      </c>
      <c r="B106" s="750">
        <v>22100582</v>
      </c>
      <c r="C106" s="751" t="s">
        <v>3281</v>
      </c>
      <c r="D106" s="752">
        <v>2000000</v>
      </c>
      <c r="E106" s="766" t="s">
        <v>20</v>
      </c>
      <c r="F106" s="752">
        <v>2000000</v>
      </c>
      <c r="G106" s="752"/>
      <c r="H106" s="753" t="s">
        <v>4279</v>
      </c>
      <c r="I106" s="752"/>
    </row>
    <row r="107" spans="1:9" ht="27" x14ac:dyDescent="0.2">
      <c r="A107" s="750">
        <v>9</v>
      </c>
      <c r="B107" s="750">
        <v>22100584</v>
      </c>
      <c r="C107" s="751" t="s">
        <v>3282</v>
      </c>
      <c r="D107" s="752">
        <v>2000000</v>
      </c>
      <c r="E107" s="766" t="s">
        <v>20</v>
      </c>
      <c r="F107" s="752">
        <v>2000000</v>
      </c>
      <c r="G107" s="752"/>
      <c r="H107" s="753" t="s">
        <v>4279</v>
      </c>
      <c r="I107" s="752"/>
    </row>
    <row r="108" spans="1:9" x14ac:dyDescent="0.2">
      <c r="A108" s="1327" t="s">
        <v>2698</v>
      </c>
      <c r="B108" s="1328"/>
      <c r="C108" s="1329"/>
      <c r="D108" s="754">
        <f>SUM(D99:D107)</f>
        <v>40000000</v>
      </c>
      <c r="E108" s="754">
        <f>SUM(E99:E107)</f>
        <v>4500000</v>
      </c>
      <c r="F108" s="754">
        <f>SUM(F99:F107)</f>
        <v>36500000</v>
      </c>
      <c r="G108" s="754"/>
      <c r="H108" s="767"/>
      <c r="I108" s="754"/>
    </row>
    <row r="109" spans="1:9" x14ac:dyDescent="0.2">
      <c r="A109" s="777">
        <v>4</v>
      </c>
      <c r="B109" s="783" t="s">
        <v>4492</v>
      </c>
      <c r="C109" s="784"/>
      <c r="D109" s="784"/>
      <c r="E109" s="784"/>
      <c r="F109" s="785"/>
      <c r="G109" s="785"/>
      <c r="H109" s="786"/>
      <c r="I109" s="764"/>
    </row>
    <row r="110" spans="1:9" ht="27" x14ac:dyDescent="0.2">
      <c r="A110" s="750">
        <v>1</v>
      </c>
      <c r="B110" s="750">
        <v>22100286</v>
      </c>
      <c r="C110" s="751" t="s">
        <v>157</v>
      </c>
      <c r="D110" s="752">
        <v>1000000</v>
      </c>
      <c r="E110" s="766" t="s">
        <v>20</v>
      </c>
      <c r="F110" s="724">
        <v>0</v>
      </c>
      <c r="G110" s="724"/>
      <c r="H110" s="753" t="s">
        <v>4281</v>
      </c>
      <c r="I110" s="752"/>
    </row>
    <row r="111" spans="1:9" ht="27" x14ac:dyDescent="0.2">
      <c r="A111" s="750">
        <v>2</v>
      </c>
      <c r="B111" s="750">
        <v>22100342</v>
      </c>
      <c r="C111" s="751" t="s">
        <v>158</v>
      </c>
      <c r="D111" s="752">
        <v>500000</v>
      </c>
      <c r="E111" s="766" t="s">
        <v>20</v>
      </c>
      <c r="F111" s="724">
        <v>0</v>
      </c>
      <c r="G111" s="724"/>
      <c r="H111" s="753" t="s">
        <v>4281</v>
      </c>
      <c r="I111" s="752"/>
    </row>
    <row r="112" spans="1:9" ht="27" x14ac:dyDescent="0.2">
      <c r="A112" s="750">
        <v>3</v>
      </c>
      <c r="B112" s="750">
        <v>22100491</v>
      </c>
      <c r="C112" s="751" t="s">
        <v>18</v>
      </c>
      <c r="D112" s="752">
        <v>1000000</v>
      </c>
      <c r="E112" s="766" t="s">
        <v>20</v>
      </c>
      <c r="F112" s="724">
        <v>1000000</v>
      </c>
      <c r="G112" s="724"/>
      <c r="H112" s="753" t="s">
        <v>4279</v>
      </c>
      <c r="I112" s="752"/>
    </row>
    <row r="113" spans="1:9" ht="27" x14ac:dyDescent="0.2">
      <c r="A113" s="750">
        <v>4</v>
      </c>
      <c r="B113" s="750">
        <v>22100526</v>
      </c>
      <c r="C113" s="751" t="s">
        <v>159</v>
      </c>
      <c r="D113" s="752">
        <v>1000000</v>
      </c>
      <c r="E113" s="766" t="s">
        <v>20</v>
      </c>
      <c r="F113" s="724">
        <v>750000</v>
      </c>
      <c r="G113" s="724"/>
      <c r="H113" s="753" t="s">
        <v>4279</v>
      </c>
      <c r="I113" s="752"/>
    </row>
    <row r="114" spans="1:9" ht="27" x14ac:dyDescent="0.2">
      <c r="A114" s="750">
        <v>5</v>
      </c>
      <c r="B114" s="750">
        <v>22100528</v>
      </c>
      <c r="C114" s="751" t="s">
        <v>160</v>
      </c>
      <c r="D114" s="752">
        <v>1000000</v>
      </c>
      <c r="E114" s="766" t="s">
        <v>20</v>
      </c>
      <c r="F114" s="724">
        <v>600000</v>
      </c>
      <c r="G114" s="724"/>
      <c r="H114" s="753" t="s">
        <v>4279</v>
      </c>
      <c r="I114" s="752"/>
    </row>
    <row r="115" spans="1:9" ht="27" x14ac:dyDescent="0.2">
      <c r="A115" s="750">
        <v>6</v>
      </c>
      <c r="B115" s="750">
        <v>22100530</v>
      </c>
      <c r="C115" s="751" t="s">
        <v>161</v>
      </c>
      <c r="D115" s="752">
        <v>3500000</v>
      </c>
      <c r="E115" s="766" t="s">
        <v>20</v>
      </c>
      <c r="F115" s="724">
        <v>0</v>
      </c>
      <c r="G115" s="724"/>
      <c r="H115" s="753" t="s">
        <v>4281</v>
      </c>
      <c r="I115" s="752"/>
    </row>
    <row r="116" spans="1:9" ht="27" x14ac:dyDescent="0.2">
      <c r="A116" s="750">
        <v>7</v>
      </c>
      <c r="B116" s="750">
        <v>22100531</v>
      </c>
      <c r="C116" s="751" t="s">
        <v>162</v>
      </c>
      <c r="D116" s="752">
        <v>1000000</v>
      </c>
      <c r="E116" s="766" t="s">
        <v>20</v>
      </c>
      <c r="F116" s="724">
        <v>0</v>
      </c>
      <c r="G116" s="724"/>
      <c r="H116" s="753" t="s">
        <v>4281</v>
      </c>
      <c r="I116" s="752"/>
    </row>
    <row r="117" spans="1:9" ht="27" x14ac:dyDescent="0.2">
      <c r="A117" s="750">
        <v>8</v>
      </c>
      <c r="B117" s="750">
        <v>22100532</v>
      </c>
      <c r="C117" s="751" t="s">
        <v>163</v>
      </c>
      <c r="D117" s="752">
        <v>500000</v>
      </c>
      <c r="E117" s="766" t="s">
        <v>20</v>
      </c>
      <c r="F117" s="724">
        <v>500000</v>
      </c>
      <c r="G117" s="724"/>
      <c r="H117" s="753" t="s">
        <v>4279</v>
      </c>
      <c r="I117" s="752"/>
    </row>
    <row r="118" spans="1:9" ht="27" x14ac:dyDescent="0.2">
      <c r="A118" s="750">
        <v>9</v>
      </c>
      <c r="B118" s="750">
        <v>22100544</v>
      </c>
      <c r="C118" s="751" t="s">
        <v>164</v>
      </c>
      <c r="D118" s="752">
        <v>15000000</v>
      </c>
      <c r="E118" s="766" t="s">
        <v>20</v>
      </c>
      <c r="F118" s="724">
        <v>11300000</v>
      </c>
      <c r="G118" s="724"/>
      <c r="H118" s="753" t="s">
        <v>4279</v>
      </c>
      <c r="I118" s="752"/>
    </row>
    <row r="119" spans="1:9" ht="27" x14ac:dyDescent="0.2">
      <c r="A119" s="750">
        <v>10</v>
      </c>
      <c r="B119" s="750">
        <v>22100545</v>
      </c>
      <c r="C119" s="751" t="s">
        <v>165</v>
      </c>
      <c r="D119" s="752">
        <v>8500000</v>
      </c>
      <c r="E119" s="766" t="s">
        <v>20</v>
      </c>
      <c r="F119" s="724">
        <f>D119</f>
        <v>8500000</v>
      </c>
      <c r="G119" s="724"/>
      <c r="H119" s="753" t="s">
        <v>4279</v>
      </c>
      <c r="I119" s="752"/>
    </row>
    <row r="120" spans="1:9" ht="27" x14ac:dyDescent="0.2">
      <c r="A120" s="750">
        <v>11</v>
      </c>
      <c r="B120" s="750">
        <v>22100549</v>
      </c>
      <c r="C120" s="751" t="s">
        <v>166</v>
      </c>
      <c r="D120" s="752">
        <v>2500000</v>
      </c>
      <c r="E120" s="765">
        <v>600000</v>
      </c>
      <c r="F120" s="724">
        <v>2400000</v>
      </c>
      <c r="G120" s="724"/>
      <c r="H120" s="753" t="s">
        <v>4279</v>
      </c>
      <c r="I120" s="752"/>
    </row>
    <row r="121" spans="1:9" ht="27" x14ac:dyDescent="0.2">
      <c r="A121" s="750">
        <v>12</v>
      </c>
      <c r="B121" s="750">
        <v>22100551</v>
      </c>
      <c r="C121" s="751" t="s">
        <v>167</v>
      </c>
      <c r="D121" s="752">
        <v>11500000</v>
      </c>
      <c r="E121" s="766" t="s">
        <v>20</v>
      </c>
      <c r="F121" s="724">
        <v>10800000</v>
      </c>
      <c r="G121" s="724"/>
      <c r="H121" s="753" t="s">
        <v>4279</v>
      </c>
      <c r="I121" s="752"/>
    </row>
    <row r="122" spans="1:9" ht="40.5" x14ac:dyDescent="0.2">
      <c r="A122" s="750">
        <v>13</v>
      </c>
      <c r="B122" s="750">
        <v>22100552</v>
      </c>
      <c r="C122" s="751" t="s">
        <v>168</v>
      </c>
      <c r="D122" s="752">
        <v>3500000</v>
      </c>
      <c r="E122" s="766" t="s">
        <v>20</v>
      </c>
      <c r="F122" s="724">
        <v>3500000</v>
      </c>
      <c r="G122" s="724"/>
      <c r="H122" s="753" t="s">
        <v>4279</v>
      </c>
      <c r="I122" s="752"/>
    </row>
    <row r="123" spans="1:9" ht="27" x14ac:dyDescent="0.2">
      <c r="A123" s="750">
        <v>14</v>
      </c>
      <c r="B123" s="750">
        <v>22100550</v>
      </c>
      <c r="C123" s="751" t="s">
        <v>169</v>
      </c>
      <c r="D123" s="752">
        <v>22000000</v>
      </c>
      <c r="E123" s="766" t="s">
        <v>20</v>
      </c>
      <c r="F123" s="724">
        <v>21900000</v>
      </c>
      <c r="G123" s="724"/>
      <c r="H123" s="753" t="s">
        <v>4279</v>
      </c>
      <c r="I123" s="752"/>
    </row>
    <row r="124" spans="1:9" ht="27" x14ac:dyDescent="0.2">
      <c r="A124" s="750">
        <v>15</v>
      </c>
      <c r="B124" s="750">
        <v>22100553</v>
      </c>
      <c r="C124" s="751" t="s">
        <v>170</v>
      </c>
      <c r="D124" s="752">
        <v>1000000</v>
      </c>
      <c r="E124" s="765">
        <v>1000000</v>
      </c>
      <c r="F124" s="724">
        <v>1000000</v>
      </c>
      <c r="G124" s="724"/>
      <c r="H124" s="753" t="s">
        <v>4279</v>
      </c>
      <c r="I124" s="766"/>
    </row>
    <row r="125" spans="1:9" ht="27" x14ac:dyDescent="0.2">
      <c r="A125" s="750">
        <v>16</v>
      </c>
      <c r="B125" s="750">
        <v>22100554</v>
      </c>
      <c r="C125" s="751" t="s">
        <v>171</v>
      </c>
      <c r="D125" s="752">
        <v>7000000</v>
      </c>
      <c r="E125" s="766" t="s">
        <v>20</v>
      </c>
      <c r="F125" s="724">
        <f>6500000</f>
        <v>6500000</v>
      </c>
      <c r="G125" s="724"/>
      <c r="H125" s="753" t="s">
        <v>4279</v>
      </c>
      <c r="I125" s="752"/>
    </row>
    <row r="126" spans="1:9" ht="40.5" x14ac:dyDescent="0.2">
      <c r="A126" s="750">
        <v>17</v>
      </c>
      <c r="B126" s="750">
        <v>22100555</v>
      </c>
      <c r="C126" s="751" t="s">
        <v>172</v>
      </c>
      <c r="D126" s="752">
        <v>4000000</v>
      </c>
      <c r="E126" s="766" t="s">
        <v>20</v>
      </c>
      <c r="F126" s="724">
        <v>1000000</v>
      </c>
      <c r="G126" s="724"/>
      <c r="H126" s="753" t="s">
        <v>4279</v>
      </c>
      <c r="I126" s="752"/>
    </row>
    <row r="127" spans="1:9" ht="40.5" x14ac:dyDescent="0.2">
      <c r="A127" s="750">
        <v>18</v>
      </c>
      <c r="B127" s="750">
        <v>22100556</v>
      </c>
      <c r="C127" s="751" t="s">
        <v>173</v>
      </c>
      <c r="D127" s="752">
        <v>2000000</v>
      </c>
      <c r="E127" s="765">
        <v>500000</v>
      </c>
      <c r="F127" s="724">
        <f>D127</f>
        <v>2000000</v>
      </c>
      <c r="G127" s="724"/>
      <c r="H127" s="753" t="s">
        <v>4279</v>
      </c>
      <c r="I127" s="752"/>
    </row>
    <row r="128" spans="1:9" ht="27" x14ac:dyDescent="0.2">
      <c r="A128" s="750">
        <v>19</v>
      </c>
      <c r="B128" s="750">
        <v>22100581</v>
      </c>
      <c r="C128" s="751" t="s">
        <v>174</v>
      </c>
      <c r="D128" s="752">
        <v>5000000</v>
      </c>
      <c r="E128" s="766" t="s">
        <v>20</v>
      </c>
      <c r="F128" s="724">
        <v>800000</v>
      </c>
      <c r="G128" s="724"/>
      <c r="H128" s="753" t="s">
        <v>4279</v>
      </c>
      <c r="I128" s="752"/>
    </row>
    <row r="129" spans="1:9" ht="27" x14ac:dyDescent="0.2">
      <c r="A129" s="750">
        <v>20</v>
      </c>
      <c r="B129" s="750">
        <v>22100644</v>
      </c>
      <c r="C129" s="751" t="s">
        <v>175</v>
      </c>
      <c r="D129" s="752">
        <v>500000</v>
      </c>
      <c r="E129" s="766" t="s">
        <v>20</v>
      </c>
      <c r="F129" s="724">
        <v>0</v>
      </c>
      <c r="G129" s="724"/>
      <c r="H129" s="753" t="s">
        <v>4281</v>
      </c>
      <c r="I129" s="752"/>
    </row>
    <row r="130" spans="1:9" ht="27" x14ac:dyDescent="0.2">
      <c r="A130" s="750">
        <v>21</v>
      </c>
      <c r="B130" s="750">
        <v>22100645</v>
      </c>
      <c r="C130" s="751" t="s">
        <v>176</v>
      </c>
      <c r="D130" s="752">
        <v>1000000</v>
      </c>
      <c r="E130" s="766" t="s">
        <v>20</v>
      </c>
      <c r="F130" s="724">
        <v>500000</v>
      </c>
      <c r="G130" s="724"/>
      <c r="H130" s="753" t="s">
        <v>4279</v>
      </c>
      <c r="I130" s="752"/>
    </row>
    <row r="131" spans="1:9" ht="27" x14ac:dyDescent="0.2">
      <c r="A131" s="750">
        <v>22</v>
      </c>
      <c r="B131" s="750">
        <v>22100646</v>
      </c>
      <c r="C131" s="751" t="s">
        <v>177</v>
      </c>
      <c r="D131" s="752">
        <v>500000</v>
      </c>
      <c r="E131" s="766" t="s">
        <v>20</v>
      </c>
      <c r="F131" s="724">
        <v>0</v>
      </c>
      <c r="G131" s="724"/>
      <c r="H131" s="753" t="s">
        <v>4281</v>
      </c>
      <c r="I131" s="752"/>
    </row>
    <row r="132" spans="1:9" ht="40.5" x14ac:dyDescent="0.2">
      <c r="A132" s="750">
        <v>23</v>
      </c>
      <c r="B132" s="750">
        <v>22100647</v>
      </c>
      <c r="C132" s="751" t="s">
        <v>178</v>
      </c>
      <c r="D132" s="752">
        <v>1500000</v>
      </c>
      <c r="E132" s="765">
        <v>240000</v>
      </c>
      <c r="F132" s="724">
        <v>1000000</v>
      </c>
      <c r="G132" s="724"/>
      <c r="H132" s="753" t="s">
        <v>4279</v>
      </c>
      <c r="I132" s="752"/>
    </row>
    <row r="133" spans="1:9" ht="27" x14ac:dyDescent="0.2">
      <c r="A133" s="750">
        <v>24</v>
      </c>
      <c r="B133" s="750">
        <v>22100648</v>
      </c>
      <c r="C133" s="751" t="s">
        <v>179</v>
      </c>
      <c r="D133" s="752">
        <v>1000000</v>
      </c>
      <c r="E133" s="766" t="s">
        <v>20</v>
      </c>
      <c r="F133" s="724">
        <v>0</v>
      </c>
      <c r="G133" s="724"/>
      <c r="H133" s="753" t="s">
        <v>4281</v>
      </c>
      <c r="I133" s="752"/>
    </row>
    <row r="134" spans="1:9" ht="27" x14ac:dyDescent="0.2">
      <c r="A134" s="750">
        <v>25</v>
      </c>
      <c r="B134" s="750">
        <v>22100669</v>
      </c>
      <c r="C134" s="751" t="s">
        <v>180</v>
      </c>
      <c r="D134" s="752">
        <v>1500000</v>
      </c>
      <c r="E134" s="766" t="s">
        <v>20</v>
      </c>
      <c r="F134" s="724">
        <v>0</v>
      </c>
      <c r="G134" s="724"/>
      <c r="H134" s="753" t="s">
        <v>4281</v>
      </c>
      <c r="I134" s="752"/>
    </row>
    <row r="135" spans="1:9" ht="27" x14ac:dyDescent="0.2">
      <c r="A135" s="750">
        <v>26</v>
      </c>
      <c r="B135" s="750">
        <v>22100670</v>
      </c>
      <c r="C135" s="751" t="s">
        <v>181</v>
      </c>
      <c r="D135" s="752">
        <v>1000000</v>
      </c>
      <c r="E135" s="766" t="s">
        <v>20</v>
      </c>
      <c r="F135" s="724">
        <v>1000000</v>
      </c>
      <c r="G135" s="724"/>
      <c r="H135" s="753" t="s">
        <v>4279</v>
      </c>
      <c r="I135" s="752"/>
    </row>
    <row r="136" spans="1:9" ht="27" x14ac:dyDescent="0.2">
      <c r="A136" s="750">
        <v>27</v>
      </c>
      <c r="B136" s="750">
        <v>22100671</v>
      </c>
      <c r="C136" s="751" t="s">
        <v>182</v>
      </c>
      <c r="D136" s="752">
        <v>1000000</v>
      </c>
      <c r="E136" s="766" t="s">
        <v>20</v>
      </c>
      <c r="F136" s="724">
        <v>500000</v>
      </c>
      <c r="G136" s="724"/>
      <c r="H136" s="753" t="s">
        <v>4279</v>
      </c>
      <c r="I136" s="752"/>
    </row>
    <row r="137" spans="1:9" ht="27" x14ac:dyDescent="0.2">
      <c r="A137" s="750">
        <v>28</v>
      </c>
      <c r="B137" s="750">
        <v>22100673</v>
      </c>
      <c r="C137" s="751" t="s">
        <v>183</v>
      </c>
      <c r="D137" s="752">
        <v>500000</v>
      </c>
      <c r="E137" s="766" t="s">
        <v>20</v>
      </c>
      <c r="F137" s="724">
        <v>500000</v>
      </c>
      <c r="G137" s="724"/>
      <c r="H137" s="753" t="s">
        <v>4279</v>
      </c>
      <c r="I137" s="752"/>
    </row>
    <row r="138" spans="1:9" ht="27" x14ac:dyDescent="0.2">
      <c r="A138" s="750">
        <v>29</v>
      </c>
      <c r="B138" s="750">
        <v>22100643</v>
      </c>
      <c r="C138" s="751" t="s">
        <v>184</v>
      </c>
      <c r="D138" s="752">
        <v>10000000</v>
      </c>
      <c r="E138" s="766" t="s">
        <v>20</v>
      </c>
      <c r="F138" s="724">
        <v>0</v>
      </c>
      <c r="G138" s="724"/>
      <c r="H138" s="753" t="s">
        <v>4281</v>
      </c>
      <c r="I138" s="752"/>
    </row>
    <row r="139" spans="1:9" x14ac:dyDescent="0.2">
      <c r="A139" s="1327" t="s">
        <v>185</v>
      </c>
      <c r="B139" s="1328"/>
      <c r="C139" s="1329"/>
      <c r="D139" s="754">
        <f>SUM(D110:D138)</f>
        <v>110000000</v>
      </c>
      <c r="E139" s="754">
        <f>SUM(E110:E138)</f>
        <v>2340000</v>
      </c>
      <c r="F139" s="755">
        <f>SUM(F110:F138)</f>
        <v>76050000</v>
      </c>
      <c r="G139" s="755"/>
      <c r="H139" s="756"/>
      <c r="I139" s="754"/>
    </row>
    <row r="140" spans="1:9" x14ac:dyDescent="0.2">
      <c r="A140" s="757">
        <v>5</v>
      </c>
      <c r="B140" s="783" t="s">
        <v>4138</v>
      </c>
      <c r="C140" s="784"/>
      <c r="D140" s="784"/>
      <c r="E140" s="784"/>
      <c r="F140" s="785"/>
      <c r="G140" s="785"/>
      <c r="H140" s="786"/>
      <c r="I140" s="798"/>
    </row>
    <row r="141" spans="1:9" ht="27" x14ac:dyDescent="0.2">
      <c r="A141" s="750">
        <v>1</v>
      </c>
      <c r="B141" s="757">
        <v>22100262</v>
      </c>
      <c r="C141" s="751" t="s">
        <v>281</v>
      </c>
      <c r="D141" s="752">
        <v>1000000</v>
      </c>
      <c r="E141" s="799" t="s">
        <v>20</v>
      </c>
      <c r="F141" s="724">
        <v>0</v>
      </c>
      <c r="G141" s="724"/>
      <c r="H141" s="753" t="s">
        <v>4281</v>
      </c>
      <c r="I141" s="752"/>
    </row>
    <row r="142" spans="1:9" ht="27" x14ac:dyDescent="0.2">
      <c r="A142" s="750">
        <v>2</v>
      </c>
      <c r="B142" s="757">
        <v>22100342</v>
      </c>
      <c r="C142" s="751" t="s">
        <v>158</v>
      </c>
      <c r="D142" s="752">
        <v>1000000</v>
      </c>
      <c r="E142" s="799" t="s">
        <v>20</v>
      </c>
      <c r="F142" s="724">
        <v>1000000</v>
      </c>
      <c r="G142" s="724"/>
      <c r="H142" s="753" t="s">
        <v>4279</v>
      </c>
      <c r="I142" s="752"/>
    </row>
    <row r="143" spans="1:9" ht="27" x14ac:dyDescent="0.2">
      <c r="A143" s="750">
        <v>3</v>
      </c>
      <c r="B143" s="757">
        <v>22100478</v>
      </c>
      <c r="C143" s="751" t="s">
        <v>358</v>
      </c>
      <c r="D143" s="752">
        <v>1000000</v>
      </c>
      <c r="E143" s="799" t="s">
        <v>20</v>
      </c>
      <c r="F143" s="724">
        <v>500000</v>
      </c>
      <c r="G143" s="724"/>
      <c r="H143" s="753" t="s">
        <v>4279</v>
      </c>
      <c r="I143" s="752"/>
    </row>
    <row r="144" spans="1:9" ht="27" x14ac:dyDescent="0.2">
      <c r="A144" s="750">
        <v>4</v>
      </c>
      <c r="B144" s="757">
        <v>22100588</v>
      </c>
      <c r="C144" s="751" t="s">
        <v>2243</v>
      </c>
      <c r="D144" s="752">
        <v>4000000</v>
      </c>
      <c r="E144" s="799" t="s">
        <v>20</v>
      </c>
      <c r="F144" s="724">
        <v>2000000</v>
      </c>
      <c r="G144" s="724"/>
      <c r="H144" s="753" t="s">
        <v>4279</v>
      </c>
      <c r="I144" s="752"/>
    </row>
    <row r="145" spans="1:9" ht="27" x14ac:dyDescent="0.2">
      <c r="A145" s="750">
        <v>5</v>
      </c>
      <c r="B145" s="757">
        <v>22100587</v>
      </c>
      <c r="C145" s="751" t="s">
        <v>2244</v>
      </c>
      <c r="D145" s="752">
        <v>1000000</v>
      </c>
      <c r="E145" s="799" t="s">
        <v>20</v>
      </c>
      <c r="F145" s="724">
        <v>1000000</v>
      </c>
      <c r="G145" s="724"/>
      <c r="H145" s="753" t="s">
        <v>4279</v>
      </c>
      <c r="I145" s="752"/>
    </row>
    <row r="146" spans="1:9" x14ac:dyDescent="0.2">
      <c r="A146" s="1327" t="s">
        <v>2245</v>
      </c>
      <c r="B146" s="1328"/>
      <c r="C146" s="1329"/>
      <c r="D146" s="754">
        <f>SUM(D141:D145)</f>
        <v>8000000</v>
      </c>
      <c r="E146" s="755">
        <f>SUM(E141:E145)</f>
        <v>0</v>
      </c>
      <c r="F146" s="755">
        <f>SUM(F141:F145)</f>
        <v>4500000</v>
      </c>
      <c r="G146" s="755"/>
      <c r="H146" s="756"/>
      <c r="I146" s="754"/>
    </row>
    <row r="147" spans="1:9" x14ac:dyDescent="0.2">
      <c r="A147" s="757">
        <v>6</v>
      </c>
      <c r="B147" s="783" t="s">
        <v>4493</v>
      </c>
      <c r="C147" s="784"/>
      <c r="D147" s="784"/>
      <c r="E147" s="784"/>
      <c r="F147" s="785"/>
      <c r="G147" s="785"/>
      <c r="H147" s="786"/>
      <c r="I147" s="761"/>
    </row>
    <row r="148" spans="1:9" ht="27" x14ac:dyDescent="0.2">
      <c r="A148" s="750">
        <v>1</v>
      </c>
      <c r="B148" s="757">
        <v>22100594</v>
      </c>
      <c r="C148" s="751" t="s">
        <v>569</v>
      </c>
      <c r="D148" s="752">
        <v>7000000</v>
      </c>
      <c r="E148" s="799" t="s">
        <v>20</v>
      </c>
      <c r="F148" s="724">
        <v>5000000</v>
      </c>
      <c r="G148" s="724"/>
      <c r="H148" s="753" t="s">
        <v>4279</v>
      </c>
      <c r="I148" s="752"/>
    </row>
    <row r="149" spans="1:9" x14ac:dyDescent="0.2">
      <c r="A149" s="1327" t="s">
        <v>1996</v>
      </c>
      <c r="B149" s="1328"/>
      <c r="C149" s="1329"/>
      <c r="D149" s="754">
        <f>SUM(D148)</f>
        <v>7000000</v>
      </c>
      <c r="E149" s="754">
        <f>SUM(E148)</f>
        <v>0</v>
      </c>
      <c r="F149" s="755">
        <f>SUM(F148)</f>
        <v>5000000</v>
      </c>
      <c r="G149" s="755"/>
      <c r="H149" s="756"/>
      <c r="I149" s="754"/>
    </row>
    <row r="150" spans="1:9" x14ac:dyDescent="0.2">
      <c r="A150" s="757">
        <v>7</v>
      </c>
      <c r="B150" s="783" t="s">
        <v>4139</v>
      </c>
      <c r="C150" s="784"/>
      <c r="D150" s="784"/>
      <c r="E150" s="784"/>
      <c r="F150" s="785"/>
      <c r="G150" s="785"/>
      <c r="H150" s="786"/>
      <c r="I150" s="798"/>
    </row>
    <row r="151" spans="1:9" ht="27" x14ac:dyDescent="0.2">
      <c r="A151" s="750">
        <v>1</v>
      </c>
      <c r="B151" s="757">
        <v>22100571</v>
      </c>
      <c r="C151" s="751" t="s">
        <v>2101</v>
      </c>
      <c r="D151" s="752">
        <v>1000000</v>
      </c>
      <c r="E151" s="799" t="s">
        <v>20</v>
      </c>
      <c r="F151" s="724">
        <v>1000000</v>
      </c>
      <c r="G151" s="724"/>
      <c r="H151" s="753" t="s">
        <v>4279</v>
      </c>
      <c r="I151" s="752"/>
    </row>
    <row r="152" spans="1:9" ht="27" x14ac:dyDescent="0.2">
      <c r="A152" s="750">
        <v>2</v>
      </c>
      <c r="B152" s="757">
        <v>22100573</v>
      </c>
      <c r="C152" s="751" t="s">
        <v>2102</v>
      </c>
      <c r="D152" s="752">
        <v>1000000</v>
      </c>
      <c r="E152" s="799" t="s">
        <v>20</v>
      </c>
      <c r="F152" s="724">
        <v>1000000</v>
      </c>
      <c r="G152" s="724"/>
      <c r="H152" s="753" t="s">
        <v>4279</v>
      </c>
      <c r="I152" s="752"/>
    </row>
    <row r="153" spans="1:9" x14ac:dyDescent="0.2">
      <c r="A153" s="1327" t="s">
        <v>2103</v>
      </c>
      <c r="B153" s="1328"/>
      <c r="C153" s="1329"/>
      <c r="D153" s="754">
        <f>SUM(D151:D152)</f>
        <v>2000000</v>
      </c>
      <c r="E153" s="754">
        <f>SUM(E151:E152)</f>
        <v>0</v>
      </c>
      <c r="F153" s="755">
        <f>SUM(F151:F152)</f>
        <v>2000000</v>
      </c>
      <c r="G153" s="755"/>
      <c r="H153" s="756"/>
      <c r="I153" s="754"/>
    </row>
    <row r="154" spans="1:9" x14ac:dyDescent="0.2">
      <c r="A154" s="1327" t="s">
        <v>3478</v>
      </c>
      <c r="B154" s="1328"/>
      <c r="C154" s="1329"/>
      <c r="D154" s="791">
        <f>D139+D108+D97+D80+D146+D149+D153</f>
        <v>553000000</v>
      </c>
      <c r="E154" s="791">
        <f>E139+E108+E97+E80</f>
        <v>144603333.32999998</v>
      </c>
      <c r="F154" s="791">
        <f>F139+F108+F97+F80+F153+F149+F146</f>
        <v>510050000</v>
      </c>
      <c r="G154" s="791"/>
      <c r="H154" s="796"/>
      <c r="I154" s="787"/>
    </row>
    <row r="155" spans="1:9" x14ac:dyDescent="0.2">
      <c r="A155" s="777">
        <v>4</v>
      </c>
      <c r="B155" s="1331" t="s">
        <v>3458</v>
      </c>
      <c r="C155" s="1332"/>
      <c r="D155" s="1332"/>
      <c r="E155" s="1332"/>
      <c r="F155" s="1332"/>
      <c r="G155" s="1332"/>
      <c r="H155" s="1332"/>
      <c r="I155" s="1333"/>
    </row>
    <row r="156" spans="1:9" x14ac:dyDescent="0.2">
      <c r="A156" s="757">
        <v>1</v>
      </c>
      <c r="B156" s="783" t="s">
        <v>4144</v>
      </c>
      <c r="C156" s="784"/>
      <c r="D156" s="784"/>
      <c r="E156" s="784"/>
      <c r="F156" s="785"/>
      <c r="G156" s="785"/>
      <c r="H156" s="786"/>
      <c r="I156" s="764"/>
    </row>
    <row r="157" spans="1:9" ht="40.5" x14ac:dyDescent="0.2">
      <c r="A157" s="750">
        <v>1</v>
      </c>
      <c r="B157" s="757">
        <v>22100589</v>
      </c>
      <c r="C157" s="751" t="s">
        <v>1155</v>
      </c>
      <c r="D157" s="752">
        <v>106000000</v>
      </c>
      <c r="E157" s="752">
        <v>10262857.140000001</v>
      </c>
      <c r="F157" s="724">
        <v>106000000</v>
      </c>
      <c r="G157" s="724">
        <v>106000000</v>
      </c>
      <c r="H157" s="753"/>
      <c r="I157" s="768" t="s">
        <v>3833</v>
      </c>
    </row>
    <row r="158" spans="1:9" ht="40.5" x14ac:dyDescent="0.2">
      <c r="A158" s="750">
        <v>2</v>
      </c>
      <c r="B158" s="757">
        <v>22100590</v>
      </c>
      <c r="C158" s="751" t="s">
        <v>1156</v>
      </c>
      <c r="D158" s="752">
        <v>16600000</v>
      </c>
      <c r="E158" s="752">
        <v>4140000</v>
      </c>
      <c r="F158" s="724">
        <v>16600000</v>
      </c>
      <c r="G158" s="724">
        <v>16600000</v>
      </c>
      <c r="H158" s="753"/>
      <c r="I158" s="768" t="s">
        <v>3833</v>
      </c>
    </row>
    <row r="159" spans="1:9" ht="27" x14ac:dyDescent="0.2">
      <c r="A159" s="750">
        <v>3</v>
      </c>
      <c r="B159" s="757">
        <v>22100591</v>
      </c>
      <c r="C159" s="751" t="s">
        <v>1157</v>
      </c>
      <c r="D159" s="752">
        <v>20000000</v>
      </c>
      <c r="E159" s="766" t="s">
        <v>20</v>
      </c>
      <c r="F159" s="724">
        <v>20000000</v>
      </c>
      <c r="G159" s="724"/>
      <c r="H159" s="753" t="s">
        <v>4279</v>
      </c>
      <c r="I159" s="752"/>
    </row>
    <row r="160" spans="1:9" x14ac:dyDescent="0.2">
      <c r="A160" s="1327" t="s">
        <v>1158</v>
      </c>
      <c r="B160" s="1328"/>
      <c r="C160" s="1329"/>
      <c r="D160" s="754">
        <f>SUM(D157:D159)</f>
        <v>142600000</v>
      </c>
      <c r="E160" s="754">
        <f>SUM(E157:E159)</f>
        <v>14402857.140000001</v>
      </c>
      <c r="F160" s="755">
        <f>SUM(F157:F159)</f>
        <v>142600000</v>
      </c>
      <c r="G160" s="755">
        <f>SUM(G157:G159)</f>
        <v>122600000</v>
      </c>
      <c r="H160" s="756"/>
      <c r="I160" s="754"/>
    </row>
    <row r="161" spans="1:9" x14ac:dyDescent="0.2">
      <c r="A161" s="757">
        <v>2</v>
      </c>
      <c r="B161" s="783" t="s">
        <v>4145</v>
      </c>
      <c r="C161" s="784"/>
      <c r="D161" s="784"/>
      <c r="E161" s="784"/>
      <c r="F161" s="785"/>
      <c r="G161" s="785"/>
      <c r="H161" s="786"/>
      <c r="I161" s="764"/>
    </row>
    <row r="162" spans="1:9" ht="27" x14ac:dyDescent="0.2">
      <c r="A162" s="750">
        <v>1</v>
      </c>
      <c r="B162" s="757">
        <v>22100311</v>
      </c>
      <c r="C162" s="751" t="s">
        <v>568</v>
      </c>
      <c r="D162" s="752">
        <v>2000000</v>
      </c>
      <c r="E162" s="766" t="s">
        <v>20</v>
      </c>
      <c r="F162" s="724">
        <v>2000000</v>
      </c>
      <c r="G162" s="724"/>
      <c r="H162" s="753" t="s">
        <v>4279</v>
      </c>
      <c r="I162" s="752"/>
    </row>
    <row r="163" spans="1:9" ht="27" x14ac:dyDescent="0.2">
      <c r="A163" s="750">
        <v>2</v>
      </c>
      <c r="B163" s="757">
        <v>22100594</v>
      </c>
      <c r="C163" s="751" t="s">
        <v>569</v>
      </c>
      <c r="D163" s="752">
        <v>12000000</v>
      </c>
      <c r="E163" s="765">
        <v>3600000</v>
      </c>
      <c r="F163" s="724">
        <v>12000000</v>
      </c>
      <c r="G163" s="724"/>
      <c r="H163" s="753" t="s">
        <v>4279</v>
      </c>
      <c r="I163" s="752"/>
    </row>
    <row r="164" spans="1:9" ht="40.5" x14ac:dyDescent="0.2">
      <c r="A164" s="750">
        <v>3</v>
      </c>
      <c r="B164" s="757">
        <v>22100665</v>
      </c>
      <c r="C164" s="751" t="s">
        <v>570</v>
      </c>
      <c r="D164" s="752">
        <v>4000000</v>
      </c>
      <c r="E164" s="766" t="s">
        <v>20</v>
      </c>
      <c r="F164" s="724">
        <v>4000000</v>
      </c>
      <c r="G164" s="724">
        <v>4000000</v>
      </c>
      <c r="H164" s="753"/>
      <c r="I164" s="768" t="s">
        <v>3833</v>
      </c>
    </row>
    <row r="165" spans="1:9" ht="27" x14ac:dyDescent="0.2">
      <c r="A165" s="750">
        <v>4</v>
      </c>
      <c r="B165" s="757">
        <v>22100687</v>
      </c>
      <c r="C165" s="751" t="s">
        <v>571</v>
      </c>
      <c r="D165" s="752">
        <v>12000000</v>
      </c>
      <c r="E165" s="766" t="s">
        <v>20</v>
      </c>
      <c r="F165" s="724">
        <v>12000000</v>
      </c>
      <c r="G165" s="724"/>
      <c r="H165" s="753" t="s">
        <v>4279</v>
      </c>
      <c r="I165" s="752"/>
    </row>
    <row r="166" spans="1:9" x14ac:dyDescent="0.2">
      <c r="A166" s="1327" t="s">
        <v>572</v>
      </c>
      <c r="B166" s="1328"/>
      <c r="C166" s="1329"/>
      <c r="D166" s="754">
        <f>SUM(D162:D165)</f>
        <v>30000000</v>
      </c>
      <c r="E166" s="754">
        <f>SUM(E162:E165)</f>
        <v>3600000</v>
      </c>
      <c r="F166" s="755">
        <f>SUM(F162:F165)</f>
        <v>30000000</v>
      </c>
      <c r="G166" s="755"/>
      <c r="H166" s="756"/>
      <c r="I166" s="754"/>
    </row>
    <row r="167" spans="1:9" x14ac:dyDescent="0.2">
      <c r="A167" s="757">
        <v>3</v>
      </c>
      <c r="B167" s="783" t="s">
        <v>4494</v>
      </c>
      <c r="C167" s="769"/>
      <c r="D167" s="770"/>
      <c r="E167" s="770"/>
      <c r="F167" s="800"/>
      <c r="G167" s="800"/>
      <c r="H167" s="801"/>
      <c r="I167" s="771"/>
    </row>
    <row r="168" spans="1:9" ht="40.5" x14ac:dyDescent="0.2">
      <c r="A168" s="750">
        <v>1</v>
      </c>
      <c r="B168" s="757">
        <v>22100595</v>
      </c>
      <c r="C168" s="751" t="s">
        <v>3336</v>
      </c>
      <c r="D168" s="765">
        <v>65000000</v>
      </c>
      <c r="E168" s="799" t="s">
        <v>20</v>
      </c>
      <c r="F168" s="765">
        <v>30000000</v>
      </c>
      <c r="G168" s="765">
        <v>30000000</v>
      </c>
      <c r="H168" s="772"/>
      <c r="I168" s="768" t="s">
        <v>3833</v>
      </c>
    </row>
    <row r="169" spans="1:9" x14ac:dyDescent="0.2">
      <c r="A169" s="1327" t="s">
        <v>511</v>
      </c>
      <c r="B169" s="1328"/>
      <c r="C169" s="1329"/>
      <c r="D169" s="773">
        <f>SUM(D168)</f>
        <v>65000000</v>
      </c>
      <c r="E169" s="774">
        <f>SUM(E168)</f>
        <v>0</v>
      </c>
      <c r="F169" s="773">
        <f>SUM(F168)</f>
        <v>30000000</v>
      </c>
      <c r="G169" s="773">
        <f>SUM(G168)</f>
        <v>30000000</v>
      </c>
      <c r="H169" s="775"/>
      <c r="I169" s="754"/>
    </row>
    <row r="170" spans="1:9" x14ac:dyDescent="0.2">
      <c r="A170" s="1327" t="s">
        <v>3479</v>
      </c>
      <c r="B170" s="1328"/>
      <c r="C170" s="1329"/>
      <c r="D170" s="802">
        <f>D169+D166+D160</f>
        <v>237600000</v>
      </c>
      <c r="E170" s="802">
        <f>E169+E166+E160</f>
        <v>18002857.140000001</v>
      </c>
      <c r="F170" s="802">
        <f>F169+F166+F160</f>
        <v>202600000</v>
      </c>
      <c r="G170" s="802">
        <f>G169+G166+G160</f>
        <v>152600000</v>
      </c>
      <c r="H170" s="796"/>
      <c r="I170" s="777"/>
    </row>
    <row r="171" spans="1:9" x14ac:dyDescent="0.2">
      <c r="A171" s="777">
        <v>5</v>
      </c>
      <c r="B171" s="1331" t="s">
        <v>3459</v>
      </c>
      <c r="C171" s="1332"/>
      <c r="D171" s="1332"/>
      <c r="E171" s="1332"/>
      <c r="F171" s="1332"/>
      <c r="G171" s="1332"/>
      <c r="H171" s="1332"/>
      <c r="I171" s="1333"/>
    </row>
    <row r="172" spans="1:9" x14ac:dyDescent="0.2">
      <c r="A172" s="757">
        <v>1</v>
      </c>
      <c r="B172" s="783" t="s">
        <v>4154</v>
      </c>
      <c r="C172" s="784"/>
      <c r="D172" s="784"/>
      <c r="E172" s="784"/>
      <c r="F172" s="785"/>
      <c r="G172" s="785"/>
      <c r="H172" s="786"/>
      <c r="I172" s="764"/>
    </row>
    <row r="173" spans="1:9" ht="27" x14ac:dyDescent="0.2">
      <c r="A173" s="750">
        <v>1</v>
      </c>
      <c r="B173" s="757">
        <v>22100262</v>
      </c>
      <c r="C173" s="751" t="s">
        <v>281</v>
      </c>
      <c r="D173" s="752">
        <v>5000000</v>
      </c>
      <c r="E173" s="766" t="s">
        <v>20</v>
      </c>
      <c r="F173" s="724">
        <v>0</v>
      </c>
      <c r="G173" s="724"/>
      <c r="H173" s="753" t="s">
        <v>4280</v>
      </c>
      <c r="I173" s="752"/>
    </row>
    <row r="174" spans="1:9" ht="27" x14ac:dyDescent="0.2">
      <c r="A174" s="750">
        <v>2</v>
      </c>
      <c r="B174" s="757">
        <v>22100321</v>
      </c>
      <c r="C174" s="751" t="s">
        <v>1276</v>
      </c>
      <c r="D174" s="752">
        <v>3000000</v>
      </c>
      <c r="E174" s="766" t="s">
        <v>20</v>
      </c>
      <c r="F174" s="724">
        <v>1000000</v>
      </c>
      <c r="G174" s="724"/>
      <c r="H174" s="753" t="s">
        <v>4279</v>
      </c>
      <c r="I174" s="752"/>
    </row>
    <row r="175" spans="1:9" ht="40.5" x14ac:dyDescent="0.2">
      <c r="A175" s="750">
        <v>3</v>
      </c>
      <c r="B175" s="757">
        <v>22100322</v>
      </c>
      <c r="C175" s="751" t="s">
        <v>1277</v>
      </c>
      <c r="D175" s="752">
        <v>4000000</v>
      </c>
      <c r="E175" s="766" t="s">
        <v>20</v>
      </c>
      <c r="F175" s="724">
        <v>2000000</v>
      </c>
      <c r="G175" s="724"/>
      <c r="H175" s="753" t="s">
        <v>4279</v>
      </c>
      <c r="I175" s="752"/>
    </row>
    <row r="176" spans="1:9" ht="40.5" x14ac:dyDescent="0.2">
      <c r="A176" s="750">
        <v>4</v>
      </c>
      <c r="B176" s="757">
        <v>22100323</v>
      </c>
      <c r="C176" s="751" t="s">
        <v>1278</v>
      </c>
      <c r="D176" s="752">
        <v>3000000</v>
      </c>
      <c r="E176" s="766" t="s">
        <v>20</v>
      </c>
      <c r="F176" s="724">
        <v>2000000</v>
      </c>
      <c r="G176" s="724"/>
      <c r="H176" s="753" t="s">
        <v>4279</v>
      </c>
      <c r="I176" s="752"/>
    </row>
    <row r="177" spans="1:9" ht="27" x14ac:dyDescent="0.2">
      <c r="A177" s="750">
        <v>5</v>
      </c>
      <c r="B177" s="757">
        <v>22100324</v>
      </c>
      <c r="C177" s="751" t="s">
        <v>1279</v>
      </c>
      <c r="D177" s="752">
        <v>1500000</v>
      </c>
      <c r="E177" s="766" t="s">
        <v>20</v>
      </c>
      <c r="F177" s="724">
        <v>1500000</v>
      </c>
      <c r="G177" s="724"/>
      <c r="H177" s="753" t="s">
        <v>4279</v>
      </c>
      <c r="I177" s="752"/>
    </row>
    <row r="178" spans="1:9" ht="27" x14ac:dyDescent="0.2">
      <c r="A178" s="750">
        <v>6</v>
      </c>
      <c r="B178" s="757">
        <v>22100325</v>
      </c>
      <c r="C178" s="751" t="s">
        <v>1280</v>
      </c>
      <c r="D178" s="752">
        <v>1000000</v>
      </c>
      <c r="E178" s="766" t="s">
        <v>20</v>
      </c>
      <c r="F178" s="724">
        <v>1000000</v>
      </c>
      <c r="G178" s="724"/>
      <c r="H178" s="753" t="s">
        <v>4279</v>
      </c>
      <c r="I178" s="752"/>
    </row>
    <row r="179" spans="1:9" ht="54" x14ac:dyDescent="0.2">
      <c r="A179" s="750">
        <v>7</v>
      </c>
      <c r="B179" s="757">
        <v>22100326</v>
      </c>
      <c r="C179" s="751" t="s">
        <v>1281</v>
      </c>
      <c r="D179" s="752">
        <v>502500000</v>
      </c>
      <c r="E179" s="752">
        <v>380000000</v>
      </c>
      <c r="F179" s="724">
        <f>502500000-10000000</f>
        <v>492500000</v>
      </c>
      <c r="G179" s="724">
        <f>F179</f>
        <v>492500000</v>
      </c>
      <c r="H179" s="753"/>
      <c r="I179" s="768" t="s">
        <v>3810</v>
      </c>
    </row>
    <row r="180" spans="1:9" ht="54" x14ac:dyDescent="0.2">
      <c r="A180" s="750">
        <v>8</v>
      </c>
      <c r="B180" s="757">
        <v>22100320</v>
      </c>
      <c r="C180" s="751" t="s">
        <v>1282</v>
      </c>
      <c r="D180" s="752">
        <v>750000000</v>
      </c>
      <c r="E180" s="752">
        <f>55605000+2204895+2204895</f>
        <v>60014790</v>
      </c>
      <c r="F180" s="724">
        <v>500000000</v>
      </c>
      <c r="G180" s="724">
        <v>500000000</v>
      </c>
      <c r="H180" s="753"/>
      <c r="I180" s="768" t="s">
        <v>3810</v>
      </c>
    </row>
    <row r="181" spans="1:9" x14ac:dyDescent="0.2">
      <c r="A181" s="1327" t="s">
        <v>1283</v>
      </c>
      <c r="B181" s="1328"/>
      <c r="C181" s="1329"/>
      <c r="D181" s="754">
        <f>SUM(D173:D180)</f>
        <v>1270000000</v>
      </c>
      <c r="E181" s="754">
        <f>SUM(E173:E180)</f>
        <v>440014790</v>
      </c>
      <c r="F181" s="755">
        <f>SUM(F173:F180)</f>
        <v>1000000000</v>
      </c>
      <c r="G181" s="755">
        <f>SUM(G173:G180)</f>
        <v>992500000</v>
      </c>
      <c r="H181" s="756"/>
      <c r="I181" s="754"/>
    </row>
    <row r="182" spans="1:9" x14ac:dyDescent="0.2">
      <c r="A182" s="757">
        <v>2</v>
      </c>
      <c r="B182" s="803" t="s">
        <v>4158</v>
      </c>
      <c r="C182" s="804"/>
      <c r="D182" s="804"/>
      <c r="E182" s="804"/>
      <c r="F182" s="805"/>
      <c r="G182" s="805"/>
      <c r="H182" s="806"/>
      <c r="I182" s="798"/>
    </row>
    <row r="183" spans="1:9" ht="27" x14ac:dyDescent="0.2">
      <c r="A183" s="750">
        <v>1</v>
      </c>
      <c r="B183" s="750">
        <v>22100204</v>
      </c>
      <c r="C183" s="751" t="s">
        <v>449</v>
      </c>
      <c r="D183" s="752">
        <v>3900000</v>
      </c>
      <c r="E183" s="752">
        <v>3900000</v>
      </c>
      <c r="F183" s="724">
        <v>3900000</v>
      </c>
      <c r="G183" s="724"/>
      <c r="H183" s="753" t="s">
        <v>4279</v>
      </c>
      <c r="I183" s="766"/>
    </row>
    <row r="184" spans="1:9" ht="27" x14ac:dyDescent="0.2">
      <c r="A184" s="750">
        <v>2</v>
      </c>
      <c r="B184" s="750">
        <v>22100262</v>
      </c>
      <c r="C184" s="751" t="s">
        <v>281</v>
      </c>
      <c r="D184" s="752">
        <v>2350000</v>
      </c>
      <c r="E184" s="752">
        <v>750000</v>
      </c>
      <c r="F184" s="724">
        <v>1500000</v>
      </c>
      <c r="G184" s="724"/>
      <c r="H184" s="753" t="s">
        <v>4279</v>
      </c>
      <c r="I184" s="752"/>
    </row>
    <row r="185" spans="1:9" ht="27" x14ac:dyDescent="0.2">
      <c r="A185" s="750">
        <v>3</v>
      </c>
      <c r="B185" s="750">
        <v>22100263</v>
      </c>
      <c r="C185" s="751" t="s">
        <v>1011</v>
      </c>
      <c r="D185" s="752">
        <v>3000000</v>
      </c>
      <c r="E185" s="752">
        <v>750000</v>
      </c>
      <c r="F185" s="724">
        <v>3000000</v>
      </c>
      <c r="G185" s="724"/>
      <c r="H185" s="753" t="s">
        <v>4279</v>
      </c>
      <c r="I185" s="752"/>
    </row>
    <row r="186" spans="1:9" ht="54" x14ac:dyDescent="0.2">
      <c r="A186" s="750">
        <v>4</v>
      </c>
      <c r="B186" s="750">
        <v>22100329</v>
      </c>
      <c r="C186" s="751" t="s">
        <v>2263</v>
      </c>
      <c r="D186" s="752">
        <v>750000</v>
      </c>
      <c r="E186" s="799" t="s">
        <v>20</v>
      </c>
      <c r="F186" s="724">
        <v>750000</v>
      </c>
      <c r="G186" s="724"/>
      <c r="H186" s="753" t="s">
        <v>4279</v>
      </c>
      <c r="I186" s="752"/>
    </row>
    <row r="187" spans="1:9" x14ac:dyDescent="0.2">
      <c r="A187" s="1327" t="s">
        <v>2264</v>
      </c>
      <c r="B187" s="1328"/>
      <c r="C187" s="1329"/>
      <c r="D187" s="754">
        <f>SUM(D183:D186)</f>
        <v>10000000</v>
      </c>
      <c r="E187" s="754">
        <f>SUM(E183:E186)</f>
        <v>5400000</v>
      </c>
      <c r="F187" s="755">
        <f>SUM(F183:F186)</f>
        <v>9150000</v>
      </c>
      <c r="G187" s="755">
        <f>SUM(G183:G186)</f>
        <v>0</v>
      </c>
      <c r="H187" s="756"/>
      <c r="I187" s="754"/>
    </row>
    <row r="188" spans="1:9" x14ac:dyDescent="0.2">
      <c r="A188" s="1327" t="s">
        <v>3480</v>
      </c>
      <c r="B188" s="1328"/>
      <c r="C188" s="1329"/>
      <c r="D188" s="791">
        <f>D187+D181</f>
        <v>1280000000</v>
      </c>
      <c r="E188" s="791">
        <f>E187+E181</f>
        <v>445414790</v>
      </c>
      <c r="F188" s="791">
        <f>F187+F181</f>
        <v>1009150000</v>
      </c>
      <c r="G188" s="791">
        <f>G187+G181</f>
        <v>992500000</v>
      </c>
      <c r="H188" s="796"/>
      <c r="I188" s="787"/>
    </row>
    <row r="189" spans="1:9" x14ac:dyDescent="0.2">
      <c r="A189" s="777">
        <v>6</v>
      </c>
      <c r="B189" s="1331" t="s">
        <v>3460</v>
      </c>
      <c r="C189" s="1332"/>
      <c r="D189" s="1332"/>
      <c r="E189" s="1332"/>
      <c r="F189" s="1332"/>
      <c r="G189" s="1332"/>
      <c r="H189" s="1332"/>
      <c r="I189" s="1333"/>
    </row>
    <row r="190" spans="1:9" x14ac:dyDescent="0.2">
      <c r="A190" s="777">
        <v>1</v>
      </c>
      <c r="B190" s="783" t="s">
        <v>4495</v>
      </c>
      <c r="C190" s="784"/>
      <c r="D190" s="784"/>
      <c r="E190" s="784"/>
      <c r="F190" s="785"/>
      <c r="G190" s="785"/>
      <c r="H190" s="786"/>
      <c r="I190" s="764"/>
    </row>
    <row r="191" spans="1:9" ht="27" x14ac:dyDescent="0.2">
      <c r="A191" s="750">
        <v>1</v>
      </c>
      <c r="B191" s="750">
        <v>22100693</v>
      </c>
      <c r="C191" s="751" t="s">
        <v>1613</v>
      </c>
      <c r="D191" s="752">
        <v>35000000</v>
      </c>
      <c r="E191" s="766" t="s">
        <v>20</v>
      </c>
      <c r="F191" s="724">
        <v>0</v>
      </c>
      <c r="G191" s="724"/>
      <c r="H191" s="753" t="s">
        <v>4280</v>
      </c>
      <c r="I191" s="752"/>
    </row>
    <row r="192" spans="1:9" ht="67.5" x14ac:dyDescent="0.2">
      <c r="A192" s="750">
        <v>2</v>
      </c>
      <c r="B192" s="750">
        <v>22100434</v>
      </c>
      <c r="C192" s="751" t="s">
        <v>815</v>
      </c>
      <c r="D192" s="752">
        <v>5000000</v>
      </c>
      <c r="E192" s="766" t="s">
        <v>20</v>
      </c>
      <c r="F192" s="724">
        <v>3000000</v>
      </c>
      <c r="G192" s="724">
        <f>F192</f>
        <v>3000000</v>
      </c>
      <c r="H192" s="753"/>
      <c r="I192" s="768" t="s">
        <v>3812</v>
      </c>
    </row>
    <row r="193" spans="1:9" ht="54" x14ac:dyDescent="0.2">
      <c r="A193" s="750">
        <v>3</v>
      </c>
      <c r="B193" s="750">
        <v>22100497</v>
      </c>
      <c r="C193" s="751" t="s">
        <v>3706</v>
      </c>
      <c r="D193" s="752">
        <v>27500000</v>
      </c>
      <c r="E193" s="766" t="s">
        <v>20</v>
      </c>
      <c r="F193" s="724">
        <v>7000000</v>
      </c>
      <c r="G193" s="724"/>
      <c r="H193" s="753" t="s">
        <v>4279</v>
      </c>
      <c r="I193" s="752"/>
    </row>
    <row r="194" spans="1:9" ht="27" x14ac:dyDescent="0.2">
      <c r="A194" s="750">
        <v>4</v>
      </c>
      <c r="B194" s="750">
        <v>22100498</v>
      </c>
      <c r="C194" s="751" t="s">
        <v>1615</v>
      </c>
      <c r="D194" s="752">
        <v>7000000</v>
      </c>
      <c r="E194" s="765">
        <v>1000000</v>
      </c>
      <c r="F194" s="724">
        <v>6000000</v>
      </c>
      <c r="G194" s="724"/>
      <c r="H194" s="753" t="s">
        <v>4279</v>
      </c>
      <c r="I194" s="752"/>
    </row>
    <row r="195" spans="1:9" ht="27" x14ac:dyDescent="0.2">
      <c r="A195" s="750">
        <v>5</v>
      </c>
      <c r="B195" s="750">
        <v>22100499</v>
      </c>
      <c r="C195" s="751" t="s">
        <v>1616</v>
      </c>
      <c r="D195" s="752">
        <v>3500000</v>
      </c>
      <c r="E195" s="766" t="s">
        <v>20</v>
      </c>
      <c r="F195" s="724">
        <v>2000000</v>
      </c>
      <c r="G195" s="724"/>
      <c r="H195" s="753" t="s">
        <v>4279</v>
      </c>
      <c r="I195" s="752"/>
    </row>
    <row r="196" spans="1:9" ht="27" x14ac:dyDescent="0.2">
      <c r="A196" s="750">
        <v>6</v>
      </c>
      <c r="B196" s="750">
        <v>22100501</v>
      </c>
      <c r="C196" s="751" t="s">
        <v>1617</v>
      </c>
      <c r="D196" s="752">
        <v>2000000</v>
      </c>
      <c r="E196" s="766" t="s">
        <v>20</v>
      </c>
      <c r="F196" s="724">
        <v>2000000</v>
      </c>
      <c r="G196" s="724"/>
      <c r="H196" s="753" t="s">
        <v>4279</v>
      </c>
      <c r="I196" s="752"/>
    </row>
    <row r="197" spans="1:9" ht="40.5" x14ac:dyDescent="0.2">
      <c r="A197" s="750">
        <v>7</v>
      </c>
      <c r="B197" s="750">
        <v>22100502</v>
      </c>
      <c r="C197" s="751" t="s">
        <v>1618</v>
      </c>
      <c r="D197" s="752">
        <v>4200000</v>
      </c>
      <c r="E197" s="766" t="s">
        <v>20</v>
      </c>
      <c r="F197" s="724">
        <v>2000000</v>
      </c>
      <c r="G197" s="724">
        <f>F197</f>
        <v>2000000</v>
      </c>
      <c r="H197" s="753"/>
      <c r="I197" s="768" t="s">
        <v>3811</v>
      </c>
    </row>
    <row r="198" spans="1:9" ht="27" x14ac:dyDescent="0.2">
      <c r="A198" s="750">
        <v>8</v>
      </c>
      <c r="B198" s="750">
        <v>22100503</v>
      </c>
      <c r="C198" s="751" t="s">
        <v>1619</v>
      </c>
      <c r="D198" s="752">
        <v>2000000</v>
      </c>
      <c r="E198" s="766" t="s">
        <v>20</v>
      </c>
      <c r="F198" s="724">
        <v>2000000</v>
      </c>
      <c r="G198" s="724"/>
      <c r="H198" s="753" t="s">
        <v>4279</v>
      </c>
      <c r="I198" s="752"/>
    </row>
    <row r="199" spans="1:9" ht="27" x14ac:dyDescent="0.2">
      <c r="A199" s="750">
        <v>9</v>
      </c>
      <c r="B199" s="750">
        <v>22100504</v>
      </c>
      <c r="C199" s="751" t="s">
        <v>1620</v>
      </c>
      <c r="D199" s="752">
        <v>500000</v>
      </c>
      <c r="E199" s="766" t="s">
        <v>20</v>
      </c>
      <c r="F199" s="724">
        <v>500000</v>
      </c>
      <c r="G199" s="724"/>
      <c r="H199" s="753" t="s">
        <v>4279</v>
      </c>
      <c r="I199" s="752"/>
    </row>
    <row r="200" spans="1:9" ht="67.5" x14ac:dyDescent="0.2">
      <c r="A200" s="750">
        <v>10</v>
      </c>
      <c r="B200" s="750">
        <v>22100505</v>
      </c>
      <c r="C200" s="751" t="s">
        <v>3705</v>
      </c>
      <c r="D200" s="752">
        <v>3000000</v>
      </c>
      <c r="E200" s="766" t="s">
        <v>20</v>
      </c>
      <c r="F200" s="724">
        <v>3000000</v>
      </c>
      <c r="G200" s="724">
        <f>F200</f>
        <v>3000000</v>
      </c>
      <c r="H200" s="753"/>
      <c r="I200" s="768" t="s">
        <v>3834</v>
      </c>
    </row>
    <row r="201" spans="1:9" ht="67.5" x14ac:dyDescent="0.2">
      <c r="A201" s="750">
        <v>11</v>
      </c>
      <c r="B201" s="750">
        <v>22100506</v>
      </c>
      <c r="C201" s="751" t="s">
        <v>1622</v>
      </c>
      <c r="D201" s="752">
        <v>2200000</v>
      </c>
      <c r="E201" s="766" t="s">
        <v>20</v>
      </c>
      <c r="F201" s="724">
        <v>2200000</v>
      </c>
      <c r="G201" s="724">
        <f>F201</f>
        <v>2200000</v>
      </c>
      <c r="H201" s="753"/>
      <c r="I201" s="768" t="s">
        <v>3834</v>
      </c>
    </row>
    <row r="202" spans="1:9" ht="40.5" x14ac:dyDescent="0.2">
      <c r="A202" s="750">
        <v>12</v>
      </c>
      <c r="B202" s="750">
        <v>22100507</v>
      </c>
      <c r="C202" s="751" t="s">
        <v>1623</v>
      </c>
      <c r="D202" s="752">
        <v>2000000</v>
      </c>
      <c r="E202" s="766" t="s">
        <v>20</v>
      </c>
      <c r="F202" s="724">
        <v>2000000</v>
      </c>
      <c r="G202" s="724"/>
      <c r="H202" s="753" t="s">
        <v>4279</v>
      </c>
      <c r="I202" s="752"/>
    </row>
    <row r="203" spans="1:9" ht="27" x14ac:dyDescent="0.2">
      <c r="A203" s="750">
        <v>13</v>
      </c>
      <c r="B203" s="750">
        <v>22100508</v>
      </c>
      <c r="C203" s="751" t="s">
        <v>1624</v>
      </c>
      <c r="D203" s="752">
        <v>16000000</v>
      </c>
      <c r="E203" s="765">
        <v>1500000</v>
      </c>
      <c r="F203" s="724">
        <v>8000000</v>
      </c>
      <c r="G203" s="724"/>
      <c r="H203" s="753" t="s">
        <v>4279</v>
      </c>
      <c r="I203" s="752"/>
    </row>
    <row r="204" spans="1:9" ht="40.5" x14ac:dyDescent="0.2">
      <c r="A204" s="750">
        <v>14</v>
      </c>
      <c r="B204" s="750">
        <v>22100509</v>
      </c>
      <c r="C204" s="751" t="s">
        <v>1625</v>
      </c>
      <c r="D204" s="752">
        <v>4000000</v>
      </c>
      <c r="E204" s="766" t="s">
        <v>20</v>
      </c>
      <c r="F204" s="724">
        <v>3000000</v>
      </c>
      <c r="G204" s="724"/>
      <c r="H204" s="753" t="s">
        <v>4279</v>
      </c>
      <c r="I204" s="752"/>
    </row>
    <row r="205" spans="1:9" ht="40.5" x14ac:dyDescent="0.2">
      <c r="A205" s="750">
        <v>15</v>
      </c>
      <c r="B205" s="750">
        <v>22100510</v>
      </c>
      <c r="C205" s="751" t="s">
        <v>1626</v>
      </c>
      <c r="D205" s="752">
        <v>12000000</v>
      </c>
      <c r="E205" s="766" t="s">
        <v>20</v>
      </c>
      <c r="F205" s="724">
        <v>6000000</v>
      </c>
      <c r="G205" s="724">
        <f>F205</f>
        <v>6000000</v>
      </c>
      <c r="H205" s="753"/>
      <c r="I205" s="768" t="s">
        <v>3811</v>
      </c>
    </row>
    <row r="206" spans="1:9" ht="27" x14ac:dyDescent="0.2">
      <c r="A206" s="750">
        <v>16</v>
      </c>
      <c r="B206" s="750">
        <v>22100511</v>
      </c>
      <c r="C206" s="751" t="s">
        <v>3341</v>
      </c>
      <c r="D206" s="752">
        <v>12000000</v>
      </c>
      <c r="E206" s="765">
        <v>3000000</v>
      </c>
      <c r="F206" s="724">
        <v>12000000</v>
      </c>
      <c r="G206" s="724"/>
      <c r="H206" s="753" t="s">
        <v>4279</v>
      </c>
      <c r="I206" s="752"/>
    </row>
    <row r="207" spans="1:9" ht="27" x14ac:dyDescent="0.2">
      <c r="A207" s="750">
        <v>17</v>
      </c>
      <c r="B207" s="750">
        <v>22100512</v>
      </c>
      <c r="C207" s="751" t="s">
        <v>1627</v>
      </c>
      <c r="D207" s="752">
        <v>2500000</v>
      </c>
      <c r="E207" s="766" t="s">
        <v>20</v>
      </c>
      <c r="F207" s="724">
        <v>1500000</v>
      </c>
      <c r="G207" s="724"/>
      <c r="H207" s="753" t="s">
        <v>4279</v>
      </c>
      <c r="I207" s="752"/>
    </row>
    <row r="208" spans="1:9" ht="27" x14ac:dyDescent="0.2">
      <c r="A208" s="750">
        <v>18</v>
      </c>
      <c r="B208" s="750">
        <v>22100514</v>
      </c>
      <c r="C208" s="751" t="s">
        <v>1628</v>
      </c>
      <c r="D208" s="752">
        <v>800000</v>
      </c>
      <c r="E208" s="766" t="s">
        <v>20</v>
      </c>
      <c r="F208" s="724">
        <v>0</v>
      </c>
      <c r="G208" s="724"/>
      <c r="H208" s="753" t="s">
        <v>4280</v>
      </c>
      <c r="I208" s="752"/>
    </row>
    <row r="209" spans="1:9" ht="27" x14ac:dyDescent="0.2">
      <c r="A209" s="750">
        <v>19</v>
      </c>
      <c r="B209" s="750">
        <v>22100515</v>
      </c>
      <c r="C209" s="751" t="s">
        <v>1629</v>
      </c>
      <c r="D209" s="752">
        <v>500000</v>
      </c>
      <c r="E209" s="766" t="s">
        <v>20</v>
      </c>
      <c r="F209" s="724">
        <v>0</v>
      </c>
      <c r="G209" s="724"/>
      <c r="H209" s="753" t="s">
        <v>4280</v>
      </c>
      <c r="I209" s="752"/>
    </row>
    <row r="210" spans="1:9" ht="27" x14ac:dyDescent="0.2">
      <c r="A210" s="750">
        <v>20</v>
      </c>
      <c r="B210" s="750">
        <v>22100516</v>
      </c>
      <c r="C210" s="751" t="s">
        <v>1630</v>
      </c>
      <c r="D210" s="752">
        <v>500000</v>
      </c>
      <c r="E210" s="766" t="s">
        <v>20</v>
      </c>
      <c r="F210" s="724">
        <v>500000</v>
      </c>
      <c r="G210" s="724"/>
      <c r="H210" s="753" t="s">
        <v>4279</v>
      </c>
      <c r="I210" s="752"/>
    </row>
    <row r="211" spans="1:9" ht="40.5" x14ac:dyDescent="0.2">
      <c r="A211" s="750">
        <v>21</v>
      </c>
      <c r="B211" s="750">
        <v>22100517</v>
      </c>
      <c r="C211" s="751" t="s">
        <v>1631</v>
      </c>
      <c r="D211" s="752">
        <v>2800000</v>
      </c>
      <c r="E211" s="766" t="s">
        <v>20</v>
      </c>
      <c r="F211" s="724">
        <v>2800000</v>
      </c>
      <c r="G211" s="724">
        <f>F211</f>
        <v>2800000</v>
      </c>
      <c r="H211" s="753"/>
      <c r="I211" s="768" t="s">
        <v>3811</v>
      </c>
    </row>
    <row r="212" spans="1:9" ht="27" x14ac:dyDescent="0.2">
      <c r="A212" s="750">
        <v>22</v>
      </c>
      <c r="B212" s="750">
        <v>22100642</v>
      </c>
      <c r="C212" s="751" t="s">
        <v>1632</v>
      </c>
      <c r="D212" s="752">
        <v>250000000</v>
      </c>
      <c r="E212" s="765">
        <v>20000000</v>
      </c>
      <c r="F212" s="724">
        <v>200000000</v>
      </c>
      <c r="G212" s="724"/>
      <c r="H212" s="753" t="s">
        <v>4279</v>
      </c>
      <c r="I212" s="752"/>
    </row>
    <row r="213" spans="1:9" ht="27" x14ac:dyDescent="0.2">
      <c r="A213" s="750">
        <v>23</v>
      </c>
      <c r="B213" s="750">
        <v>22100701</v>
      </c>
      <c r="C213" s="751" t="s">
        <v>3704</v>
      </c>
      <c r="D213" s="724">
        <v>0</v>
      </c>
      <c r="E213" s="776">
        <v>0</v>
      </c>
      <c r="F213" s="724">
        <v>20000000</v>
      </c>
      <c r="G213" s="724"/>
      <c r="H213" s="753" t="s">
        <v>4279</v>
      </c>
      <c r="I213" s="752"/>
    </row>
    <row r="214" spans="1:9" x14ac:dyDescent="0.2">
      <c r="A214" s="1327" t="s">
        <v>1633</v>
      </c>
      <c r="B214" s="1328"/>
      <c r="C214" s="1329"/>
      <c r="D214" s="754">
        <f>SUM(D191:D213)</f>
        <v>395000000</v>
      </c>
      <c r="E214" s="754">
        <f>SUM(E191:E213)</f>
        <v>25500000</v>
      </c>
      <c r="F214" s="755">
        <f>SUM(F191:F213)</f>
        <v>285500000</v>
      </c>
      <c r="G214" s="755">
        <f>SUM(G191:G213)</f>
        <v>19000000</v>
      </c>
      <c r="H214" s="756"/>
      <c r="I214" s="754"/>
    </row>
    <row r="215" spans="1:9" x14ac:dyDescent="0.2">
      <c r="A215" s="777">
        <v>2</v>
      </c>
      <c r="B215" s="783" t="s">
        <v>4496</v>
      </c>
      <c r="C215" s="761"/>
      <c r="D215" s="761"/>
      <c r="E215" s="761"/>
      <c r="F215" s="762"/>
      <c r="G215" s="762"/>
      <c r="H215" s="763"/>
      <c r="I215" s="764"/>
    </row>
    <row r="216" spans="1:9" ht="27" x14ac:dyDescent="0.2">
      <c r="A216" s="750">
        <v>1</v>
      </c>
      <c r="B216" s="750">
        <v>22100480</v>
      </c>
      <c r="C216" s="751" t="s">
        <v>1651</v>
      </c>
      <c r="D216" s="752">
        <v>4500000</v>
      </c>
      <c r="E216" s="766" t="s">
        <v>20</v>
      </c>
      <c r="F216" s="724">
        <v>2500000</v>
      </c>
      <c r="G216" s="724"/>
      <c r="H216" s="753" t="s">
        <v>4279</v>
      </c>
      <c r="I216" s="752"/>
    </row>
    <row r="217" spans="1:9" ht="27" x14ac:dyDescent="0.2">
      <c r="A217" s="750">
        <v>2</v>
      </c>
      <c r="B217" s="750">
        <v>22100481</v>
      </c>
      <c r="C217" s="751" t="s">
        <v>1652</v>
      </c>
      <c r="D217" s="752">
        <v>3000000</v>
      </c>
      <c r="E217" s="766" t="s">
        <v>20</v>
      </c>
      <c r="F217" s="724">
        <v>1500000</v>
      </c>
      <c r="G217" s="724"/>
      <c r="H217" s="753" t="s">
        <v>4279</v>
      </c>
      <c r="I217" s="752"/>
    </row>
    <row r="218" spans="1:9" ht="27" x14ac:dyDescent="0.2">
      <c r="A218" s="750">
        <v>3</v>
      </c>
      <c r="B218" s="750">
        <v>22100482</v>
      </c>
      <c r="C218" s="751" t="s">
        <v>1653</v>
      </c>
      <c r="D218" s="752">
        <v>4000000</v>
      </c>
      <c r="E218" s="766" t="s">
        <v>20</v>
      </c>
      <c r="F218" s="724">
        <v>1000000</v>
      </c>
      <c r="G218" s="724"/>
      <c r="H218" s="753" t="s">
        <v>4279</v>
      </c>
      <c r="I218" s="752"/>
    </row>
    <row r="219" spans="1:9" ht="27" x14ac:dyDescent="0.2">
      <c r="A219" s="750">
        <v>4</v>
      </c>
      <c r="B219" s="750">
        <v>22100483</v>
      </c>
      <c r="C219" s="751" t="s">
        <v>1654</v>
      </c>
      <c r="D219" s="752">
        <v>500000</v>
      </c>
      <c r="E219" s="766" t="s">
        <v>20</v>
      </c>
      <c r="F219" s="724">
        <v>500000</v>
      </c>
      <c r="G219" s="724"/>
      <c r="H219" s="753" t="s">
        <v>4279</v>
      </c>
      <c r="I219" s="752"/>
    </row>
    <row r="220" spans="1:9" ht="27" x14ac:dyDescent="0.2">
      <c r="A220" s="750">
        <v>5</v>
      </c>
      <c r="B220" s="750">
        <v>22100484</v>
      </c>
      <c r="C220" s="751" t="s">
        <v>1655</v>
      </c>
      <c r="D220" s="752">
        <v>3000000</v>
      </c>
      <c r="E220" s="766" t="s">
        <v>20</v>
      </c>
      <c r="F220" s="724">
        <v>3000000</v>
      </c>
      <c r="G220" s="724"/>
      <c r="H220" s="753" t="s">
        <v>4279</v>
      </c>
      <c r="I220" s="752"/>
    </row>
    <row r="221" spans="1:9" ht="27" x14ac:dyDescent="0.2">
      <c r="A221" s="750">
        <v>6</v>
      </c>
      <c r="B221" s="750">
        <v>22100485</v>
      </c>
      <c r="C221" s="751" t="s">
        <v>1656</v>
      </c>
      <c r="D221" s="752">
        <v>4000000</v>
      </c>
      <c r="E221" s="766" t="s">
        <v>20</v>
      </c>
      <c r="F221" s="724">
        <v>1500000</v>
      </c>
      <c r="G221" s="724"/>
      <c r="H221" s="753" t="s">
        <v>4279</v>
      </c>
      <c r="I221" s="752"/>
    </row>
    <row r="222" spans="1:9" ht="40.5" x14ac:dyDescent="0.2">
      <c r="A222" s="750">
        <v>7</v>
      </c>
      <c r="B222" s="750">
        <v>22100486</v>
      </c>
      <c r="C222" s="751" t="s">
        <v>1657</v>
      </c>
      <c r="D222" s="752">
        <v>1000000</v>
      </c>
      <c r="E222" s="766" t="s">
        <v>20</v>
      </c>
      <c r="F222" s="724">
        <v>1000000</v>
      </c>
      <c r="G222" s="724">
        <f>F222</f>
        <v>1000000</v>
      </c>
      <c r="H222" s="753"/>
      <c r="I222" s="768" t="s">
        <v>3813</v>
      </c>
    </row>
    <row r="223" spans="1:9" ht="40.5" x14ac:dyDescent="0.2">
      <c r="A223" s="750">
        <v>8</v>
      </c>
      <c r="B223" s="750">
        <v>22100487</v>
      </c>
      <c r="C223" s="751" t="s">
        <v>1658</v>
      </c>
      <c r="D223" s="752">
        <v>1000000</v>
      </c>
      <c r="E223" s="752">
        <v>779000</v>
      </c>
      <c r="F223" s="724">
        <v>1000000</v>
      </c>
      <c r="G223" s="724">
        <f>F223</f>
        <v>1000000</v>
      </c>
      <c r="H223" s="753"/>
      <c r="I223" s="768" t="s">
        <v>3813</v>
      </c>
    </row>
    <row r="224" spans="1:9" ht="27" x14ac:dyDescent="0.2">
      <c r="A224" s="750">
        <v>9</v>
      </c>
      <c r="B224" s="750">
        <v>22100488</v>
      </c>
      <c r="C224" s="751" t="s">
        <v>1659</v>
      </c>
      <c r="D224" s="752">
        <v>2000000</v>
      </c>
      <c r="E224" s="766" t="s">
        <v>20</v>
      </c>
      <c r="F224" s="724">
        <v>0</v>
      </c>
      <c r="G224" s="724"/>
      <c r="H224" s="753" t="s">
        <v>4280</v>
      </c>
      <c r="I224" s="752"/>
    </row>
    <row r="225" spans="1:9" ht="27" x14ac:dyDescent="0.2">
      <c r="A225" s="750">
        <v>10</v>
      </c>
      <c r="B225" s="750">
        <v>22100490</v>
      </c>
      <c r="C225" s="751" t="s">
        <v>1660</v>
      </c>
      <c r="D225" s="752">
        <v>25000000</v>
      </c>
      <c r="E225" s="752">
        <v>7000000</v>
      </c>
      <c r="F225" s="724">
        <v>20000000</v>
      </c>
      <c r="G225" s="724"/>
      <c r="H225" s="753" t="s">
        <v>4279</v>
      </c>
      <c r="I225" s="752"/>
    </row>
    <row r="226" spans="1:9" ht="27" x14ac:dyDescent="0.2">
      <c r="A226" s="750">
        <v>11</v>
      </c>
      <c r="B226" s="750">
        <v>22100491</v>
      </c>
      <c r="C226" s="751" t="s">
        <v>18</v>
      </c>
      <c r="D226" s="752">
        <v>8000000</v>
      </c>
      <c r="E226" s="752">
        <v>3646000</v>
      </c>
      <c r="F226" s="724">
        <v>8000000</v>
      </c>
      <c r="G226" s="724"/>
      <c r="H226" s="753" t="s">
        <v>4279</v>
      </c>
      <c r="I226" s="752"/>
    </row>
    <row r="227" spans="1:9" ht="27" x14ac:dyDescent="0.2">
      <c r="A227" s="750">
        <v>12</v>
      </c>
      <c r="B227" s="750">
        <v>22100492</v>
      </c>
      <c r="C227" s="751" t="s">
        <v>1661</v>
      </c>
      <c r="D227" s="752">
        <v>3000000</v>
      </c>
      <c r="E227" s="766" t="s">
        <v>20</v>
      </c>
      <c r="F227" s="724">
        <v>1000000</v>
      </c>
      <c r="G227" s="724"/>
      <c r="H227" s="753" t="s">
        <v>4279</v>
      </c>
      <c r="I227" s="752"/>
    </row>
    <row r="228" spans="1:9" ht="27" x14ac:dyDescent="0.2">
      <c r="A228" s="750">
        <v>13</v>
      </c>
      <c r="B228" s="750">
        <v>22100493</v>
      </c>
      <c r="C228" s="751" t="s">
        <v>1662</v>
      </c>
      <c r="D228" s="752">
        <v>1000000</v>
      </c>
      <c r="E228" s="752">
        <v>1185000</v>
      </c>
      <c r="F228" s="724">
        <v>1200000</v>
      </c>
      <c r="G228" s="724"/>
      <c r="H228" s="753" t="s">
        <v>4279</v>
      </c>
      <c r="I228" s="752"/>
    </row>
    <row r="229" spans="1:9" ht="27" x14ac:dyDescent="0.2">
      <c r="A229" s="750">
        <v>14</v>
      </c>
      <c r="B229" s="750">
        <v>22100494</v>
      </c>
      <c r="C229" s="751" t="s">
        <v>1663</v>
      </c>
      <c r="D229" s="752">
        <v>10000000</v>
      </c>
      <c r="E229" s="766" t="s">
        <v>20</v>
      </c>
      <c r="F229" s="724">
        <v>7500000</v>
      </c>
      <c r="G229" s="724"/>
      <c r="H229" s="753" t="s">
        <v>4279</v>
      </c>
      <c r="I229" s="752"/>
    </row>
    <row r="230" spans="1:9" x14ac:dyDescent="0.2">
      <c r="A230" s="1327" t="s">
        <v>1664</v>
      </c>
      <c r="B230" s="1328"/>
      <c r="C230" s="1329"/>
      <c r="D230" s="754">
        <f>SUM(D216:D229)</f>
        <v>70000000</v>
      </c>
      <c r="E230" s="754">
        <f>SUM(E216:E229)</f>
        <v>12610000</v>
      </c>
      <c r="F230" s="755">
        <f>SUM(F216:F229)</f>
        <v>49700000</v>
      </c>
      <c r="G230" s="755">
        <f>SUM(G216:G229)</f>
        <v>2000000</v>
      </c>
      <c r="H230" s="756"/>
      <c r="I230" s="754"/>
    </row>
    <row r="231" spans="1:9" x14ac:dyDescent="0.2">
      <c r="A231" s="757">
        <v>3</v>
      </c>
      <c r="B231" s="783" t="s">
        <v>4497</v>
      </c>
      <c r="C231" s="784"/>
      <c r="D231" s="784"/>
      <c r="E231" s="784"/>
      <c r="F231" s="785"/>
      <c r="G231" s="785"/>
      <c r="H231" s="786"/>
      <c r="I231" s="798"/>
    </row>
    <row r="232" spans="1:9" ht="27" x14ac:dyDescent="0.2">
      <c r="A232" s="750">
        <v>1</v>
      </c>
      <c r="B232" s="750">
        <v>22100271</v>
      </c>
      <c r="C232" s="751" t="s">
        <v>2281</v>
      </c>
      <c r="D232" s="752">
        <v>1000000</v>
      </c>
      <c r="E232" s="799" t="s">
        <v>20</v>
      </c>
      <c r="F232" s="724">
        <v>1000000</v>
      </c>
      <c r="G232" s="724"/>
      <c r="H232" s="753" t="s">
        <v>4279</v>
      </c>
      <c r="I232" s="752"/>
    </row>
    <row r="233" spans="1:9" ht="27" x14ac:dyDescent="0.2">
      <c r="A233" s="750">
        <v>2</v>
      </c>
      <c r="B233" s="750">
        <v>22100422</v>
      </c>
      <c r="C233" s="751" t="s">
        <v>411</v>
      </c>
      <c r="D233" s="752">
        <v>2968000</v>
      </c>
      <c r="E233" s="752">
        <v>190000</v>
      </c>
      <c r="F233" s="724">
        <v>1000000</v>
      </c>
      <c r="G233" s="724"/>
      <c r="H233" s="753" t="s">
        <v>4279</v>
      </c>
      <c r="I233" s="752"/>
    </row>
    <row r="234" spans="1:9" ht="27" x14ac:dyDescent="0.2">
      <c r="A234" s="750">
        <v>3</v>
      </c>
      <c r="B234" s="750">
        <v>22100605</v>
      </c>
      <c r="C234" s="751" t="s">
        <v>2282</v>
      </c>
      <c r="D234" s="752">
        <v>4000000</v>
      </c>
      <c r="E234" s="799" t="s">
        <v>20</v>
      </c>
      <c r="F234" s="724">
        <v>2000000</v>
      </c>
      <c r="G234" s="724"/>
      <c r="H234" s="753" t="s">
        <v>4279</v>
      </c>
      <c r="I234" s="752"/>
    </row>
    <row r="235" spans="1:9" ht="27" x14ac:dyDescent="0.2">
      <c r="A235" s="750">
        <v>4</v>
      </c>
      <c r="B235" s="750">
        <v>22100606</v>
      </c>
      <c r="C235" s="751" t="s">
        <v>2283</v>
      </c>
      <c r="D235" s="752">
        <v>2008000</v>
      </c>
      <c r="E235" s="752">
        <v>710000</v>
      </c>
      <c r="F235" s="724">
        <v>1000000</v>
      </c>
      <c r="G235" s="724"/>
      <c r="H235" s="753" t="s">
        <v>4279</v>
      </c>
      <c r="I235" s="752"/>
    </row>
    <row r="236" spans="1:9" ht="27" x14ac:dyDescent="0.2">
      <c r="A236" s="750">
        <v>5</v>
      </c>
      <c r="B236" s="750">
        <v>22100607</v>
      </c>
      <c r="C236" s="751" t="s">
        <v>2284</v>
      </c>
      <c r="D236" s="752">
        <v>10000000</v>
      </c>
      <c r="E236" s="799" t="s">
        <v>20</v>
      </c>
      <c r="F236" s="724">
        <v>1500000</v>
      </c>
      <c r="G236" s="724"/>
      <c r="H236" s="753" t="s">
        <v>4279</v>
      </c>
      <c r="I236" s="752"/>
    </row>
    <row r="237" spans="1:9" ht="27" x14ac:dyDescent="0.2">
      <c r="A237" s="750">
        <v>6</v>
      </c>
      <c r="B237" s="750">
        <v>22100608</v>
      </c>
      <c r="C237" s="751" t="s">
        <v>2285</v>
      </c>
      <c r="D237" s="752">
        <v>2000000</v>
      </c>
      <c r="E237" s="799" t="s">
        <v>20</v>
      </c>
      <c r="F237" s="724">
        <v>1000000</v>
      </c>
      <c r="G237" s="724"/>
      <c r="H237" s="753" t="s">
        <v>4279</v>
      </c>
      <c r="I237" s="752"/>
    </row>
    <row r="238" spans="1:9" ht="27" x14ac:dyDescent="0.2">
      <c r="A238" s="750">
        <v>7</v>
      </c>
      <c r="B238" s="750">
        <v>22100609</v>
      </c>
      <c r="C238" s="751" t="s">
        <v>2286</v>
      </c>
      <c r="D238" s="752">
        <v>2000000</v>
      </c>
      <c r="E238" s="799" t="s">
        <v>20</v>
      </c>
      <c r="F238" s="724">
        <v>1000000</v>
      </c>
      <c r="G238" s="724"/>
      <c r="H238" s="753" t="s">
        <v>4279</v>
      </c>
      <c r="I238" s="752"/>
    </row>
    <row r="239" spans="1:9" ht="27" x14ac:dyDescent="0.2">
      <c r="A239" s="750">
        <v>8</v>
      </c>
      <c r="B239" s="750">
        <v>22100610</v>
      </c>
      <c r="C239" s="751" t="s">
        <v>2287</v>
      </c>
      <c r="D239" s="752">
        <v>2000000</v>
      </c>
      <c r="E239" s="799" t="s">
        <v>20</v>
      </c>
      <c r="F239" s="724">
        <v>1000000</v>
      </c>
      <c r="G239" s="724"/>
      <c r="H239" s="753" t="s">
        <v>4279</v>
      </c>
      <c r="I239" s="752"/>
    </row>
    <row r="240" spans="1:9" ht="27" x14ac:dyDescent="0.2">
      <c r="A240" s="750">
        <v>9</v>
      </c>
      <c r="B240" s="750">
        <v>22100611</v>
      </c>
      <c r="C240" s="751" t="s">
        <v>2288</v>
      </c>
      <c r="D240" s="752">
        <v>10000000</v>
      </c>
      <c r="E240" s="799" t="s">
        <v>20</v>
      </c>
      <c r="F240" s="724">
        <v>2000000</v>
      </c>
      <c r="G240" s="724"/>
      <c r="H240" s="753" t="s">
        <v>4279</v>
      </c>
      <c r="I240" s="752"/>
    </row>
    <row r="241" spans="1:9" ht="27" x14ac:dyDescent="0.2">
      <c r="A241" s="750">
        <v>10</v>
      </c>
      <c r="B241" s="750">
        <v>22100614</v>
      </c>
      <c r="C241" s="751" t="s">
        <v>2289</v>
      </c>
      <c r="D241" s="752">
        <v>8000</v>
      </c>
      <c r="E241" s="799" t="s">
        <v>20</v>
      </c>
      <c r="F241" s="724">
        <v>0</v>
      </c>
      <c r="G241" s="724"/>
      <c r="H241" s="753" t="s">
        <v>4280</v>
      </c>
      <c r="I241" s="752"/>
    </row>
    <row r="242" spans="1:9" ht="27" x14ac:dyDescent="0.2">
      <c r="A242" s="750">
        <v>11</v>
      </c>
      <c r="B242" s="750">
        <v>22100615</v>
      </c>
      <c r="C242" s="751" t="s">
        <v>2290</v>
      </c>
      <c r="D242" s="752">
        <v>105000000</v>
      </c>
      <c r="E242" s="752">
        <v>75000000</v>
      </c>
      <c r="F242" s="724">
        <v>75000000</v>
      </c>
      <c r="G242" s="724"/>
      <c r="H242" s="753" t="s">
        <v>4279</v>
      </c>
      <c r="I242" s="752"/>
    </row>
    <row r="243" spans="1:9" ht="27" x14ac:dyDescent="0.2">
      <c r="A243" s="750">
        <v>12</v>
      </c>
      <c r="B243" s="750">
        <v>22100616</v>
      </c>
      <c r="C243" s="751" t="s">
        <v>2291</v>
      </c>
      <c r="D243" s="752">
        <v>1000000</v>
      </c>
      <c r="E243" s="799" t="s">
        <v>20</v>
      </c>
      <c r="F243" s="724">
        <v>1000000</v>
      </c>
      <c r="G243" s="724"/>
      <c r="H243" s="753" t="s">
        <v>4279</v>
      </c>
      <c r="I243" s="752"/>
    </row>
    <row r="244" spans="1:9" ht="27" x14ac:dyDescent="0.2">
      <c r="A244" s="750">
        <v>13</v>
      </c>
      <c r="B244" s="750">
        <v>22100617</v>
      </c>
      <c r="C244" s="751" t="s">
        <v>2292</v>
      </c>
      <c r="D244" s="752">
        <v>2000000</v>
      </c>
      <c r="E244" s="799" t="s">
        <v>20</v>
      </c>
      <c r="F244" s="724">
        <v>1000000</v>
      </c>
      <c r="G244" s="724"/>
      <c r="H244" s="753" t="s">
        <v>4279</v>
      </c>
      <c r="I244" s="752"/>
    </row>
    <row r="245" spans="1:9" ht="27" x14ac:dyDescent="0.2">
      <c r="A245" s="750">
        <v>14</v>
      </c>
      <c r="B245" s="750">
        <v>22100618</v>
      </c>
      <c r="C245" s="751" t="s">
        <v>2293</v>
      </c>
      <c r="D245" s="752">
        <v>1000000</v>
      </c>
      <c r="E245" s="799" t="s">
        <v>20</v>
      </c>
      <c r="F245" s="724">
        <v>1000000</v>
      </c>
      <c r="G245" s="724"/>
      <c r="H245" s="753" t="s">
        <v>4279</v>
      </c>
      <c r="I245" s="752"/>
    </row>
    <row r="246" spans="1:9" ht="54" x14ac:dyDescent="0.2">
      <c r="A246" s="750">
        <v>15</v>
      </c>
      <c r="B246" s="750">
        <v>22100619</v>
      </c>
      <c r="C246" s="751" t="s">
        <v>775</v>
      </c>
      <c r="D246" s="752">
        <v>35016000</v>
      </c>
      <c r="E246" s="799" t="s">
        <v>20</v>
      </c>
      <c r="F246" s="724">
        <v>35000000</v>
      </c>
      <c r="G246" s="724">
        <f>F246</f>
        <v>35000000</v>
      </c>
      <c r="H246" s="753"/>
      <c r="I246" s="768" t="s">
        <v>3814</v>
      </c>
    </row>
    <row r="247" spans="1:9" ht="27" x14ac:dyDescent="0.2">
      <c r="A247" s="750">
        <v>16</v>
      </c>
      <c r="B247" s="750">
        <v>22100620</v>
      </c>
      <c r="C247" s="751" t="s">
        <v>2294</v>
      </c>
      <c r="D247" s="752">
        <v>6000000</v>
      </c>
      <c r="E247" s="752">
        <v>1834000</v>
      </c>
      <c r="F247" s="724">
        <v>3000000</v>
      </c>
      <c r="G247" s="724"/>
      <c r="H247" s="753" t="s">
        <v>4279</v>
      </c>
      <c r="I247" s="752"/>
    </row>
    <row r="248" spans="1:9" ht="27" x14ac:dyDescent="0.2">
      <c r="A248" s="750">
        <v>17</v>
      </c>
      <c r="B248" s="750">
        <v>22100621</v>
      </c>
      <c r="C248" s="751" t="s">
        <v>2295</v>
      </c>
      <c r="D248" s="752">
        <v>1000000</v>
      </c>
      <c r="E248" s="799" t="s">
        <v>20</v>
      </c>
      <c r="F248" s="724">
        <v>1000000</v>
      </c>
      <c r="G248" s="724"/>
      <c r="H248" s="753" t="s">
        <v>4279</v>
      </c>
      <c r="I248" s="752"/>
    </row>
    <row r="249" spans="1:9" ht="27" x14ac:dyDescent="0.2">
      <c r="A249" s="750">
        <v>18</v>
      </c>
      <c r="B249" s="750">
        <v>22100668</v>
      </c>
      <c r="C249" s="751" t="s">
        <v>2296</v>
      </c>
      <c r="D249" s="752">
        <v>3000000</v>
      </c>
      <c r="E249" s="799" t="s">
        <v>20</v>
      </c>
      <c r="F249" s="724">
        <v>2000000</v>
      </c>
      <c r="G249" s="724"/>
      <c r="H249" s="753" t="s">
        <v>4279</v>
      </c>
      <c r="I249" s="752"/>
    </row>
    <row r="250" spans="1:9" x14ac:dyDescent="0.2">
      <c r="A250" s="1327" t="s">
        <v>2297</v>
      </c>
      <c r="B250" s="1328"/>
      <c r="C250" s="1329"/>
      <c r="D250" s="754">
        <f>SUM(D232:D249)</f>
        <v>190000000</v>
      </c>
      <c r="E250" s="754">
        <f>SUM(E232:E249)</f>
        <v>77734000</v>
      </c>
      <c r="F250" s="755">
        <f>SUM(F232:F249)</f>
        <v>130500000</v>
      </c>
      <c r="G250" s="755">
        <f>SUM(G232:G249)</f>
        <v>35000000</v>
      </c>
      <c r="H250" s="756"/>
      <c r="I250" s="754"/>
    </row>
    <row r="251" spans="1:9" x14ac:dyDescent="0.2">
      <c r="A251" s="757">
        <v>4</v>
      </c>
      <c r="B251" s="807" t="s">
        <v>4498</v>
      </c>
      <c r="C251" s="784"/>
      <c r="D251" s="784"/>
      <c r="E251" s="784"/>
      <c r="F251" s="785"/>
      <c r="G251" s="785"/>
      <c r="H251" s="786"/>
      <c r="I251" s="798"/>
    </row>
    <row r="252" spans="1:9" ht="27" x14ac:dyDescent="0.2">
      <c r="A252" s="750">
        <v>1</v>
      </c>
      <c r="B252" s="750">
        <v>22100283</v>
      </c>
      <c r="C252" s="751" t="s">
        <v>2017</v>
      </c>
      <c r="D252" s="752">
        <v>28500000</v>
      </c>
      <c r="E252" s="799" t="s">
        <v>20</v>
      </c>
      <c r="F252" s="724">
        <f>18500000+24319466</f>
        <v>42819466</v>
      </c>
      <c r="G252" s="724"/>
      <c r="H252" s="753" t="s">
        <v>4279</v>
      </c>
      <c r="I252" s="752"/>
    </row>
    <row r="253" spans="1:9" ht="54" x14ac:dyDescent="0.2">
      <c r="A253" s="750">
        <v>2</v>
      </c>
      <c r="B253" s="750">
        <v>22100495</v>
      </c>
      <c r="C253" s="751" t="s">
        <v>2018</v>
      </c>
      <c r="D253" s="752">
        <v>102500000</v>
      </c>
      <c r="E253" s="752">
        <v>53974666.719999999</v>
      </c>
      <c r="F253" s="724">
        <v>102500000</v>
      </c>
      <c r="G253" s="724">
        <f>F253</f>
        <v>102500000</v>
      </c>
      <c r="H253" s="753"/>
      <c r="I253" s="768" t="s">
        <v>3814</v>
      </c>
    </row>
    <row r="254" spans="1:9" ht="40.5" x14ac:dyDescent="0.2">
      <c r="A254" s="750">
        <v>3</v>
      </c>
      <c r="B254" s="750">
        <v>22100496</v>
      </c>
      <c r="C254" s="751" t="s">
        <v>2019</v>
      </c>
      <c r="D254" s="752">
        <v>15000000</v>
      </c>
      <c r="E254" s="776">
        <v>0</v>
      </c>
      <c r="F254" s="724">
        <v>0</v>
      </c>
      <c r="G254" s="724"/>
      <c r="H254" s="753" t="s">
        <v>4519</v>
      </c>
      <c r="I254" s="752"/>
    </row>
    <row r="255" spans="1:9" x14ac:dyDescent="0.2">
      <c r="A255" s="1327" t="s">
        <v>2020</v>
      </c>
      <c r="B255" s="1328"/>
      <c r="C255" s="1329"/>
      <c r="D255" s="754">
        <f>SUM(D252:D254)</f>
        <v>146000000</v>
      </c>
      <c r="E255" s="754">
        <f>SUM(E252:E254)</f>
        <v>53974666.719999999</v>
      </c>
      <c r="F255" s="755">
        <f>SUM(F252:F254)</f>
        <v>145319466</v>
      </c>
      <c r="G255" s="755">
        <f>SUM(G252:G254)</f>
        <v>102500000</v>
      </c>
      <c r="H255" s="756"/>
      <c r="I255" s="754"/>
    </row>
    <row r="256" spans="1:9" x14ac:dyDescent="0.2">
      <c r="A256" s="757">
        <v>5</v>
      </c>
      <c r="B256" s="783" t="s">
        <v>4499</v>
      </c>
      <c r="C256" s="784"/>
      <c r="D256" s="784"/>
      <c r="E256" s="784"/>
      <c r="F256" s="785"/>
      <c r="G256" s="785"/>
      <c r="H256" s="786"/>
      <c r="I256" s="764"/>
    </row>
    <row r="257" spans="1:9" ht="27" x14ac:dyDescent="0.2">
      <c r="A257" s="750">
        <v>1</v>
      </c>
      <c r="B257" s="750">
        <v>22100266</v>
      </c>
      <c r="C257" s="751" t="s">
        <v>477</v>
      </c>
      <c r="D257" s="752">
        <v>1000000</v>
      </c>
      <c r="E257" s="766" t="s">
        <v>20</v>
      </c>
      <c r="F257" s="724">
        <v>1000000</v>
      </c>
      <c r="G257" s="724"/>
      <c r="H257" s="753" t="s">
        <v>4279</v>
      </c>
      <c r="I257" s="752"/>
    </row>
    <row r="258" spans="1:9" ht="27" x14ac:dyDescent="0.2">
      <c r="A258" s="750">
        <v>2</v>
      </c>
      <c r="B258" s="750">
        <v>22100628</v>
      </c>
      <c r="C258" s="751" t="s">
        <v>478</v>
      </c>
      <c r="D258" s="752">
        <v>3000000</v>
      </c>
      <c r="E258" s="766" t="s">
        <v>20</v>
      </c>
      <c r="F258" s="724">
        <v>2000000</v>
      </c>
      <c r="G258" s="724"/>
      <c r="H258" s="753" t="s">
        <v>4279</v>
      </c>
      <c r="I258" s="752"/>
    </row>
    <row r="259" spans="1:9" x14ac:dyDescent="0.2">
      <c r="A259" s="1327" t="s">
        <v>479</v>
      </c>
      <c r="B259" s="1328"/>
      <c r="C259" s="1329"/>
      <c r="D259" s="754">
        <f>SUM(D257:D258)</f>
        <v>4000000</v>
      </c>
      <c r="E259" s="755">
        <f>SUM(E257:E258)</f>
        <v>0</v>
      </c>
      <c r="F259" s="755">
        <f>SUM(F257:F258)</f>
        <v>3000000</v>
      </c>
      <c r="G259" s="755"/>
      <c r="H259" s="756"/>
      <c r="I259" s="754"/>
    </row>
    <row r="260" spans="1:9" x14ac:dyDescent="0.2">
      <c r="A260" s="757">
        <v>6</v>
      </c>
      <c r="B260" s="783" t="s">
        <v>4500</v>
      </c>
      <c r="C260" s="784"/>
      <c r="D260" s="784"/>
      <c r="E260" s="784"/>
      <c r="F260" s="785"/>
      <c r="G260" s="785"/>
      <c r="H260" s="786"/>
      <c r="I260" s="784"/>
    </row>
    <row r="261" spans="1:9" ht="27" x14ac:dyDescent="0.2">
      <c r="A261" s="750">
        <v>1</v>
      </c>
      <c r="B261" s="750">
        <v>22100632</v>
      </c>
      <c r="C261" s="751" t="s">
        <v>1982</v>
      </c>
      <c r="D261" s="752">
        <v>12000000</v>
      </c>
      <c r="E261" s="799" t="s">
        <v>20</v>
      </c>
      <c r="F261" s="724">
        <v>8000000</v>
      </c>
      <c r="G261" s="724"/>
      <c r="H261" s="753" t="s">
        <v>4279</v>
      </c>
      <c r="I261" s="752"/>
    </row>
    <row r="262" spans="1:9" x14ac:dyDescent="0.2">
      <c r="A262" s="1327" t="s">
        <v>1983</v>
      </c>
      <c r="B262" s="1328"/>
      <c r="C262" s="1329"/>
      <c r="D262" s="754">
        <f>SUM(D261)</f>
        <v>12000000</v>
      </c>
      <c r="E262" s="755">
        <f>SUM(E261)</f>
        <v>0</v>
      </c>
      <c r="F262" s="755">
        <f>SUM(F261)</f>
        <v>8000000</v>
      </c>
      <c r="G262" s="755"/>
      <c r="H262" s="756"/>
      <c r="I262" s="754"/>
    </row>
    <row r="263" spans="1:9" x14ac:dyDescent="0.2">
      <c r="A263" s="777">
        <v>7</v>
      </c>
      <c r="B263" s="1334" t="s">
        <v>4501</v>
      </c>
      <c r="C263" s="1352"/>
      <c r="D263" s="784"/>
      <c r="E263" s="784"/>
      <c r="F263" s="785"/>
      <c r="G263" s="785"/>
      <c r="H263" s="786"/>
      <c r="I263" s="808"/>
    </row>
    <row r="264" spans="1:9" ht="40.5" x14ac:dyDescent="0.2">
      <c r="A264" s="750">
        <v>1</v>
      </c>
      <c r="B264" s="809">
        <v>22100251</v>
      </c>
      <c r="C264" s="751" t="s">
        <v>12</v>
      </c>
      <c r="D264" s="752">
        <v>2000000</v>
      </c>
      <c r="E264" s="766" t="s">
        <v>20</v>
      </c>
      <c r="F264" s="724">
        <v>1000000</v>
      </c>
      <c r="G264" s="724">
        <f>F264</f>
        <v>1000000</v>
      </c>
      <c r="H264" s="753"/>
      <c r="I264" s="768" t="s">
        <v>3815</v>
      </c>
    </row>
    <row r="265" spans="1:9" ht="27" x14ac:dyDescent="0.2">
      <c r="A265" s="750">
        <v>2</v>
      </c>
      <c r="B265" s="787">
        <v>22100253</v>
      </c>
      <c r="C265" s="751" t="s">
        <v>13</v>
      </c>
      <c r="D265" s="752">
        <v>5000000</v>
      </c>
      <c r="E265" s="766" t="s">
        <v>20</v>
      </c>
      <c r="F265" s="724" t="s">
        <v>20</v>
      </c>
      <c r="G265" s="724"/>
      <c r="H265" s="753" t="s">
        <v>4519</v>
      </c>
      <c r="I265" s="752"/>
    </row>
    <row r="266" spans="1:9" ht="27" x14ac:dyDescent="0.2">
      <c r="A266" s="750">
        <v>3</v>
      </c>
      <c r="B266" s="787">
        <v>22100257</v>
      </c>
      <c r="C266" s="751" t="s">
        <v>14</v>
      </c>
      <c r="D266" s="752">
        <v>3000000</v>
      </c>
      <c r="E266" s="766" t="s">
        <v>20</v>
      </c>
      <c r="F266" s="724">
        <v>3000000</v>
      </c>
      <c r="G266" s="724"/>
      <c r="H266" s="753" t="s">
        <v>4279</v>
      </c>
      <c r="I266" s="752"/>
    </row>
    <row r="267" spans="1:9" ht="40.5" x14ac:dyDescent="0.2">
      <c r="A267" s="750">
        <v>4</v>
      </c>
      <c r="B267" s="787">
        <v>22100518</v>
      </c>
      <c r="C267" s="751" t="s">
        <v>15</v>
      </c>
      <c r="D267" s="752">
        <v>10000000</v>
      </c>
      <c r="E267" s="766" t="s">
        <v>20</v>
      </c>
      <c r="F267" s="724">
        <v>5000000</v>
      </c>
      <c r="G267" s="724"/>
      <c r="H267" s="753" t="s">
        <v>4279</v>
      </c>
      <c r="I267" s="752"/>
    </row>
    <row r="268" spans="1:9" ht="27" x14ac:dyDescent="0.2">
      <c r="A268" s="750">
        <v>5</v>
      </c>
      <c r="B268" s="787">
        <v>22100520</v>
      </c>
      <c r="C268" s="751" t="s">
        <v>16</v>
      </c>
      <c r="D268" s="752">
        <v>15000000</v>
      </c>
      <c r="E268" s="752">
        <v>1645000</v>
      </c>
      <c r="F268" s="724">
        <v>10000000</v>
      </c>
      <c r="G268" s="724"/>
      <c r="H268" s="753" t="s">
        <v>4279</v>
      </c>
      <c r="I268" s="752"/>
    </row>
    <row r="269" spans="1:9" ht="27" x14ac:dyDescent="0.2">
      <c r="A269" s="750">
        <v>6</v>
      </c>
      <c r="B269" s="787">
        <v>22100519</v>
      </c>
      <c r="C269" s="751" t="s">
        <v>17</v>
      </c>
      <c r="D269" s="752">
        <v>23000000</v>
      </c>
      <c r="E269" s="766" t="s">
        <v>20</v>
      </c>
      <c r="F269" s="724">
        <v>5000000</v>
      </c>
      <c r="G269" s="724"/>
      <c r="H269" s="753" t="s">
        <v>4279</v>
      </c>
      <c r="I269" s="752"/>
    </row>
    <row r="270" spans="1:9" ht="27" x14ac:dyDescent="0.2">
      <c r="A270" s="750">
        <v>7</v>
      </c>
      <c r="B270" s="787">
        <v>22100491</v>
      </c>
      <c r="C270" s="751" t="s">
        <v>18</v>
      </c>
      <c r="D270" s="752">
        <v>2000000</v>
      </c>
      <c r="E270" s="752">
        <v>1904000</v>
      </c>
      <c r="F270" s="724">
        <v>2000000</v>
      </c>
      <c r="G270" s="724"/>
      <c r="H270" s="753" t="s">
        <v>4279</v>
      </c>
      <c r="I270" s="752"/>
    </row>
    <row r="271" spans="1:9" x14ac:dyDescent="0.2">
      <c r="A271" s="1327" t="s">
        <v>19</v>
      </c>
      <c r="B271" s="1328"/>
      <c r="C271" s="1329"/>
      <c r="D271" s="791">
        <f>SUM(D264:D270)</f>
        <v>60000000</v>
      </c>
      <c r="E271" s="791">
        <f>SUM(E264:E270)</f>
        <v>3549000</v>
      </c>
      <c r="F271" s="793">
        <f>SUM(F264:F270)</f>
        <v>26000000</v>
      </c>
      <c r="G271" s="793">
        <f>SUM(G264:G270)</f>
        <v>1000000</v>
      </c>
      <c r="H271" s="794"/>
      <c r="I271" s="787"/>
    </row>
    <row r="272" spans="1:9" x14ac:dyDescent="0.2">
      <c r="A272" s="1327" t="s">
        <v>3481</v>
      </c>
      <c r="B272" s="1328"/>
      <c r="C272" s="1329"/>
      <c r="D272" s="791">
        <f>D271+D262+D259+D255+D250+D230+D214</f>
        <v>877000000</v>
      </c>
      <c r="E272" s="791">
        <f>E271+E262+E259+E255+E250+E230+E214</f>
        <v>173367666.72</v>
      </c>
      <c r="F272" s="791">
        <f>F271+F262+F259+F255+F250+F230+F214</f>
        <v>648019466</v>
      </c>
      <c r="G272" s="791">
        <f>G271+G262+G259+G255+G250+G230+G214</f>
        <v>159500000</v>
      </c>
      <c r="H272" s="796"/>
      <c r="I272" s="787"/>
    </row>
    <row r="273" spans="1:9" x14ac:dyDescent="0.2">
      <c r="A273" s="777">
        <v>7</v>
      </c>
      <c r="B273" s="1331" t="s">
        <v>3461</v>
      </c>
      <c r="C273" s="1332"/>
      <c r="D273" s="1332"/>
      <c r="E273" s="1332"/>
      <c r="F273" s="1332"/>
      <c r="G273" s="1332"/>
      <c r="H273" s="1332"/>
      <c r="I273" s="1333"/>
    </row>
    <row r="274" spans="1:9" x14ac:dyDescent="0.2">
      <c r="A274" s="757">
        <v>1</v>
      </c>
      <c r="B274" s="810" t="s">
        <v>4502</v>
      </c>
      <c r="C274" s="787"/>
      <c r="D274" s="787"/>
      <c r="E274" s="787"/>
      <c r="F274" s="811"/>
      <c r="G274" s="811"/>
      <c r="H274" s="812"/>
      <c r="I274" s="787"/>
    </row>
    <row r="275" spans="1:9" ht="27" x14ac:dyDescent="0.2">
      <c r="A275" s="750">
        <v>1</v>
      </c>
      <c r="B275" s="750">
        <v>22100691</v>
      </c>
      <c r="C275" s="751" t="s">
        <v>1349</v>
      </c>
      <c r="D275" s="752">
        <v>36000000</v>
      </c>
      <c r="E275" s="766" t="s">
        <v>20</v>
      </c>
      <c r="F275" s="724">
        <v>0</v>
      </c>
      <c r="G275" s="724"/>
      <c r="H275" s="753" t="s">
        <v>4519</v>
      </c>
      <c r="I275" s="752"/>
    </row>
    <row r="276" spans="1:9" ht="27" x14ac:dyDescent="0.2">
      <c r="A276" s="750">
        <v>2</v>
      </c>
      <c r="B276" s="750">
        <v>22100469</v>
      </c>
      <c r="C276" s="751" t="s">
        <v>1350</v>
      </c>
      <c r="D276" s="752">
        <v>7000000</v>
      </c>
      <c r="E276" s="752">
        <v>2000000</v>
      </c>
      <c r="F276" s="724">
        <v>5000000</v>
      </c>
      <c r="G276" s="724"/>
      <c r="H276" s="753" t="s">
        <v>4279</v>
      </c>
      <c r="I276" s="752"/>
    </row>
    <row r="277" spans="1:9" x14ac:dyDescent="0.2">
      <c r="A277" s="1327" t="s">
        <v>1351</v>
      </c>
      <c r="B277" s="1328"/>
      <c r="C277" s="1329"/>
      <c r="D277" s="754">
        <f>SUM(D275:D276)</f>
        <v>43000000</v>
      </c>
      <c r="E277" s="754">
        <f>SUM(E275:E276)</f>
        <v>2000000</v>
      </c>
      <c r="F277" s="755">
        <f>SUM(F275:F276)</f>
        <v>5000000</v>
      </c>
      <c r="G277" s="755"/>
      <c r="H277" s="756"/>
      <c r="I277" s="754"/>
    </row>
    <row r="278" spans="1:9" x14ac:dyDescent="0.2">
      <c r="A278" s="757">
        <v>2</v>
      </c>
      <c r="B278" s="783" t="s">
        <v>4503</v>
      </c>
      <c r="C278" s="784"/>
      <c r="D278" s="784"/>
      <c r="E278" s="784"/>
      <c r="F278" s="785"/>
      <c r="G278" s="785"/>
      <c r="H278" s="786"/>
      <c r="I278" s="798"/>
    </row>
    <row r="279" spans="1:9" ht="54" x14ac:dyDescent="0.2">
      <c r="A279" s="750">
        <v>1</v>
      </c>
      <c r="B279" s="750">
        <v>22100418</v>
      </c>
      <c r="C279" s="751" t="s">
        <v>1998</v>
      </c>
      <c r="D279" s="752">
        <v>350000000</v>
      </c>
      <c r="E279" s="752">
        <v>237502500</v>
      </c>
      <c r="F279" s="724">
        <f>D279</f>
        <v>350000000</v>
      </c>
      <c r="G279" s="724"/>
      <c r="H279" s="753" t="s">
        <v>4279</v>
      </c>
      <c r="I279" s="752"/>
    </row>
    <row r="280" spans="1:9" x14ac:dyDescent="0.2">
      <c r="A280" s="1327" t="s">
        <v>1999</v>
      </c>
      <c r="B280" s="1328"/>
      <c r="C280" s="1329"/>
      <c r="D280" s="754">
        <f>SUM(D279)</f>
        <v>350000000</v>
      </c>
      <c r="E280" s="754">
        <f>SUM(E279)</f>
        <v>237502500</v>
      </c>
      <c r="F280" s="755">
        <f>SUM(F279)</f>
        <v>350000000</v>
      </c>
      <c r="G280" s="755"/>
      <c r="H280" s="756"/>
      <c r="I280" s="754"/>
    </row>
    <row r="281" spans="1:9" x14ac:dyDescent="0.2">
      <c r="A281" s="757">
        <v>3</v>
      </c>
      <c r="B281" s="783" t="s">
        <v>4504</v>
      </c>
      <c r="C281" s="784"/>
      <c r="D281" s="784"/>
      <c r="E281" s="784"/>
      <c r="F281" s="785"/>
      <c r="G281" s="785"/>
      <c r="H281" s="786"/>
      <c r="I281" s="798"/>
    </row>
    <row r="282" spans="1:9" ht="27" x14ac:dyDescent="0.2">
      <c r="A282" s="750">
        <v>1</v>
      </c>
      <c r="B282" s="750">
        <v>22100265</v>
      </c>
      <c r="C282" s="751" t="s">
        <v>638</v>
      </c>
      <c r="D282" s="752">
        <v>10000000</v>
      </c>
      <c r="E282" s="776">
        <v>2000000</v>
      </c>
      <c r="F282" s="724">
        <v>6000000</v>
      </c>
      <c r="G282" s="724"/>
      <c r="H282" s="753" t="s">
        <v>4279</v>
      </c>
      <c r="I282" s="752"/>
    </row>
    <row r="283" spans="1:9" ht="27" x14ac:dyDescent="0.2">
      <c r="A283" s="750">
        <v>2</v>
      </c>
      <c r="B283" s="750">
        <v>22100419</v>
      </c>
      <c r="C283" s="751" t="s">
        <v>1851</v>
      </c>
      <c r="D283" s="752">
        <v>5000000</v>
      </c>
      <c r="E283" s="799" t="s">
        <v>20</v>
      </c>
      <c r="F283" s="724">
        <v>3000000</v>
      </c>
      <c r="G283" s="724"/>
      <c r="H283" s="753" t="s">
        <v>4279</v>
      </c>
      <c r="I283" s="752"/>
    </row>
    <row r="284" spans="1:9" ht="27" x14ac:dyDescent="0.2">
      <c r="A284" s="750">
        <v>3</v>
      </c>
      <c r="B284" s="750">
        <v>22100420</v>
      </c>
      <c r="C284" s="751" t="s">
        <v>1852</v>
      </c>
      <c r="D284" s="752">
        <v>180000000</v>
      </c>
      <c r="E284" s="752">
        <v>61408828</v>
      </c>
      <c r="F284" s="724">
        <v>140000000</v>
      </c>
      <c r="G284" s="724"/>
      <c r="H284" s="753" t="s">
        <v>4279</v>
      </c>
      <c r="I284" s="752"/>
    </row>
    <row r="285" spans="1:9" ht="27" x14ac:dyDescent="0.2">
      <c r="A285" s="750">
        <v>4</v>
      </c>
      <c r="B285" s="750">
        <v>22100422</v>
      </c>
      <c r="C285" s="751" t="s">
        <v>411</v>
      </c>
      <c r="D285" s="752">
        <v>5000000</v>
      </c>
      <c r="E285" s="799" t="s">
        <v>20</v>
      </c>
      <c r="F285" s="724">
        <v>0</v>
      </c>
      <c r="G285" s="724"/>
      <c r="H285" s="753" t="s">
        <v>4482</v>
      </c>
      <c r="I285" s="752"/>
    </row>
    <row r="286" spans="1:9" ht="40.5" x14ac:dyDescent="0.2">
      <c r="A286" s="750">
        <v>5</v>
      </c>
      <c r="B286" s="750">
        <v>22100423</v>
      </c>
      <c r="C286" s="751" t="s">
        <v>1853</v>
      </c>
      <c r="D286" s="752">
        <v>5000000</v>
      </c>
      <c r="E286" s="799" t="s">
        <v>20</v>
      </c>
      <c r="F286" s="724">
        <v>3000000</v>
      </c>
      <c r="G286" s="724"/>
      <c r="H286" s="753" t="s">
        <v>4279</v>
      </c>
      <c r="I286" s="752"/>
    </row>
    <row r="287" spans="1:9" ht="54" x14ac:dyDescent="0.2">
      <c r="A287" s="750">
        <v>6</v>
      </c>
      <c r="B287" s="750">
        <v>22100424</v>
      </c>
      <c r="C287" s="751" t="s">
        <v>1854</v>
      </c>
      <c r="D287" s="752">
        <v>5000000</v>
      </c>
      <c r="E287" s="799" t="s">
        <v>20</v>
      </c>
      <c r="F287" s="724">
        <v>5000000</v>
      </c>
      <c r="G287" s="724">
        <f>F287</f>
        <v>5000000</v>
      </c>
      <c r="H287" s="753"/>
      <c r="I287" s="768" t="s">
        <v>3816</v>
      </c>
    </row>
    <row r="288" spans="1:9" ht="27" x14ac:dyDescent="0.2">
      <c r="A288" s="750">
        <v>7</v>
      </c>
      <c r="B288" s="750">
        <v>22100426</v>
      </c>
      <c r="C288" s="751" t="s">
        <v>1855</v>
      </c>
      <c r="D288" s="752">
        <v>1000000</v>
      </c>
      <c r="E288" s="799" t="s">
        <v>20</v>
      </c>
      <c r="F288" s="724">
        <v>1000000</v>
      </c>
      <c r="G288" s="724"/>
      <c r="H288" s="753" t="s">
        <v>4279</v>
      </c>
      <c r="I288" s="752"/>
    </row>
    <row r="289" spans="1:9" ht="27" x14ac:dyDescent="0.2">
      <c r="A289" s="750">
        <v>8</v>
      </c>
      <c r="B289" s="750">
        <v>22100427</v>
      </c>
      <c r="C289" s="751" t="s">
        <v>1856</v>
      </c>
      <c r="D289" s="752">
        <v>35000000</v>
      </c>
      <c r="E289" s="799" t="s">
        <v>20</v>
      </c>
      <c r="F289" s="724">
        <v>25000000</v>
      </c>
      <c r="G289" s="724"/>
      <c r="H289" s="753" t="s">
        <v>4279</v>
      </c>
      <c r="I289" s="752"/>
    </row>
    <row r="290" spans="1:9" x14ac:dyDescent="0.2">
      <c r="A290" s="1327" t="s">
        <v>1857</v>
      </c>
      <c r="B290" s="1328"/>
      <c r="C290" s="1329"/>
      <c r="D290" s="754">
        <f>SUM(D282:D289)</f>
        <v>246000000</v>
      </c>
      <c r="E290" s="754">
        <f>SUM(E282:E289)</f>
        <v>63408828</v>
      </c>
      <c r="F290" s="755">
        <f>SUM(F282:F289)</f>
        <v>183000000</v>
      </c>
      <c r="G290" s="755">
        <f>SUM(G282:G289)</f>
        <v>5000000</v>
      </c>
      <c r="H290" s="756"/>
      <c r="I290" s="754"/>
    </row>
    <row r="291" spans="1:9" x14ac:dyDescent="0.2">
      <c r="A291" s="757">
        <v>4</v>
      </c>
      <c r="B291" s="783" t="s">
        <v>4505</v>
      </c>
      <c r="C291" s="784"/>
      <c r="D291" s="784"/>
      <c r="E291" s="784"/>
      <c r="F291" s="785"/>
      <c r="G291" s="785"/>
      <c r="H291" s="786"/>
      <c r="I291" s="798"/>
    </row>
    <row r="292" spans="1:9" ht="40.5" x14ac:dyDescent="0.2">
      <c r="A292" s="750">
        <v>1</v>
      </c>
      <c r="B292" s="750">
        <v>22100468</v>
      </c>
      <c r="C292" s="751" t="s">
        <v>2201</v>
      </c>
      <c r="D292" s="752">
        <v>8000000</v>
      </c>
      <c r="E292" s="799" t="s">
        <v>20</v>
      </c>
      <c r="F292" s="724">
        <v>8000000</v>
      </c>
      <c r="G292" s="724">
        <f>F292</f>
        <v>8000000</v>
      </c>
      <c r="H292" s="753"/>
      <c r="I292" s="768" t="s">
        <v>3817</v>
      </c>
    </row>
    <row r="293" spans="1:9" x14ac:dyDescent="0.2">
      <c r="A293" s="1327" t="s">
        <v>2202</v>
      </c>
      <c r="B293" s="1328"/>
      <c r="C293" s="1329"/>
      <c r="D293" s="754">
        <f>SUM(D292)</f>
        <v>8000000</v>
      </c>
      <c r="E293" s="755">
        <f>SUM(E292)</f>
        <v>0</v>
      </c>
      <c r="F293" s="755">
        <f>SUM(F292)</f>
        <v>8000000</v>
      </c>
      <c r="G293" s="755">
        <f>SUM(G292)</f>
        <v>8000000</v>
      </c>
      <c r="H293" s="756"/>
      <c r="I293" s="767"/>
    </row>
    <row r="294" spans="1:9" x14ac:dyDescent="0.2">
      <c r="A294" s="757">
        <v>5</v>
      </c>
      <c r="B294" s="783" t="s">
        <v>4506</v>
      </c>
      <c r="C294" s="784"/>
      <c r="D294" s="784"/>
      <c r="E294" s="784"/>
      <c r="F294" s="785"/>
      <c r="G294" s="785"/>
      <c r="H294" s="786"/>
      <c r="I294" s="813"/>
    </row>
    <row r="295" spans="1:9" ht="81" x14ac:dyDescent="0.2">
      <c r="A295" s="750">
        <v>1</v>
      </c>
      <c r="B295" s="750">
        <v>22100251</v>
      </c>
      <c r="C295" s="751" t="s">
        <v>12</v>
      </c>
      <c r="D295" s="752">
        <v>30000000</v>
      </c>
      <c r="E295" s="766" t="s">
        <v>20</v>
      </c>
      <c r="F295" s="724">
        <v>15000000</v>
      </c>
      <c r="G295" s="724">
        <f>F295</f>
        <v>15000000</v>
      </c>
      <c r="H295" s="753"/>
      <c r="I295" s="768" t="s">
        <v>3835</v>
      </c>
    </row>
    <row r="296" spans="1:9" x14ac:dyDescent="0.2">
      <c r="A296" s="1327" t="s">
        <v>1570</v>
      </c>
      <c r="B296" s="1328"/>
      <c r="C296" s="1329"/>
      <c r="D296" s="754">
        <f>SUM(D295)</f>
        <v>30000000</v>
      </c>
      <c r="E296" s="755">
        <f>SUM(E295)</f>
        <v>0</v>
      </c>
      <c r="F296" s="755">
        <f>SUM(F295)</f>
        <v>15000000</v>
      </c>
      <c r="G296" s="755">
        <f>SUM(G295)</f>
        <v>15000000</v>
      </c>
      <c r="H296" s="756"/>
      <c r="I296" s="754"/>
    </row>
    <row r="297" spans="1:9" x14ac:dyDescent="0.2">
      <c r="A297" s="757">
        <v>6</v>
      </c>
      <c r="B297" s="783" t="s">
        <v>4507</v>
      </c>
      <c r="C297" s="784"/>
      <c r="D297" s="784"/>
      <c r="E297" s="784"/>
      <c r="F297" s="785"/>
      <c r="G297" s="785"/>
      <c r="H297" s="786"/>
      <c r="I297" s="764"/>
    </row>
    <row r="298" spans="1:9" ht="27" x14ac:dyDescent="0.2">
      <c r="A298" s="750">
        <v>1</v>
      </c>
      <c r="B298" s="750">
        <v>22100252</v>
      </c>
      <c r="C298" s="751" t="s">
        <v>1480</v>
      </c>
      <c r="D298" s="752">
        <v>1000000</v>
      </c>
      <c r="E298" s="766" t="s">
        <v>20</v>
      </c>
      <c r="F298" s="724">
        <v>1000000</v>
      </c>
      <c r="G298" s="724"/>
      <c r="H298" s="753" t="s">
        <v>4279</v>
      </c>
      <c r="I298" s="752"/>
    </row>
    <row r="299" spans="1:9" ht="27" x14ac:dyDescent="0.2">
      <c r="A299" s="750">
        <v>2</v>
      </c>
      <c r="B299" s="750">
        <v>22100262</v>
      </c>
      <c r="C299" s="751" t="s">
        <v>281</v>
      </c>
      <c r="D299" s="752">
        <v>2400000</v>
      </c>
      <c r="E299" s="766" t="s">
        <v>20</v>
      </c>
      <c r="F299" s="724">
        <v>1000000</v>
      </c>
      <c r="G299" s="724"/>
      <c r="H299" s="753" t="s">
        <v>4279</v>
      </c>
      <c r="I299" s="752"/>
    </row>
    <row r="300" spans="1:9" ht="27" x14ac:dyDescent="0.2">
      <c r="A300" s="750">
        <v>3</v>
      </c>
      <c r="B300" s="750">
        <v>22100389</v>
      </c>
      <c r="C300" s="751" t="s">
        <v>713</v>
      </c>
      <c r="D300" s="752">
        <v>2000000</v>
      </c>
      <c r="E300" s="752">
        <v>1439000</v>
      </c>
      <c r="F300" s="724">
        <v>2000000</v>
      </c>
      <c r="G300" s="724"/>
      <c r="H300" s="753" t="s">
        <v>4279</v>
      </c>
      <c r="I300" s="752"/>
    </row>
    <row r="301" spans="1:9" ht="27" x14ac:dyDescent="0.2">
      <c r="A301" s="750">
        <v>4</v>
      </c>
      <c r="B301" s="750">
        <v>22100633</v>
      </c>
      <c r="C301" s="751" t="s">
        <v>1481</v>
      </c>
      <c r="D301" s="752">
        <v>1000000</v>
      </c>
      <c r="E301" s="766" t="s">
        <v>20</v>
      </c>
      <c r="F301" s="724">
        <v>1000000</v>
      </c>
      <c r="G301" s="724"/>
      <c r="H301" s="753" t="s">
        <v>4279</v>
      </c>
      <c r="I301" s="752"/>
    </row>
    <row r="302" spans="1:9" x14ac:dyDescent="0.2">
      <c r="A302" s="1327" t="s">
        <v>1482</v>
      </c>
      <c r="B302" s="1328"/>
      <c r="C302" s="1329"/>
      <c r="D302" s="754">
        <f>SUM(D298:D301)</f>
        <v>6400000</v>
      </c>
      <c r="E302" s="754">
        <f>SUM(E298:E301)</f>
        <v>1439000</v>
      </c>
      <c r="F302" s="755">
        <f>SUM(F298:F301)</f>
        <v>5000000</v>
      </c>
      <c r="G302" s="755"/>
      <c r="H302" s="756"/>
      <c r="I302" s="754"/>
    </row>
    <row r="303" spans="1:9" x14ac:dyDescent="0.2">
      <c r="A303" s="757">
        <v>7</v>
      </c>
      <c r="B303" s="810" t="s">
        <v>4178</v>
      </c>
      <c r="C303" s="787"/>
      <c r="D303" s="787"/>
      <c r="E303" s="787"/>
      <c r="F303" s="811"/>
      <c r="G303" s="811"/>
      <c r="H303" s="812"/>
      <c r="I303" s="787"/>
    </row>
    <row r="304" spans="1:9" ht="27" x14ac:dyDescent="0.2">
      <c r="A304" s="750">
        <v>1</v>
      </c>
      <c r="B304" s="750">
        <v>22100638</v>
      </c>
      <c r="C304" s="751" t="s">
        <v>1754</v>
      </c>
      <c r="D304" s="752">
        <v>16000000</v>
      </c>
      <c r="E304" s="766" t="s">
        <v>20</v>
      </c>
      <c r="F304" s="724">
        <v>10000000</v>
      </c>
      <c r="G304" s="724"/>
      <c r="H304" s="753" t="s">
        <v>4279</v>
      </c>
      <c r="I304" s="752"/>
    </row>
    <row r="305" spans="1:9" x14ac:dyDescent="0.2">
      <c r="A305" s="1327" t="s">
        <v>1755</v>
      </c>
      <c r="B305" s="1328"/>
      <c r="C305" s="1329"/>
      <c r="D305" s="754">
        <f>SUM(D304)</f>
        <v>16000000</v>
      </c>
      <c r="E305" s="755">
        <f>SUM(E304)</f>
        <v>0</v>
      </c>
      <c r="F305" s="755">
        <f>SUM(F304)</f>
        <v>10000000</v>
      </c>
      <c r="G305" s="755">
        <f>SUM(G304)</f>
        <v>0</v>
      </c>
      <c r="H305" s="756"/>
      <c r="I305" s="754"/>
    </row>
    <row r="306" spans="1:9" x14ac:dyDescent="0.2">
      <c r="A306" s="1327" t="s">
        <v>3482</v>
      </c>
      <c r="B306" s="1328"/>
      <c r="C306" s="1329"/>
      <c r="D306" s="791">
        <f>D305+D302+D296+D293+D280+D277+D290</f>
        <v>699400000</v>
      </c>
      <c r="E306" s="791">
        <f>E305+E302+E296+E293+E280+E277+E290</f>
        <v>304350328</v>
      </c>
      <c r="F306" s="791">
        <f>F305+F302+F296+F293+F280+F277+F290</f>
        <v>576000000</v>
      </c>
      <c r="G306" s="791">
        <f>G305+G302+G296+G293+G280+G277+G290</f>
        <v>28000000</v>
      </c>
      <c r="H306" s="796"/>
      <c r="I306" s="787"/>
    </row>
    <row r="307" spans="1:9" x14ac:dyDescent="0.2">
      <c r="A307" s="777">
        <v>8</v>
      </c>
      <c r="B307" s="1331" t="s">
        <v>3462</v>
      </c>
      <c r="C307" s="1332"/>
      <c r="D307" s="1332"/>
      <c r="E307" s="1332"/>
      <c r="F307" s="1332"/>
      <c r="G307" s="1332"/>
      <c r="H307" s="1332"/>
      <c r="I307" s="1333"/>
    </row>
    <row r="308" spans="1:9" x14ac:dyDescent="0.2">
      <c r="A308" s="757">
        <v>1</v>
      </c>
      <c r="B308" s="810" t="s">
        <v>4179</v>
      </c>
      <c r="C308" s="787"/>
      <c r="D308" s="787"/>
      <c r="E308" s="787"/>
      <c r="F308" s="811"/>
      <c r="G308" s="811"/>
      <c r="H308" s="812"/>
      <c r="I308" s="787"/>
    </row>
    <row r="309" spans="1:9" ht="27" x14ac:dyDescent="0.2">
      <c r="A309" s="750">
        <v>1</v>
      </c>
      <c r="B309" s="750">
        <v>22100367</v>
      </c>
      <c r="C309" s="751" t="s">
        <v>1008</v>
      </c>
      <c r="D309" s="752">
        <v>5000000</v>
      </c>
      <c r="E309" s="766" t="s">
        <v>20</v>
      </c>
      <c r="F309" s="724">
        <v>0</v>
      </c>
      <c r="G309" s="724"/>
      <c r="H309" s="753" t="s">
        <v>4482</v>
      </c>
      <c r="I309" s="752"/>
    </row>
    <row r="310" spans="1:9" ht="54" x14ac:dyDescent="0.2">
      <c r="A310" s="750">
        <v>2</v>
      </c>
      <c r="B310" s="750">
        <v>22100596</v>
      </c>
      <c r="C310" s="751" t="s">
        <v>1009</v>
      </c>
      <c r="D310" s="752">
        <v>15500000</v>
      </c>
      <c r="E310" s="765">
        <v>965000</v>
      </c>
      <c r="F310" s="724">
        <v>5500000</v>
      </c>
      <c r="G310" s="724"/>
      <c r="H310" s="753" t="s">
        <v>4279</v>
      </c>
      <c r="I310" s="752"/>
    </row>
    <row r="311" spans="1:9" ht="27" x14ac:dyDescent="0.2">
      <c r="A311" s="750">
        <v>3</v>
      </c>
      <c r="B311" s="750">
        <v>22100597</v>
      </c>
      <c r="C311" s="751" t="s">
        <v>1010</v>
      </c>
      <c r="D311" s="752">
        <v>51000000</v>
      </c>
      <c r="E311" s="765">
        <v>7500000</v>
      </c>
      <c r="F311" s="724">
        <f>25000000+2500000+1500000</f>
        <v>29000000</v>
      </c>
      <c r="G311" s="724"/>
      <c r="H311" s="753" t="s">
        <v>4279</v>
      </c>
      <c r="I311" s="752"/>
    </row>
    <row r="312" spans="1:9" ht="27" x14ac:dyDescent="0.2">
      <c r="A312" s="750">
        <v>4</v>
      </c>
      <c r="B312" s="750">
        <v>22100262</v>
      </c>
      <c r="C312" s="751" t="s">
        <v>281</v>
      </c>
      <c r="D312" s="752">
        <v>6000000</v>
      </c>
      <c r="E312" s="766" t="s">
        <v>20</v>
      </c>
      <c r="F312" s="724">
        <v>2000000</v>
      </c>
      <c r="G312" s="724"/>
      <c r="H312" s="753" t="s">
        <v>4279</v>
      </c>
      <c r="I312" s="752"/>
    </row>
    <row r="313" spans="1:9" ht="27" x14ac:dyDescent="0.2">
      <c r="A313" s="750">
        <v>5</v>
      </c>
      <c r="B313" s="750">
        <v>22100263</v>
      </c>
      <c r="C313" s="751" t="s">
        <v>1011</v>
      </c>
      <c r="D313" s="752">
        <v>2500000</v>
      </c>
      <c r="E313" s="766" t="s">
        <v>20</v>
      </c>
      <c r="F313" s="724">
        <v>1000000</v>
      </c>
      <c r="G313" s="724"/>
      <c r="H313" s="753" t="s">
        <v>4279</v>
      </c>
      <c r="I313" s="752"/>
    </row>
    <row r="314" spans="1:9" x14ac:dyDescent="0.2">
      <c r="A314" s="1327" t="s">
        <v>1012</v>
      </c>
      <c r="B314" s="1328"/>
      <c r="C314" s="1329"/>
      <c r="D314" s="754">
        <f>SUM(D309:D313)</f>
        <v>80000000</v>
      </c>
      <c r="E314" s="754">
        <f>SUM(E309:E313)</f>
        <v>8465000</v>
      </c>
      <c r="F314" s="755">
        <f>SUM(F309:F313)</f>
        <v>37500000</v>
      </c>
      <c r="G314" s="755">
        <f>SUM(G309:G313)</f>
        <v>0</v>
      </c>
      <c r="H314" s="756"/>
      <c r="I314" s="754"/>
    </row>
    <row r="315" spans="1:9" x14ac:dyDescent="0.2">
      <c r="A315" s="757">
        <v>2</v>
      </c>
      <c r="B315" s="783" t="s">
        <v>4180</v>
      </c>
      <c r="C315" s="784"/>
      <c r="D315" s="784"/>
      <c r="E315" s="784"/>
      <c r="F315" s="784"/>
      <c r="G315" s="784"/>
      <c r="H315" s="797"/>
      <c r="I315" s="798"/>
    </row>
    <row r="316" spans="1:9" ht="40.5" x14ac:dyDescent="0.2">
      <c r="A316" s="750">
        <v>1</v>
      </c>
      <c r="B316" s="750">
        <v>22100598</v>
      </c>
      <c r="C316" s="751" t="s">
        <v>3245</v>
      </c>
      <c r="D316" s="752">
        <v>9000000</v>
      </c>
      <c r="E316" s="752">
        <v>2524000</v>
      </c>
      <c r="F316" s="752">
        <v>12000000</v>
      </c>
      <c r="G316" s="752">
        <f>F316</f>
        <v>12000000</v>
      </c>
      <c r="H316" s="768"/>
      <c r="I316" s="768" t="s">
        <v>3817</v>
      </c>
    </row>
    <row r="317" spans="1:9" ht="27" x14ac:dyDescent="0.2">
      <c r="A317" s="750">
        <v>2</v>
      </c>
      <c r="B317" s="750">
        <v>22100263</v>
      </c>
      <c r="C317" s="751" t="s">
        <v>1011</v>
      </c>
      <c r="D317" s="752">
        <v>10000000</v>
      </c>
      <c r="E317" s="752">
        <v>1372000</v>
      </c>
      <c r="F317" s="752">
        <v>11000000</v>
      </c>
      <c r="G317" s="752"/>
      <c r="H317" s="753" t="s">
        <v>4279</v>
      </c>
      <c r="I317" s="752"/>
    </row>
    <row r="318" spans="1:9" ht="27" x14ac:dyDescent="0.2">
      <c r="A318" s="750">
        <v>3</v>
      </c>
      <c r="B318" s="750">
        <v>22100262</v>
      </c>
      <c r="C318" s="751" t="s">
        <v>281</v>
      </c>
      <c r="D318" s="752">
        <v>5400000</v>
      </c>
      <c r="E318" s="766" t="s">
        <v>20</v>
      </c>
      <c r="F318" s="752">
        <v>0</v>
      </c>
      <c r="G318" s="752"/>
      <c r="H318" s="753" t="s">
        <v>4482</v>
      </c>
      <c r="I318" s="752"/>
    </row>
    <row r="319" spans="1:9" ht="54" x14ac:dyDescent="0.2">
      <c r="A319" s="750">
        <v>4</v>
      </c>
      <c r="B319" s="750">
        <v>22100596</v>
      </c>
      <c r="C319" s="751" t="s">
        <v>1009</v>
      </c>
      <c r="D319" s="752">
        <v>2000000</v>
      </c>
      <c r="E319" s="766" t="s">
        <v>20</v>
      </c>
      <c r="F319" s="752">
        <v>2000000</v>
      </c>
      <c r="G319" s="752"/>
      <c r="H319" s="753" t="s">
        <v>4279</v>
      </c>
      <c r="I319" s="752"/>
    </row>
    <row r="320" spans="1:9" ht="27" x14ac:dyDescent="0.2">
      <c r="A320" s="750">
        <v>5</v>
      </c>
      <c r="B320" s="750">
        <v>22100599</v>
      </c>
      <c r="C320" s="751" t="s">
        <v>3246</v>
      </c>
      <c r="D320" s="752">
        <v>5000000</v>
      </c>
      <c r="E320" s="766" t="s">
        <v>20</v>
      </c>
      <c r="F320" s="752">
        <v>3000000</v>
      </c>
      <c r="G320" s="752"/>
      <c r="H320" s="753" t="s">
        <v>4279</v>
      </c>
      <c r="I320" s="752"/>
    </row>
    <row r="321" spans="1:9" ht="27" x14ac:dyDescent="0.2">
      <c r="A321" s="750">
        <v>6</v>
      </c>
      <c r="B321" s="750">
        <v>22100601</v>
      </c>
      <c r="C321" s="751" t="s">
        <v>3247</v>
      </c>
      <c r="D321" s="752">
        <v>8000000</v>
      </c>
      <c r="E321" s="752">
        <v>7346000</v>
      </c>
      <c r="F321" s="752">
        <v>9000000</v>
      </c>
      <c r="G321" s="752"/>
      <c r="H321" s="753" t="s">
        <v>4279</v>
      </c>
      <c r="I321" s="752"/>
    </row>
    <row r="322" spans="1:9" x14ac:dyDescent="0.2">
      <c r="A322" s="1327" t="s">
        <v>2366</v>
      </c>
      <c r="B322" s="1328"/>
      <c r="C322" s="1329"/>
      <c r="D322" s="754">
        <f>SUM(D316:D321)</f>
        <v>39400000</v>
      </c>
      <c r="E322" s="754">
        <f>SUM(E316:E321)</f>
        <v>11242000</v>
      </c>
      <c r="F322" s="754">
        <f>SUM(F316:F321)</f>
        <v>37000000</v>
      </c>
      <c r="G322" s="754">
        <f>SUM(G316:G321)</f>
        <v>12000000</v>
      </c>
      <c r="H322" s="767"/>
      <c r="I322" s="754"/>
    </row>
    <row r="323" spans="1:9" x14ac:dyDescent="0.2">
      <c r="A323" s="1327" t="s">
        <v>3483</v>
      </c>
      <c r="B323" s="1328"/>
      <c r="C323" s="1329"/>
      <c r="D323" s="802">
        <f>D322+D314</f>
        <v>119400000</v>
      </c>
      <c r="E323" s="802">
        <f>E322+E314</f>
        <v>19707000</v>
      </c>
      <c r="F323" s="802">
        <f>F322+F314</f>
        <v>74500000</v>
      </c>
      <c r="G323" s="802">
        <f>G322+G314</f>
        <v>12000000</v>
      </c>
      <c r="H323" s="796"/>
      <c r="I323" s="777"/>
    </row>
    <row r="324" spans="1:9" x14ac:dyDescent="0.2">
      <c r="A324" s="777">
        <v>9</v>
      </c>
      <c r="B324" s="1331" t="s">
        <v>3463</v>
      </c>
      <c r="C324" s="1332"/>
      <c r="D324" s="1332"/>
      <c r="E324" s="1332"/>
      <c r="F324" s="1332"/>
      <c r="G324" s="1332"/>
      <c r="H324" s="1332"/>
      <c r="I324" s="1333"/>
    </row>
    <row r="325" spans="1:9" x14ac:dyDescent="0.2">
      <c r="A325" s="702"/>
      <c r="B325" s="702"/>
      <c r="C325" s="702"/>
      <c r="D325" s="702"/>
      <c r="E325" s="702"/>
      <c r="F325" s="702"/>
      <c r="G325" s="702"/>
      <c r="H325" s="729"/>
      <c r="I325" s="702"/>
    </row>
    <row r="326" spans="1:9" x14ac:dyDescent="0.2">
      <c r="A326" s="682">
        <v>10</v>
      </c>
      <c r="B326" s="1339" t="s">
        <v>3470</v>
      </c>
      <c r="C326" s="1340"/>
      <c r="D326" s="1340"/>
      <c r="E326" s="1340"/>
      <c r="F326" s="1340"/>
      <c r="G326" s="1340"/>
      <c r="H326" s="1340"/>
      <c r="I326" s="1341"/>
    </row>
    <row r="327" spans="1:9" x14ac:dyDescent="0.2">
      <c r="A327" s="700">
        <v>1</v>
      </c>
      <c r="B327" s="730" t="s">
        <v>4182</v>
      </c>
      <c r="C327" s="725"/>
      <c r="D327" s="725"/>
      <c r="E327" s="725"/>
      <c r="F327" s="726"/>
      <c r="G327" s="726"/>
      <c r="H327" s="727"/>
      <c r="I327" s="712"/>
    </row>
    <row r="328" spans="1:9" ht="27" x14ac:dyDescent="0.2">
      <c r="A328" s="686">
        <v>1</v>
      </c>
      <c r="B328" s="731">
        <v>22100287</v>
      </c>
      <c r="C328" s="732" t="s">
        <v>410</v>
      </c>
      <c r="D328" s="733">
        <v>26400000</v>
      </c>
      <c r="E328" s="733">
        <v>19248190.710000001</v>
      </c>
      <c r="F328" s="734">
        <v>23000000</v>
      </c>
      <c r="G328" s="734"/>
      <c r="H328" s="691" t="s">
        <v>4279</v>
      </c>
      <c r="I328" s="733"/>
    </row>
    <row r="329" spans="1:9" ht="27" x14ac:dyDescent="0.2">
      <c r="A329" s="686">
        <v>2</v>
      </c>
      <c r="B329" s="686">
        <v>22100470</v>
      </c>
      <c r="C329" s="687" t="s">
        <v>412</v>
      </c>
      <c r="D329" s="688">
        <v>9000000</v>
      </c>
      <c r="E329" s="710">
        <v>0</v>
      </c>
      <c r="F329" s="690">
        <v>9000000</v>
      </c>
      <c r="G329" s="690"/>
      <c r="H329" s="691" t="s">
        <v>4279</v>
      </c>
      <c r="I329" s="688"/>
    </row>
    <row r="330" spans="1:9" ht="27" x14ac:dyDescent="0.2">
      <c r="A330" s="686">
        <v>3</v>
      </c>
      <c r="B330" s="686">
        <v>22100475</v>
      </c>
      <c r="C330" s="687" t="s">
        <v>1313</v>
      </c>
      <c r="D330" s="688">
        <v>9600000</v>
      </c>
      <c r="E330" s="688">
        <v>1930000</v>
      </c>
      <c r="F330" s="690">
        <v>8600000</v>
      </c>
      <c r="G330" s="690"/>
      <c r="H330" s="691" t="s">
        <v>4279</v>
      </c>
      <c r="I330" s="688"/>
    </row>
    <row r="331" spans="1:9" ht="27" x14ac:dyDescent="0.2">
      <c r="A331" s="686">
        <v>4</v>
      </c>
      <c r="B331" s="686">
        <v>22100692</v>
      </c>
      <c r="C331" s="687" t="s">
        <v>1314</v>
      </c>
      <c r="D331" s="688">
        <v>10000000</v>
      </c>
      <c r="E331" s="710">
        <v>0</v>
      </c>
      <c r="F331" s="690">
        <v>3000000</v>
      </c>
      <c r="G331" s="690"/>
      <c r="H331" s="691" t="s">
        <v>4279</v>
      </c>
      <c r="I331" s="688"/>
    </row>
    <row r="332" spans="1:9" x14ac:dyDescent="0.2">
      <c r="A332" s="1336" t="s">
        <v>1315</v>
      </c>
      <c r="B332" s="1337"/>
      <c r="C332" s="1338"/>
      <c r="D332" s="693">
        <f>SUM(D328:D331)</f>
        <v>55000000</v>
      </c>
      <c r="E332" s="693">
        <f>SUM(E328:E331)</f>
        <v>21178190.710000001</v>
      </c>
      <c r="F332" s="694">
        <f>SUM(F328:F331)</f>
        <v>43600000</v>
      </c>
      <c r="G332" s="694">
        <f>SUM(G328:G331)</f>
        <v>0</v>
      </c>
      <c r="H332" s="695"/>
      <c r="I332" s="693"/>
    </row>
    <row r="333" spans="1:9" x14ac:dyDescent="0.2">
      <c r="A333" s="700">
        <v>2</v>
      </c>
      <c r="B333" s="683" t="s">
        <v>4184</v>
      </c>
      <c r="C333" s="718"/>
      <c r="D333" s="719"/>
      <c r="E333" s="719"/>
      <c r="F333" s="720"/>
      <c r="G333" s="720"/>
      <c r="H333" s="721"/>
      <c r="I333" s="722"/>
    </row>
    <row r="334" spans="1:9" ht="27" x14ac:dyDescent="0.2">
      <c r="A334" s="686">
        <v>1</v>
      </c>
      <c r="B334" s="686">
        <v>22100649</v>
      </c>
      <c r="C334" s="687" t="s">
        <v>3331</v>
      </c>
      <c r="D334" s="688">
        <v>10000000</v>
      </c>
      <c r="E334" s="688">
        <v>5000000</v>
      </c>
      <c r="F334" s="688">
        <v>10000000</v>
      </c>
      <c r="G334" s="688"/>
      <c r="H334" s="691" t="s">
        <v>4279</v>
      </c>
      <c r="I334" s="688"/>
    </row>
    <row r="335" spans="1:9" ht="27" x14ac:dyDescent="0.2">
      <c r="A335" s="686">
        <v>2</v>
      </c>
      <c r="B335" s="686">
        <v>22100479</v>
      </c>
      <c r="C335" s="687" t="s">
        <v>416</v>
      </c>
      <c r="D335" s="688">
        <v>10500000</v>
      </c>
      <c r="E335" s="688">
        <v>10000000</v>
      </c>
      <c r="F335" s="688">
        <v>10500000</v>
      </c>
      <c r="G335" s="688"/>
      <c r="H335" s="691" t="s">
        <v>4279</v>
      </c>
      <c r="I335" s="688"/>
    </row>
    <row r="336" spans="1:9" ht="27" x14ac:dyDescent="0.2">
      <c r="A336" s="686">
        <v>3</v>
      </c>
      <c r="B336" s="686">
        <v>22100475</v>
      </c>
      <c r="C336" s="687" t="s">
        <v>1313</v>
      </c>
      <c r="D336" s="688">
        <v>2000000</v>
      </c>
      <c r="E336" s="713" t="s">
        <v>20</v>
      </c>
      <c r="F336" s="688">
        <v>2000000</v>
      </c>
      <c r="G336" s="688"/>
      <c r="H336" s="691" t="s">
        <v>4279</v>
      </c>
      <c r="I336" s="688"/>
    </row>
    <row r="337" spans="1:9" ht="27" x14ac:dyDescent="0.2">
      <c r="A337" s="686">
        <v>4</v>
      </c>
      <c r="B337" s="686">
        <v>22100474</v>
      </c>
      <c r="C337" s="687" t="s">
        <v>3332</v>
      </c>
      <c r="D337" s="688">
        <v>3000000</v>
      </c>
      <c r="E337" s="688">
        <v>3000000</v>
      </c>
      <c r="F337" s="688">
        <v>3000000</v>
      </c>
      <c r="G337" s="688"/>
      <c r="H337" s="691" t="s">
        <v>4279</v>
      </c>
      <c r="I337" s="710"/>
    </row>
    <row r="338" spans="1:9" ht="27" x14ac:dyDescent="0.2">
      <c r="A338" s="686">
        <v>5</v>
      </c>
      <c r="B338" s="686">
        <v>22100472</v>
      </c>
      <c r="C338" s="687" t="s">
        <v>3333</v>
      </c>
      <c r="D338" s="688">
        <v>21000000</v>
      </c>
      <c r="E338" s="713" t="s">
        <v>20</v>
      </c>
      <c r="F338" s="688">
        <v>21000000</v>
      </c>
      <c r="G338" s="688"/>
      <c r="H338" s="691" t="s">
        <v>4279</v>
      </c>
      <c r="I338" s="688"/>
    </row>
    <row r="339" spans="1:9" ht="27" x14ac:dyDescent="0.2">
      <c r="A339" s="686">
        <v>6</v>
      </c>
      <c r="B339" s="686">
        <v>22100471</v>
      </c>
      <c r="C339" s="687" t="s">
        <v>413</v>
      </c>
      <c r="D339" s="688">
        <v>3000000</v>
      </c>
      <c r="E339" s="713" t="s">
        <v>20</v>
      </c>
      <c r="F339" s="688">
        <v>3000000</v>
      </c>
      <c r="G339" s="688"/>
      <c r="H339" s="691" t="s">
        <v>4279</v>
      </c>
      <c r="I339" s="688"/>
    </row>
    <row r="340" spans="1:9" ht="27" x14ac:dyDescent="0.2">
      <c r="A340" s="686">
        <v>7</v>
      </c>
      <c r="B340" s="686">
        <v>22100470</v>
      </c>
      <c r="C340" s="687" t="s">
        <v>412</v>
      </c>
      <c r="D340" s="688">
        <v>5000000</v>
      </c>
      <c r="E340" s="713" t="s">
        <v>20</v>
      </c>
      <c r="F340" s="688">
        <v>5000000</v>
      </c>
      <c r="G340" s="688"/>
      <c r="H340" s="691" t="s">
        <v>4279</v>
      </c>
      <c r="I340" s="688"/>
    </row>
    <row r="341" spans="1:9" ht="27" x14ac:dyDescent="0.2">
      <c r="A341" s="686">
        <v>8</v>
      </c>
      <c r="B341" s="686">
        <v>22100422</v>
      </c>
      <c r="C341" s="687" t="s">
        <v>411</v>
      </c>
      <c r="D341" s="688">
        <v>20000000</v>
      </c>
      <c r="E341" s="713" t="s">
        <v>20</v>
      </c>
      <c r="F341" s="688">
        <v>5000000</v>
      </c>
      <c r="G341" s="688"/>
      <c r="H341" s="691" t="s">
        <v>4279</v>
      </c>
      <c r="I341" s="688"/>
    </row>
    <row r="342" spans="1:9" ht="27" x14ac:dyDescent="0.2">
      <c r="A342" s="686">
        <v>9</v>
      </c>
      <c r="B342" s="686">
        <v>22100387</v>
      </c>
      <c r="C342" s="687" t="s">
        <v>1085</v>
      </c>
      <c r="D342" s="688">
        <v>3000000</v>
      </c>
      <c r="E342" s="713" t="s">
        <v>20</v>
      </c>
      <c r="F342" s="688">
        <v>3000000</v>
      </c>
      <c r="G342" s="688"/>
      <c r="H342" s="691" t="s">
        <v>4279</v>
      </c>
      <c r="I342" s="688"/>
    </row>
    <row r="343" spans="1:9" ht="27" x14ac:dyDescent="0.2">
      <c r="A343" s="686">
        <v>10</v>
      </c>
      <c r="B343" s="686">
        <v>22100379</v>
      </c>
      <c r="C343" s="687" t="s">
        <v>1104</v>
      </c>
      <c r="D343" s="688">
        <v>40000000</v>
      </c>
      <c r="E343" s="688">
        <v>16666669</v>
      </c>
      <c r="F343" s="688">
        <v>25000000</v>
      </c>
      <c r="G343" s="688"/>
      <c r="H343" s="691" t="s">
        <v>4279</v>
      </c>
      <c r="I343" s="688"/>
    </row>
    <row r="344" spans="1:9" ht="27" x14ac:dyDescent="0.2">
      <c r="A344" s="686">
        <v>11</v>
      </c>
      <c r="B344" s="686">
        <v>22100287</v>
      </c>
      <c r="C344" s="687" t="s">
        <v>410</v>
      </c>
      <c r="D344" s="688">
        <v>45000000</v>
      </c>
      <c r="E344" s="713" t="s">
        <v>20</v>
      </c>
      <c r="F344" s="688">
        <v>45000000</v>
      </c>
      <c r="G344" s="688"/>
      <c r="H344" s="691" t="s">
        <v>4279</v>
      </c>
      <c r="I344" s="688"/>
    </row>
    <row r="345" spans="1:9" ht="27" x14ac:dyDescent="0.2">
      <c r="A345" s="686">
        <v>12</v>
      </c>
      <c r="B345" s="686">
        <v>22100679</v>
      </c>
      <c r="C345" s="687" t="s">
        <v>3334</v>
      </c>
      <c r="D345" s="688">
        <v>2000000</v>
      </c>
      <c r="E345" s="713" t="s">
        <v>20</v>
      </c>
      <c r="F345" s="688">
        <v>2000000</v>
      </c>
      <c r="G345" s="688"/>
      <c r="H345" s="691" t="s">
        <v>4279</v>
      </c>
      <c r="I345" s="688"/>
    </row>
    <row r="346" spans="1:9" ht="27" x14ac:dyDescent="0.2">
      <c r="A346" s="686">
        <v>13</v>
      </c>
      <c r="B346" s="686">
        <v>22100235</v>
      </c>
      <c r="C346" s="687" t="s">
        <v>417</v>
      </c>
      <c r="D346" s="688">
        <v>35500000</v>
      </c>
      <c r="E346" s="688">
        <v>10000000</v>
      </c>
      <c r="F346" s="688">
        <v>35500000</v>
      </c>
      <c r="G346" s="688"/>
      <c r="H346" s="691" t="s">
        <v>4279</v>
      </c>
      <c r="I346" s="688"/>
    </row>
    <row r="347" spans="1:9" ht="27" x14ac:dyDescent="0.2">
      <c r="A347" s="686">
        <v>14</v>
      </c>
      <c r="B347" s="686">
        <v>22100473</v>
      </c>
      <c r="C347" s="687" t="s">
        <v>3335</v>
      </c>
      <c r="D347" s="688">
        <v>10000000</v>
      </c>
      <c r="E347" s="713" t="s">
        <v>20</v>
      </c>
      <c r="F347" s="688">
        <v>10000000</v>
      </c>
      <c r="G347" s="688"/>
      <c r="H347" s="691" t="s">
        <v>4279</v>
      </c>
      <c r="I347" s="688"/>
    </row>
    <row r="348" spans="1:9" ht="40.5" x14ac:dyDescent="0.2">
      <c r="A348" s="686">
        <v>15</v>
      </c>
      <c r="B348" s="686">
        <v>22100699</v>
      </c>
      <c r="C348" s="687" t="s">
        <v>3700</v>
      </c>
      <c r="D348" s="688">
        <v>0</v>
      </c>
      <c r="E348" s="713">
        <v>0</v>
      </c>
      <c r="F348" s="688">
        <v>1220000</v>
      </c>
      <c r="G348" s="688">
        <f>F348</f>
        <v>1220000</v>
      </c>
      <c r="H348" s="717"/>
      <c r="I348" s="717" t="s">
        <v>3836</v>
      </c>
    </row>
    <row r="349" spans="1:9" ht="27" x14ac:dyDescent="0.2">
      <c r="A349" s="686">
        <v>16</v>
      </c>
      <c r="B349" s="735">
        <v>22100682</v>
      </c>
      <c r="C349" s="736" t="s">
        <v>4510</v>
      </c>
      <c r="D349" s="688"/>
      <c r="E349" s="713"/>
      <c r="F349" s="688">
        <v>12000000</v>
      </c>
      <c r="G349" s="688"/>
      <c r="H349" s="691" t="s">
        <v>4279</v>
      </c>
      <c r="I349" s="717"/>
    </row>
    <row r="350" spans="1:9" x14ac:dyDescent="0.2">
      <c r="A350" s="1336" t="s">
        <v>2819</v>
      </c>
      <c r="B350" s="1337"/>
      <c r="C350" s="1338"/>
      <c r="D350" s="693">
        <f>SUM(D334:D348)</f>
        <v>210000000</v>
      </c>
      <c r="E350" s="693">
        <f>SUM(E334:E347)</f>
        <v>44666669</v>
      </c>
      <c r="F350" s="693">
        <f>SUM(F334:F349)</f>
        <v>193220000</v>
      </c>
      <c r="G350" s="693">
        <f>SUM(G334:G348)</f>
        <v>1220000</v>
      </c>
      <c r="H350" s="714"/>
      <c r="I350" s="693"/>
    </row>
    <row r="351" spans="1:9" x14ac:dyDescent="0.2">
      <c r="A351" s="682">
        <v>3</v>
      </c>
      <c r="B351" s="683" t="s">
        <v>4185</v>
      </c>
      <c r="F351" s="684"/>
      <c r="G351" s="684"/>
      <c r="H351" s="685"/>
      <c r="I351" s="696"/>
    </row>
    <row r="352" spans="1:9" ht="27" x14ac:dyDescent="0.2">
      <c r="A352" s="686">
        <v>1</v>
      </c>
      <c r="B352" s="686">
        <v>22100287</v>
      </c>
      <c r="C352" s="687" t="s">
        <v>3703</v>
      </c>
      <c r="D352" s="688">
        <v>11000000</v>
      </c>
      <c r="E352" s="709">
        <v>9000000</v>
      </c>
      <c r="F352" s="699">
        <v>9000000</v>
      </c>
      <c r="G352" s="699"/>
      <c r="H352" s="691" t="s">
        <v>4279</v>
      </c>
      <c r="I352" s="688"/>
    </row>
    <row r="353" spans="1:9" ht="27" x14ac:dyDescent="0.2">
      <c r="A353" s="686">
        <v>2</v>
      </c>
      <c r="B353" s="686">
        <v>22100422</v>
      </c>
      <c r="C353" s="687" t="s">
        <v>411</v>
      </c>
      <c r="D353" s="688">
        <v>4500000</v>
      </c>
      <c r="E353" s="709">
        <v>2959000</v>
      </c>
      <c r="F353" s="699">
        <v>4500000</v>
      </c>
      <c r="G353" s="699"/>
      <c r="H353" s="691" t="s">
        <v>4279</v>
      </c>
      <c r="I353" s="688"/>
    </row>
    <row r="354" spans="1:9" ht="27" x14ac:dyDescent="0.2">
      <c r="A354" s="686">
        <v>3</v>
      </c>
      <c r="B354" s="686">
        <v>22100470</v>
      </c>
      <c r="C354" s="687" t="s">
        <v>412</v>
      </c>
      <c r="D354" s="688">
        <v>5000000</v>
      </c>
      <c r="E354" s="689" t="s">
        <v>20</v>
      </c>
      <c r="F354" s="699">
        <v>5000000</v>
      </c>
      <c r="G354" s="699"/>
      <c r="H354" s="691" t="s">
        <v>4279</v>
      </c>
      <c r="I354" s="688"/>
    </row>
    <row r="355" spans="1:9" ht="27" x14ac:dyDescent="0.2">
      <c r="A355" s="686">
        <v>4</v>
      </c>
      <c r="B355" s="686">
        <v>22100471</v>
      </c>
      <c r="C355" s="687" t="s">
        <v>413</v>
      </c>
      <c r="D355" s="688">
        <v>2000000</v>
      </c>
      <c r="E355" s="689" t="s">
        <v>20</v>
      </c>
      <c r="F355" s="699">
        <v>2000000</v>
      </c>
      <c r="G355" s="699"/>
      <c r="H355" s="691" t="s">
        <v>4279</v>
      </c>
      <c r="I355" s="688"/>
    </row>
    <row r="356" spans="1:9" ht="27" x14ac:dyDescent="0.2">
      <c r="A356" s="686">
        <v>5</v>
      </c>
      <c r="B356" s="686">
        <v>22100476</v>
      </c>
      <c r="C356" s="687" t="s">
        <v>414</v>
      </c>
      <c r="D356" s="688">
        <v>4500000</v>
      </c>
      <c r="E356" s="689" t="s">
        <v>20</v>
      </c>
      <c r="F356" s="699">
        <v>3500000</v>
      </c>
      <c r="G356" s="699"/>
      <c r="H356" s="691" t="s">
        <v>4279</v>
      </c>
      <c r="I356" s="688"/>
    </row>
    <row r="357" spans="1:9" ht="27" x14ac:dyDescent="0.2">
      <c r="A357" s="686">
        <v>6</v>
      </c>
      <c r="B357" s="686">
        <v>22100477</v>
      </c>
      <c r="C357" s="687" t="s">
        <v>415</v>
      </c>
      <c r="D357" s="688">
        <v>1000000</v>
      </c>
      <c r="E357" s="689" t="s">
        <v>20</v>
      </c>
      <c r="F357" s="699">
        <v>1000000</v>
      </c>
      <c r="G357" s="699"/>
      <c r="H357" s="691" t="s">
        <v>4279</v>
      </c>
      <c r="I357" s="688"/>
    </row>
    <row r="358" spans="1:9" ht="27" x14ac:dyDescent="0.2">
      <c r="A358" s="686">
        <v>7</v>
      </c>
      <c r="B358" s="686">
        <v>22100478</v>
      </c>
      <c r="C358" s="687" t="s">
        <v>358</v>
      </c>
      <c r="D358" s="688">
        <v>4500000</v>
      </c>
      <c r="E358" s="689" t="s">
        <v>20</v>
      </c>
      <c r="F358" s="699">
        <v>1000000</v>
      </c>
      <c r="G358" s="699"/>
      <c r="H358" s="691" t="s">
        <v>4279</v>
      </c>
      <c r="I358" s="688"/>
    </row>
    <row r="359" spans="1:9" ht="27" x14ac:dyDescent="0.2">
      <c r="A359" s="686">
        <v>8</v>
      </c>
      <c r="B359" s="686">
        <v>22100479</v>
      </c>
      <c r="C359" s="687" t="s">
        <v>416</v>
      </c>
      <c r="D359" s="688">
        <v>2500000</v>
      </c>
      <c r="E359" s="689" t="s">
        <v>20</v>
      </c>
      <c r="F359" s="737">
        <v>12500000</v>
      </c>
      <c r="G359" s="699"/>
      <c r="H359" s="691" t="s">
        <v>4279</v>
      </c>
      <c r="I359" s="688"/>
    </row>
    <row r="360" spans="1:9" ht="27" x14ac:dyDescent="0.2">
      <c r="A360" s="686">
        <v>9</v>
      </c>
      <c r="B360" s="686">
        <v>22100235</v>
      </c>
      <c r="C360" s="687" t="s">
        <v>417</v>
      </c>
      <c r="D360" s="688">
        <v>10000000</v>
      </c>
      <c r="E360" s="709">
        <v>5000000</v>
      </c>
      <c r="F360" s="699">
        <v>10000000</v>
      </c>
      <c r="G360" s="699"/>
      <c r="H360" s="691" t="s">
        <v>4279</v>
      </c>
      <c r="I360" s="688"/>
    </row>
    <row r="361" spans="1:9" x14ac:dyDescent="0.2">
      <c r="A361" s="1336" t="s">
        <v>432</v>
      </c>
      <c r="B361" s="1337"/>
      <c r="C361" s="1338"/>
      <c r="D361" s="693">
        <f>SUM(D352:D360)</f>
        <v>45000000</v>
      </c>
      <c r="E361" s="693">
        <f>SUM(E352:E360)</f>
        <v>16959000</v>
      </c>
      <c r="F361" s="694">
        <f>SUM(F352:F360)</f>
        <v>48500000</v>
      </c>
      <c r="G361" s="694">
        <f>SUM(G352:G360)</f>
        <v>0</v>
      </c>
      <c r="H361" s="695"/>
      <c r="I361" s="693"/>
    </row>
    <row r="362" spans="1:9" x14ac:dyDescent="0.2">
      <c r="A362" s="700">
        <v>4</v>
      </c>
      <c r="B362" s="683" t="s">
        <v>4186</v>
      </c>
      <c r="F362" s="684"/>
      <c r="G362" s="684"/>
      <c r="H362" s="685"/>
      <c r="I362" s="712"/>
    </row>
    <row r="363" spans="1:9" ht="27" x14ac:dyDescent="0.2">
      <c r="A363" s="686">
        <v>1</v>
      </c>
      <c r="B363" s="686">
        <v>22100387</v>
      </c>
      <c r="C363" s="687" t="s">
        <v>1085</v>
      </c>
      <c r="D363" s="688">
        <v>1000000</v>
      </c>
      <c r="E363" s="713" t="s">
        <v>20</v>
      </c>
      <c r="F363" s="690">
        <v>1000000</v>
      </c>
      <c r="G363" s="690"/>
      <c r="H363" s="691" t="s">
        <v>4279</v>
      </c>
      <c r="I363" s="688"/>
    </row>
    <row r="364" spans="1:9" ht="27" x14ac:dyDescent="0.2">
      <c r="A364" s="686">
        <v>2</v>
      </c>
      <c r="B364" s="686">
        <v>22100235</v>
      </c>
      <c r="C364" s="687" t="s">
        <v>417</v>
      </c>
      <c r="D364" s="688">
        <v>1000000</v>
      </c>
      <c r="E364" s="688">
        <v>750000</v>
      </c>
      <c r="F364" s="690">
        <v>1000000</v>
      </c>
      <c r="G364" s="690">
        <f>F364</f>
        <v>1000000</v>
      </c>
      <c r="H364" s="691"/>
      <c r="I364" s="717" t="s">
        <v>3818</v>
      </c>
    </row>
    <row r="365" spans="1:9" ht="27" x14ac:dyDescent="0.2">
      <c r="A365" s="686">
        <v>3</v>
      </c>
      <c r="B365" s="686">
        <v>22100470</v>
      </c>
      <c r="C365" s="687" t="s">
        <v>412</v>
      </c>
      <c r="D365" s="688">
        <v>1000000</v>
      </c>
      <c r="E365" s="713" t="s">
        <v>20</v>
      </c>
      <c r="F365" s="690">
        <v>1000000</v>
      </c>
      <c r="G365" s="690"/>
      <c r="H365" s="691" t="s">
        <v>4279</v>
      </c>
      <c r="I365" s="688"/>
    </row>
    <row r="366" spans="1:9" ht="27" x14ac:dyDescent="0.2">
      <c r="A366" s="686">
        <v>4</v>
      </c>
      <c r="B366" s="686">
        <v>22100471</v>
      </c>
      <c r="C366" s="687" t="s">
        <v>413</v>
      </c>
      <c r="D366" s="688">
        <v>500000</v>
      </c>
      <c r="E366" s="713" t="s">
        <v>20</v>
      </c>
      <c r="F366" s="690">
        <v>500000</v>
      </c>
      <c r="G366" s="690"/>
      <c r="H366" s="691" t="s">
        <v>4279</v>
      </c>
      <c r="I366" s="688"/>
    </row>
    <row r="367" spans="1:9" ht="27" x14ac:dyDescent="0.2">
      <c r="A367" s="686">
        <v>5</v>
      </c>
      <c r="B367" s="686">
        <v>22100422</v>
      </c>
      <c r="C367" s="687" t="s">
        <v>411</v>
      </c>
      <c r="D367" s="688">
        <v>1500000</v>
      </c>
      <c r="E367" s="713" t="s">
        <v>20</v>
      </c>
      <c r="F367" s="690">
        <v>1500000</v>
      </c>
      <c r="G367" s="690"/>
      <c r="H367" s="691" t="s">
        <v>4279</v>
      </c>
      <c r="I367" s="688"/>
    </row>
    <row r="368" spans="1:9" ht="27" x14ac:dyDescent="0.2">
      <c r="A368" s="686">
        <v>6</v>
      </c>
      <c r="B368" s="686">
        <v>22100287</v>
      </c>
      <c r="C368" s="687" t="s">
        <v>410</v>
      </c>
      <c r="D368" s="688">
        <v>5000000</v>
      </c>
      <c r="E368" s="713" t="s">
        <v>20</v>
      </c>
      <c r="F368" s="690">
        <v>5000000</v>
      </c>
      <c r="G368" s="690"/>
      <c r="H368" s="691" t="s">
        <v>4279</v>
      </c>
      <c r="I368" s="688"/>
    </row>
    <row r="369" spans="1:9" x14ac:dyDescent="0.2">
      <c r="A369" s="1336" t="s">
        <v>2099</v>
      </c>
      <c r="B369" s="1337"/>
      <c r="C369" s="1338"/>
      <c r="D369" s="693">
        <f>SUM(D363:D368)</f>
        <v>10000000</v>
      </c>
      <c r="E369" s="693">
        <f>SUM(E363:E368)</f>
        <v>750000</v>
      </c>
      <c r="F369" s="694">
        <f>SUM(F363:F368)</f>
        <v>10000000</v>
      </c>
      <c r="G369" s="694"/>
      <c r="H369" s="691"/>
      <c r="I369" s="693"/>
    </row>
    <row r="370" spans="1:9" x14ac:dyDescent="0.2">
      <c r="A370" s="1342" t="s">
        <v>3471</v>
      </c>
      <c r="B370" s="1343"/>
      <c r="C370" s="1344"/>
      <c r="D370" s="701">
        <f>D369+D361+D350+D332</f>
        <v>320000000</v>
      </c>
      <c r="E370" s="701">
        <f>E369+E361+E350+E332</f>
        <v>83553859.710000008</v>
      </c>
      <c r="F370" s="701">
        <f>F369+F361+F350+F332</f>
        <v>295320000</v>
      </c>
      <c r="G370" s="701"/>
      <c r="H370" s="704"/>
      <c r="I370" s="702"/>
    </row>
    <row r="371" spans="1:9" x14ac:dyDescent="0.2">
      <c r="A371" s="682">
        <v>11</v>
      </c>
      <c r="B371" s="1339" t="s">
        <v>3465</v>
      </c>
      <c r="C371" s="1340"/>
      <c r="D371" s="1340"/>
      <c r="E371" s="1340"/>
      <c r="F371" s="1340"/>
      <c r="G371" s="1340"/>
      <c r="H371" s="1340"/>
      <c r="I371" s="1341"/>
    </row>
    <row r="372" spans="1:9" x14ac:dyDescent="0.2">
      <c r="A372" s="700">
        <v>1</v>
      </c>
      <c r="B372" s="683" t="s">
        <v>4187</v>
      </c>
      <c r="F372" s="684"/>
      <c r="G372" s="684"/>
      <c r="H372" s="685"/>
      <c r="I372" s="696"/>
    </row>
    <row r="373" spans="1:9" ht="27" x14ac:dyDescent="0.2">
      <c r="A373" s="686">
        <v>1</v>
      </c>
      <c r="B373" s="686">
        <v>22100265</v>
      </c>
      <c r="C373" s="687" t="s">
        <v>638</v>
      </c>
      <c r="D373" s="688">
        <v>40000000</v>
      </c>
      <c r="E373" s="709">
        <v>934200</v>
      </c>
      <c r="F373" s="699">
        <v>15000000</v>
      </c>
      <c r="G373" s="699"/>
      <c r="H373" s="691" t="s">
        <v>4279</v>
      </c>
      <c r="I373" s="688"/>
    </row>
    <row r="374" spans="1:9" ht="27" x14ac:dyDescent="0.2">
      <c r="A374" s="686">
        <v>2</v>
      </c>
      <c r="B374" s="686">
        <v>22100446</v>
      </c>
      <c r="C374" s="687" t="s">
        <v>877</v>
      </c>
      <c r="D374" s="688">
        <v>10000000</v>
      </c>
      <c r="E374" s="689" t="s">
        <v>20</v>
      </c>
      <c r="F374" s="699">
        <v>8000000</v>
      </c>
      <c r="G374" s="699"/>
      <c r="H374" s="691" t="s">
        <v>4279</v>
      </c>
      <c r="I374" s="688"/>
    </row>
    <row r="375" spans="1:9" ht="27" x14ac:dyDescent="0.2">
      <c r="A375" s="686">
        <v>3</v>
      </c>
      <c r="B375" s="686">
        <v>22100449</v>
      </c>
      <c r="C375" s="687" t="s">
        <v>878</v>
      </c>
      <c r="D375" s="688">
        <v>2000000</v>
      </c>
      <c r="E375" s="689" t="s">
        <v>20</v>
      </c>
      <c r="F375" s="699">
        <v>2000000</v>
      </c>
      <c r="G375" s="699"/>
      <c r="H375" s="691" t="s">
        <v>4279</v>
      </c>
      <c r="I375" s="688"/>
    </row>
    <row r="376" spans="1:9" ht="27" x14ac:dyDescent="0.2">
      <c r="A376" s="686">
        <v>4</v>
      </c>
      <c r="B376" s="686">
        <v>22100450</v>
      </c>
      <c r="C376" s="687" t="s">
        <v>879</v>
      </c>
      <c r="D376" s="688">
        <v>142000000</v>
      </c>
      <c r="E376" s="689" t="s">
        <v>20</v>
      </c>
      <c r="F376" s="699">
        <f>100000000-18000000</f>
        <v>82000000</v>
      </c>
      <c r="G376" s="699"/>
      <c r="H376" s="691" t="s">
        <v>4279</v>
      </c>
      <c r="I376" s="688"/>
    </row>
    <row r="377" spans="1:9" ht="40.5" x14ac:dyDescent="0.2">
      <c r="A377" s="686">
        <v>5</v>
      </c>
      <c r="B377" s="686">
        <v>22100453</v>
      </c>
      <c r="C377" s="687" t="s">
        <v>880</v>
      </c>
      <c r="D377" s="688">
        <v>15000000</v>
      </c>
      <c r="E377" s="689" t="s">
        <v>20</v>
      </c>
      <c r="F377" s="699">
        <v>22000000</v>
      </c>
      <c r="G377" s="699"/>
      <c r="H377" s="691" t="s">
        <v>4279</v>
      </c>
      <c r="I377" s="688"/>
    </row>
    <row r="378" spans="1:9" ht="27" x14ac:dyDescent="0.2">
      <c r="A378" s="686">
        <v>6</v>
      </c>
      <c r="B378" s="686">
        <v>22100455</v>
      </c>
      <c r="C378" s="687" t="s">
        <v>881</v>
      </c>
      <c r="D378" s="688">
        <v>10000000</v>
      </c>
      <c r="E378" s="709">
        <v>2300000</v>
      </c>
      <c r="F378" s="699">
        <v>5000000</v>
      </c>
      <c r="G378" s="699"/>
      <c r="H378" s="691" t="s">
        <v>4279</v>
      </c>
      <c r="I378" s="688"/>
    </row>
    <row r="379" spans="1:9" ht="27" x14ac:dyDescent="0.2">
      <c r="A379" s="686">
        <v>7</v>
      </c>
      <c r="B379" s="686">
        <v>22100454</v>
      </c>
      <c r="C379" s="687" t="s">
        <v>882</v>
      </c>
      <c r="D379" s="688">
        <v>52291541</v>
      </c>
      <c r="E379" s="689" t="s">
        <v>20</v>
      </c>
      <c r="F379" s="699">
        <v>20291541</v>
      </c>
      <c r="G379" s="699"/>
      <c r="H379" s="691" t="s">
        <v>4279</v>
      </c>
      <c r="I379" s="688"/>
    </row>
    <row r="380" spans="1:9" ht="27" x14ac:dyDescent="0.2">
      <c r="A380" s="686">
        <v>8</v>
      </c>
      <c r="B380" s="686">
        <v>22100456</v>
      </c>
      <c r="C380" s="687" t="s">
        <v>883</v>
      </c>
      <c r="D380" s="688">
        <v>15000000</v>
      </c>
      <c r="E380" s="709">
        <v>3366000</v>
      </c>
      <c r="F380" s="699">
        <v>12000000</v>
      </c>
      <c r="G380" s="699"/>
      <c r="H380" s="691" t="s">
        <v>4279</v>
      </c>
      <c r="I380" s="688"/>
    </row>
    <row r="381" spans="1:9" ht="27" x14ac:dyDescent="0.2">
      <c r="A381" s="686">
        <v>9</v>
      </c>
      <c r="B381" s="686">
        <v>22100457</v>
      </c>
      <c r="C381" s="687" t="s">
        <v>884</v>
      </c>
      <c r="D381" s="688">
        <v>50000000</v>
      </c>
      <c r="E381" s="689" t="s">
        <v>20</v>
      </c>
      <c r="F381" s="699">
        <v>30000000</v>
      </c>
      <c r="G381" s="699"/>
      <c r="H381" s="691" t="s">
        <v>4279</v>
      </c>
      <c r="I381" s="688"/>
    </row>
    <row r="382" spans="1:9" ht="27" x14ac:dyDescent="0.2">
      <c r="A382" s="686">
        <v>10</v>
      </c>
      <c r="B382" s="686">
        <v>22100458</v>
      </c>
      <c r="C382" s="687" t="s">
        <v>885</v>
      </c>
      <c r="D382" s="688">
        <v>2000000</v>
      </c>
      <c r="E382" s="689" t="s">
        <v>20</v>
      </c>
      <c r="F382" s="699">
        <v>1000000</v>
      </c>
      <c r="G382" s="699"/>
      <c r="H382" s="691" t="s">
        <v>4279</v>
      </c>
      <c r="I382" s="688"/>
    </row>
    <row r="383" spans="1:9" ht="27" x14ac:dyDescent="0.2">
      <c r="A383" s="686">
        <v>11</v>
      </c>
      <c r="B383" s="686">
        <v>22100460</v>
      </c>
      <c r="C383" s="687" t="s">
        <v>886</v>
      </c>
      <c r="D383" s="688">
        <v>10000000</v>
      </c>
      <c r="E383" s="689" t="s">
        <v>20</v>
      </c>
      <c r="F383" s="699">
        <v>6000000</v>
      </c>
      <c r="G383" s="699"/>
      <c r="H383" s="691" t="s">
        <v>4279</v>
      </c>
      <c r="I383" s="688"/>
    </row>
    <row r="384" spans="1:9" ht="27" x14ac:dyDescent="0.2">
      <c r="A384" s="686">
        <v>12</v>
      </c>
      <c r="B384" s="686">
        <v>22100461</v>
      </c>
      <c r="C384" s="687" t="s">
        <v>887</v>
      </c>
      <c r="D384" s="688">
        <v>60000000</v>
      </c>
      <c r="E384" s="689" t="s">
        <v>20</v>
      </c>
      <c r="F384" s="699">
        <v>2000000</v>
      </c>
      <c r="G384" s="699"/>
      <c r="H384" s="691" t="s">
        <v>4279</v>
      </c>
      <c r="I384" s="688"/>
    </row>
    <row r="385" spans="1:9" ht="27" x14ac:dyDescent="0.2">
      <c r="A385" s="686">
        <v>13</v>
      </c>
      <c r="B385" s="686">
        <v>22100650</v>
      </c>
      <c r="C385" s="687" t="s">
        <v>888</v>
      </c>
      <c r="D385" s="688">
        <v>100000000</v>
      </c>
      <c r="E385" s="689" t="s">
        <v>20</v>
      </c>
      <c r="F385" s="699">
        <v>100000000</v>
      </c>
      <c r="G385" s="699"/>
      <c r="H385" s="691" t="s">
        <v>4279</v>
      </c>
      <c r="I385" s="688"/>
    </row>
    <row r="386" spans="1:9" ht="27" x14ac:dyDescent="0.2">
      <c r="A386" s="686">
        <v>14</v>
      </c>
      <c r="B386" s="686">
        <v>22100408</v>
      </c>
      <c r="C386" s="687" t="s">
        <v>889</v>
      </c>
      <c r="D386" s="688">
        <v>10000000</v>
      </c>
      <c r="E386" s="689" t="s">
        <v>20</v>
      </c>
      <c r="F386" s="699">
        <v>5000000</v>
      </c>
      <c r="G386" s="699"/>
      <c r="H386" s="691" t="s">
        <v>4279</v>
      </c>
      <c r="I386" s="688"/>
    </row>
    <row r="387" spans="1:9" ht="27" x14ac:dyDescent="0.2">
      <c r="A387" s="686">
        <v>15</v>
      </c>
      <c r="B387" s="686">
        <v>22100678</v>
      </c>
      <c r="C387" s="687" t="s">
        <v>890</v>
      </c>
      <c r="D387" s="688">
        <v>15000000</v>
      </c>
      <c r="E387" s="709">
        <v>3190000</v>
      </c>
      <c r="F387" s="699">
        <v>15000000</v>
      </c>
      <c r="G387" s="699"/>
      <c r="H387" s="691" t="s">
        <v>4279</v>
      </c>
      <c r="I387" s="688"/>
    </row>
    <row r="388" spans="1:9" ht="27" x14ac:dyDescent="0.2">
      <c r="A388" s="686">
        <v>16</v>
      </c>
      <c r="B388" s="686">
        <v>22100451</v>
      </c>
      <c r="C388" s="687" t="s">
        <v>891</v>
      </c>
      <c r="D388" s="688">
        <v>10000000</v>
      </c>
      <c r="E388" s="689" t="s">
        <v>20</v>
      </c>
      <c r="F388" s="699">
        <v>5000000</v>
      </c>
      <c r="G388" s="699"/>
      <c r="H388" s="691" t="s">
        <v>4279</v>
      </c>
      <c r="I388" s="688"/>
    </row>
    <row r="389" spans="1:9" ht="27" x14ac:dyDescent="0.2">
      <c r="A389" s="686">
        <v>17</v>
      </c>
      <c r="B389" s="686">
        <v>22100690</v>
      </c>
      <c r="C389" s="687" t="s">
        <v>892</v>
      </c>
      <c r="D389" s="688">
        <v>50000000</v>
      </c>
      <c r="E389" s="689" t="s">
        <v>20</v>
      </c>
      <c r="F389" s="699">
        <v>20000000</v>
      </c>
      <c r="G389" s="699"/>
      <c r="H389" s="691" t="s">
        <v>4279</v>
      </c>
      <c r="I389" s="688"/>
    </row>
    <row r="390" spans="1:9" ht="54" x14ac:dyDescent="0.2">
      <c r="A390" s="686">
        <v>18</v>
      </c>
      <c r="B390" s="686">
        <v>22100689</v>
      </c>
      <c r="C390" s="687" t="s">
        <v>893</v>
      </c>
      <c r="D390" s="688">
        <v>50000000</v>
      </c>
      <c r="E390" s="689" t="s">
        <v>20</v>
      </c>
      <c r="F390" s="699">
        <v>20000000</v>
      </c>
      <c r="G390" s="699">
        <f>F390</f>
        <v>20000000</v>
      </c>
      <c r="H390" s="728"/>
      <c r="I390" s="717" t="s">
        <v>3819</v>
      </c>
    </row>
    <row r="391" spans="1:9" ht="27" x14ac:dyDescent="0.2">
      <c r="A391" s="686">
        <v>19</v>
      </c>
      <c r="B391" s="686">
        <v>22100697</v>
      </c>
      <c r="C391" s="687" t="s">
        <v>894</v>
      </c>
      <c r="D391" s="688">
        <v>12000000</v>
      </c>
      <c r="E391" s="689" t="s">
        <v>20</v>
      </c>
      <c r="F391" s="699">
        <v>10000000</v>
      </c>
      <c r="G391" s="699"/>
      <c r="H391" s="691" t="s">
        <v>4279</v>
      </c>
      <c r="I391" s="688"/>
    </row>
    <row r="392" spans="1:9" ht="27" x14ac:dyDescent="0.2">
      <c r="A392" s="686">
        <v>20</v>
      </c>
      <c r="B392" s="686">
        <v>22100397</v>
      </c>
      <c r="C392" s="687" t="s">
        <v>895</v>
      </c>
      <c r="D392" s="688">
        <v>20000000</v>
      </c>
      <c r="E392" s="689" t="s">
        <v>20</v>
      </c>
      <c r="F392" s="699">
        <v>10000000</v>
      </c>
      <c r="G392" s="699"/>
      <c r="H392" s="691" t="s">
        <v>4279</v>
      </c>
      <c r="I392" s="688"/>
    </row>
    <row r="393" spans="1:9" ht="27" x14ac:dyDescent="0.2">
      <c r="A393" s="686">
        <v>21</v>
      </c>
      <c r="B393" s="686">
        <v>22100447</v>
      </c>
      <c r="C393" s="687" t="s">
        <v>896</v>
      </c>
      <c r="D393" s="688">
        <v>5000000</v>
      </c>
      <c r="E393" s="689" t="s">
        <v>20</v>
      </c>
      <c r="F393" s="699">
        <v>5000000</v>
      </c>
      <c r="G393" s="699"/>
      <c r="H393" s="691" t="s">
        <v>4279</v>
      </c>
      <c r="I393" s="688"/>
    </row>
    <row r="394" spans="1:9" ht="27" x14ac:dyDescent="0.2">
      <c r="A394" s="686">
        <v>22</v>
      </c>
      <c r="B394" s="686">
        <v>22100459</v>
      </c>
      <c r="C394" s="687" t="s">
        <v>897</v>
      </c>
      <c r="D394" s="688">
        <v>20000000</v>
      </c>
      <c r="E394" s="689" t="s">
        <v>20</v>
      </c>
      <c r="F394" s="699">
        <v>10000000</v>
      </c>
      <c r="G394" s="699"/>
      <c r="H394" s="691" t="s">
        <v>4279</v>
      </c>
      <c r="I394" s="688"/>
    </row>
    <row r="395" spans="1:9" ht="54" x14ac:dyDescent="0.2">
      <c r="A395" s="686">
        <v>23</v>
      </c>
      <c r="B395" s="686">
        <v>22100702</v>
      </c>
      <c r="C395" s="687" t="s">
        <v>3851</v>
      </c>
      <c r="D395" s="690">
        <v>0</v>
      </c>
      <c r="E395" s="690">
        <v>0</v>
      </c>
      <c r="F395" s="690">
        <v>100000000</v>
      </c>
      <c r="G395" s="690">
        <f>F395</f>
        <v>100000000</v>
      </c>
      <c r="H395" s="691"/>
      <c r="I395" s="717" t="s">
        <v>3852</v>
      </c>
    </row>
    <row r="396" spans="1:9" x14ac:dyDescent="0.2">
      <c r="A396" s="1336" t="s">
        <v>919</v>
      </c>
      <c r="B396" s="1337"/>
      <c r="C396" s="1338"/>
      <c r="D396" s="693">
        <f>SUM(D373:D395)</f>
        <v>700291541</v>
      </c>
      <c r="E396" s="693">
        <f>SUM(E373:E394)</f>
        <v>9790200</v>
      </c>
      <c r="F396" s="694">
        <f>SUM(F372:F395)</f>
        <v>505291541</v>
      </c>
      <c r="G396" s="694">
        <f>SUM(G372:G395)</f>
        <v>120000000</v>
      </c>
      <c r="H396" s="695"/>
      <c r="I396" s="693"/>
    </row>
    <row r="397" spans="1:9" x14ac:dyDescent="0.2">
      <c r="A397" s="700">
        <v>2</v>
      </c>
      <c r="B397" s="683" t="s">
        <v>4188</v>
      </c>
      <c r="F397" s="684"/>
      <c r="G397" s="684"/>
      <c r="H397" s="685"/>
      <c r="I397" s="696"/>
    </row>
    <row r="398" spans="1:9" ht="27" x14ac:dyDescent="0.2">
      <c r="A398" s="686">
        <v>1</v>
      </c>
      <c r="B398" s="686">
        <v>22100382</v>
      </c>
      <c r="C398" s="687" t="s">
        <v>1080</v>
      </c>
      <c r="D398" s="688">
        <v>10000000</v>
      </c>
      <c r="E398" s="688">
        <v>4147000</v>
      </c>
      <c r="F398" s="690">
        <v>5000000</v>
      </c>
      <c r="G398" s="690"/>
      <c r="H398" s="691" t="s">
        <v>4279</v>
      </c>
      <c r="I398" s="688"/>
    </row>
    <row r="399" spans="1:9" ht="27" x14ac:dyDescent="0.2">
      <c r="A399" s="686">
        <v>2</v>
      </c>
      <c r="B399" s="686">
        <v>22100383</v>
      </c>
      <c r="C399" s="687" t="s">
        <v>1081</v>
      </c>
      <c r="D399" s="688">
        <v>20000000</v>
      </c>
      <c r="E399" s="688">
        <v>5000000</v>
      </c>
      <c r="F399" s="690">
        <v>15000000</v>
      </c>
      <c r="G399" s="690"/>
      <c r="H399" s="691" t="s">
        <v>4279</v>
      </c>
      <c r="I399" s="688"/>
    </row>
    <row r="400" spans="1:9" ht="27" x14ac:dyDescent="0.2">
      <c r="A400" s="686">
        <v>3</v>
      </c>
      <c r="B400" s="686">
        <v>22100384</v>
      </c>
      <c r="C400" s="687" t="s">
        <v>1082</v>
      </c>
      <c r="D400" s="688">
        <v>20000000</v>
      </c>
      <c r="E400" s="688">
        <v>5000000</v>
      </c>
      <c r="F400" s="690">
        <v>15000000</v>
      </c>
      <c r="G400" s="690"/>
      <c r="H400" s="691" t="s">
        <v>4279</v>
      </c>
      <c r="I400" s="688"/>
    </row>
    <row r="401" spans="1:9" ht="27" x14ac:dyDescent="0.2">
      <c r="A401" s="686">
        <v>4</v>
      </c>
      <c r="B401" s="686">
        <v>22100385</v>
      </c>
      <c r="C401" s="687" t="s">
        <v>1083</v>
      </c>
      <c r="D401" s="688">
        <v>10000000</v>
      </c>
      <c r="E401" s="689" t="s">
        <v>20</v>
      </c>
      <c r="F401" s="690">
        <v>10000000</v>
      </c>
      <c r="G401" s="690"/>
      <c r="H401" s="691" t="s">
        <v>4279</v>
      </c>
      <c r="I401" s="688"/>
    </row>
    <row r="402" spans="1:9" ht="27" x14ac:dyDescent="0.2">
      <c r="A402" s="686">
        <v>5</v>
      </c>
      <c r="B402" s="686">
        <v>22100386</v>
      </c>
      <c r="C402" s="687" t="s">
        <v>1084</v>
      </c>
      <c r="D402" s="688">
        <v>15000000</v>
      </c>
      <c r="E402" s="688">
        <v>547500</v>
      </c>
      <c r="F402" s="690">
        <v>5000000</v>
      </c>
      <c r="G402" s="690"/>
      <c r="H402" s="691" t="s">
        <v>4279</v>
      </c>
      <c r="I402" s="688"/>
    </row>
    <row r="403" spans="1:9" ht="27" x14ac:dyDescent="0.2">
      <c r="A403" s="686">
        <v>6</v>
      </c>
      <c r="B403" s="686">
        <v>22100387</v>
      </c>
      <c r="C403" s="687" t="s">
        <v>1085</v>
      </c>
      <c r="D403" s="688">
        <v>20000000</v>
      </c>
      <c r="E403" s="688">
        <v>18213500</v>
      </c>
      <c r="F403" s="690">
        <v>20000000</v>
      </c>
      <c r="G403" s="690"/>
      <c r="H403" s="691" t="s">
        <v>4279</v>
      </c>
      <c r="I403" s="688"/>
    </row>
    <row r="404" spans="1:9" ht="27" x14ac:dyDescent="0.2">
      <c r="A404" s="686">
        <v>7</v>
      </c>
      <c r="B404" s="686">
        <v>22100388</v>
      </c>
      <c r="C404" s="687" t="s">
        <v>1086</v>
      </c>
      <c r="D404" s="688">
        <v>5000000</v>
      </c>
      <c r="E404" s="689" t="s">
        <v>20</v>
      </c>
      <c r="F404" s="690">
        <v>5000000</v>
      </c>
      <c r="G404" s="690"/>
      <c r="H404" s="691" t="s">
        <v>4279</v>
      </c>
      <c r="I404" s="688"/>
    </row>
    <row r="405" spans="1:9" ht="27" x14ac:dyDescent="0.2">
      <c r="A405" s="686">
        <v>8</v>
      </c>
      <c r="B405" s="686">
        <v>22100389</v>
      </c>
      <c r="C405" s="687" t="s">
        <v>713</v>
      </c>
      <c r="D405" s="688">
        <v>5000000</v>
      </c>
      <c r="E405" s="689" t="s">
        <v>20</v>
      </c>
      <c r="F405" s="690">
        <v>5000000</v>
      </c>
      <c r="G405" s="690"/>
      <c r="H405" s="691" t="s">
        <v>4279</v>
      </c>
      <c r="I405" s="688"/>
    </row>
    <row r="406" spans="1:9" ht="27" x14ac:dyDescent="0.2">
      <c r="A406" s="686">
        <v>9</v>
      </c>
      <c r="B406" s="686">
        <v>22100392</v>
      </c>
      <c r="C406" s="687" t="s">
        <v>1087</v>
      </c>
      <c r="D406" s="688">
        <v>5000000</v>
      </c>
      <c r="E406" s="689" t="s">
        <v>20</v>
      </c>
      <c r="F406" s="690">
        <v>5000000</v>
      </c>
      <c r="G406" s="690"/>
      <c r="H406" s="691" t="s">
        <v>4279</v>
      </c>
      <c r="I406" s="688"/>
    </row>
    <row r="407" spans="1:9" ht="27" x14ac:dyDescent="0.2">
      <c r="A407" s="686">
        <v>10</v>
      </c>
      <c r="B407" s="686">
        <v>22100390</v>
      </c>
      <c r="C407" s="687" t="s">
        <v>1088</v>
      </c>
      <c r="D407" s="688">
        <v>30000000</v>
      </c>
      <c r="E407" s="688">
        <v>10468000</v>
      </c>
      <c r="F407" s="690">
        <v>20000000</v>
      </c>
      <c r="G407" s="690"/>
      <c r="H407" s="691" t="s">
        <v>4279</v>
      </c>
      <c r="I407" s="688"/>
    </row>
    <row r="408" spans="1:9" ht="27" x14ac:dyDescent="0.2">
      <c r="A408" s="686">
        <v>11</v>
      </c>
      <c r="B408" s="686">
        <v>22100394</v>
      </c>
      <c r="C408" s="687" t="s">
        <v>1089</v>
      </c>
      <c r="D408" s="688">
        <v>2000000</v>
      </c>
      <c r="E408" s="689" t="s">
        <v>20</v>
      </c>
      <c r="F408" s="690">
        <v>1000000</v>
      </c>
      <c r="G408" s="690"/>
      <c r="H408" s="691" t="s">
        <v>4279</v>
      </c>
      <c r="I408" s="688"/>
    </row>
    <row r="409" spans="1:9" ht="27" x14ac:dyDescent="0.2">
      <c r="A409" s="686">
        <v>12</v>
      </c>
      <c r="B409" s="686">
        <v>22100395</v>
      </c>
      <c r="C409" s="687" t="s">
        <v>1090</v>
      </c>
      <c r="D409" s="688">
        <v>1000000</v>
      </c>
      <c r="E409" s="689" t="s">
        <v>20</v>
      </c>
      <c r="F409" s="690">
        <v>1000000</v>
      </c>
      <c r="G409" s="690"/>
      <c r="H409" s="691" t="s">
        <v>4279</v>
      </c>
      <c r="I409" s="688"/>
    </row>
    <row r="410" spans="1:9" ht="27" x14ac:dyDescent="0.2">
      <c r="A410" s="686">
        <v>13</v>
      </c>
      <c r="B410" s="686">
        <v>22100396</v>
      </c>
      <c r="C410" s="687" t="s">
        <v>1091</v>
      </c>
      <c r="D410" s="688">
        <v>5000000</v>
      </c>
      <c r="E410" s="689" t="s">
        <v>20</v>
      </c>
      <c r="F410" s="690">
        <v>3000000</v>
      </c>
      <c r="G410" s="690"/>
      <c r="H410" s="691" t="s">
        <v>4279</v>
      </c>
      <c r="I410" s="688"/>
    </row>
    <row r="411" spans="1:9" ht="27" x14ac:dyDescent="0.2">
      <c r="A411" s="686">
        <v>14</v>
      </c>
      <c r="B411" s="686">
        <v>22100398</v>
      </c>
      <c r="C411" s="687" t="s">
        <v>1092</v>
      </c>
      <c r="D411" s="688">
        <v>40000000</v>
      </c>
      <c r="E411" s="688">
        <v>25866000</v>
      </c>
      <c r="F411" s="690">
        <v>35000000</v>
      </c>
      <c r="G411" s="690"/>
      <c r="H411" s="691" t="s">
        <v>4279</v>
      </c>
      <c r="I411" s="688"/>
    </row>
    <row r="412" spans="1:9" ht="27" x14ac:dyDescent="0.2">
      <c r="A412" s="686">
        <v>15</v>
      </c>
      <c r="B412" s="686">
        <v>22100399</v>
      </c>
      <c r="C412" s="687" t="s">
        <v>1093</v>
      </c>
      <c r="D412" s="688">
        <v>12000000</v>
      </c>
      <c r="E412" s="689" t="s">
        <v>20</v>
      </c>
      <c r="F412" s="690">
        <f>12000000-6000000</f>
        <v>6000000</v>
      </c>
      <c r="G412" s="690"/>
      <c r="H412" s="691" t="s">
        <v>4279</v>
      </c>
      <c r="I412" s="688"/>
    </row>
    <row r="413" spans="1:9" ht="27" x14ac:dyDescent="0.2">
      <c r="A413" s="686">
        <v>16</v>
      </c>
      <c r="B413" s="686">
        <v>22100401</v>
      </c>
      <c r="C413" s="687" t="s">
        <v>1094</v>
      </c>
      <c r="D413" s="688">
        <v>2000000</v>
      </c>
      <c r="E413" s="689" t="s">
        <v>20</v>
      </c>
      <c r="F413" s="690">
        <v>2000000</v>
      </c>
      <c r="G413" s="690"/>
      <c r="H413" s="691" t="s">
        <v>4279</v>
      </c>
      <c r="I413" s="688"/>
    </row>
    <row r="414" spans="1:9" ht="27" x14ac:dyDescent="0.2">
      <c r="A414" s="686">
        <v>17</v>
      </c>
      <c r="B414" s="686">
        <v>22100657</v>
      </c>
      <c r="C414" s="687" t="s">
        <v>1095</v>
      </c>
      <c r="D414" s="688">
        <v>8000000</v>
      </c>
      <c r="E414" s="689" t="s">
        <v>20</v>
      </c>
      <c r="F414" s="690">
        <f>3000000-2000000</f>
        <v>1000000</v>
      </c>
      <c r="G414" s="690"/>
      <c r="H414" s="691" t="s">
        <v>4279</v>
      </c>
      <c r="I414" s="688"/>
    </row>
    <row r="415" spans="1:9" ht="27" x14ac:dyDescent="0.2">
      <c r="A415" s="686">
        <v>18</v>
      </c>
      <c r="B415" s="686">
        <v>22100659</v>
      </c>
      <c r="C415" s="687" t="s">
        <v>1096</v>
      </c>
      <c r="D415" s="688">
        <v>15000000</v>
      </c>
      <c r="E415" s="688">
        <v>3000000</v>
      </c>
      <c r="F415" s="690">
        <v>15000000</v>
      </c>
      <c r="G415" s="690"/>
      <c r="H415" s="691" t="s">
        <v>4279</v>
      </c>
      <c r="I415" s="688"/>
    </row>
    <row r="416" spans="1:9" ht="27" x14ac:dyDescent="0.2">
      <c r="A416" s="686">
        <v>19</v>
      </c>
      <c r="B416" s="686">
        <v>22100660</v>
      </c>
      <c r="C416" s="687" t="s">
        <v>1097</v>
      </c>
      <c r="D416" s="688">
        <v>10000000</v>
      </c>
      <c r="E416" s="688">
        <v>3700000</v>
      </c>
      <c r="F416" s="690">
        <v>5000000</v>
      </c>
      <c r="G416" s="690"/>
      <c r="H416" s="691" t="s">
        <v>4279</v>
      </c>
      <c r="I416" s="688"/>
    </row>
    <row r="417" spans="1:9" ht="27" x14ac:dyDescent="0.2">
      <c r="A417" s="686">
        <v>20</v>
      </c>
      <c r="B417" s="686">
        <v>22100393</v>
      </c>
      <c r="C417" s="687" t="s">
        <v>1098</v>
      </c>
      <c r="D417" s="688">
        <v>5000000</v>
      </c>
      <c r="E417" s="689" t="s">
        <v>20</v>
      </c>
      <c r="F417" s="690">
        <f>5000000+50000000</f>
        <v>55000000</v>
      </c>
      <c r="G417" s="690"/>
      <c r="H417" s="691" t="s">
        <v>4279</v>
      </c>
      <c r="I417" s="688"/>
    </row>
    <row r="418" spans="1:9" ht="27" x14ac:dyDescent="0.2">
      <c r="A418" s="686">
        <v>21</v>
      </c>
      <c r="B418" s="686">
        <v>22100661</v>
      </c>
      <c r="C418" s="687" t="s">
        <v>1099</v>
      </c>
      <c r="D418" s="688">
        <v>10000000</v>
      </c>
      <c r="E418" s="688">
        <v>3332500</v>
      </c>
      <c r="F418" s="690">
        <v>10000000</v>
      </c>
      <c r="G418" s="690"/>
      <c r="H418" s="691" t="s">
        <v>4279</v>
      </c>
      <c r="I418" s="688"/>
    </row>
    <row r="419" spans="1:9" ht="27" x14ac:dyDescent="0.2">
      <c r="A419" s="686">
        <v>22</v>
      </c>
      <c r="B419" s="686">
        <v>22100376</v>
      </c>
      <c r="C419" s="687" t="s">
        <v>1100</v>
      </c>
      <c r="D419" s="688">
        <v>120000000</v>
      </c>
      <c r="E419" s="688">
        <v>17073400</v>
      </c>
      <c r="F419" s="690">
        <v>80000000</v>
      </c>
      <c r="G419" s="690"/>
      <c r="H419" s="691" t="s">
        <v>4279</v>
      </c>
      <c r="I419" s="688"/>
    </row>
    <row r="420" spans="1:9" ht="27" x14ac:dyDescent="0.2">
      <c r="A420" s="686">
        <v>23</v>
      </c>
      <c r="B420" s="686">
        <v>22100377</v>
      </c>
      <c r="C420" s="687" t="s">
        <v>1101</v>
      </c>
      <c r="D420" s="688">
        <v>450000000</v>
      </c>
      <c r="E420" s="688">
        <v>308809466</v>
      </c>
      <c r="F420" s="690">
        <f>450000000-42000000</f>
        <v>408000000</v>
      </c>
      <c r="G420" s="690"/>
      <c r="H420" s="691" t="s">
        <v>4279</v>
      </c>
      <c r="I420" s="688"/>
    </row>
    <row r="421" spans="1:9" ht="27" x14ac:dyDescent="0.2">
      <c r="A421" s="686">
        <v>24</v>
      </c>
      <c r="B421" s="686">
        <v>22100378</v>
      </c>
      <c r="C421" s="687" t="s">
        <v>1102</v>
      </c>
      <c r="D421" s="688">
        <v>200000000</v>
      </c>
      <c r="E421" s="689" t="s">
        <v>20</v>
      </c>
      <c r="F421" s="690">
        <v>200000000</v>
      </c>
      <c r="G421" s="690"/>
      <c r="H421" s="691" t="s">
        <v>4279</v>
      </c>
      <c r="I421" s="688"/>
    </row>
    <row r="422" spans="1:9" ht="27" x14ac:dyDescent="0.2">
      <c r="A422" s="686">
        <v>25</v>
      </c>
      <c r="B422" s="686">
        <v>22100381</v>
      </c>
      <c r="C422" s="687" t="s">
        <v>1103</v>
      </c>
      <c r="D422" s="688">
        <v>2500000000</v>
      </c>
      <c r="E422" s="688">
        <v>526320000</v>
      </c>
      <c r="F422" s="690">
        <v>2500000000</v>
      </c>
      <c r="G422" s="690"/>
      <c r="H422" s="691" t="s">
        <v>4279</v>
      </c>
      <c r="I422" s="688"/>
    </row>
    <row r="423" spans="1:9" ht="27" x14ac:dyDescent="0.2">
      <c r="A423" s="686">
        <v>26</v>
      </c>
      <c r="B423" s="686">
        <v>22100379</v>
      </c>
      <c r="C423" s="687" t="s">
        <v>1104</v>
      </c>
      <c r="D423" s="688">
        <v>190000000</v>
      </c>
      <c r="E423" s="688">
        <v>14228820</v>
      </c>
      <c r="F423" s="690">
        <v>90000000</v>
      </c>
      <c r="G423" s="690"/>
      <c r="H423" s="691" t="s">
        <v>4279</v>
      </c>
      <c r="I423" s="688"/>
    </row>
    <row r="424" spans="1:9" ht="27" x14ac:dyDescent="0.2">
      <c r="A424" s="686">
        <v>27</v>
      </c>
      <c r="B424" s="686">
        <v>22100380</v>
      </c>
      <c r="C424" s="687" t="s">
        <v>1105</v>
      </c>
      <c r="D424" s="688">
        <v>150000000</v>
      </c>
      <c r="E424" s="688">
        <v>68219416.120000005</v>
      </c>
      <c r="F424" s="690">
        <v>150000000</v>
      </c>
      <c r="G424" s="690"/>
      <c r="H424" s="691" t="s">
        <v>4279</v>
      </c>
      <c r="I424" s="688"/>
    </row>
    <row r="425" spans="1:9" ht="27" x14ac:dyDescent="0.2">
      <c r="A425" s="686">
        <v>28</v>
      </c>
      <c r="B425" s="686">
        <v>22100695</v>
      </c>
      <c r="C425" s="687" t="s">
        <v>1106</v>
      </c>
      <c r="D425" s="688">
        <v>10000000</v>
      </c>
      <c r="E425" s="689" t="s">
        <v>20</v>
      </c>
      <c r="F425" s="690">
        <v>5000000</v>
      </c>
      <c r="G425" s="690"/>
      <c r="H425" s="691" t="s">
        <v>4279</v>
      </c>
      <c r="I425" s="688"/>
    </row>
    <row r="426" spans="1:9" ht="81" x14ac:dyDescent="0.2">
      <c r="A426" s="686">
        <v>29</v>
      </c>
      <c r="B426" s="686">
        <v>22100703</v>
      </c>
      <c r="C426" s="736" t="s">
        <v>4480</v>
      </c>
      <c r="D426" s="688"/>
      <c r="E426" s="689"/>
      <c r="F426" s="690">
        <v>185000000</v>
      </c>
      <c r="G426" s="690">
        <f>F426</f>
        <v>185000000</v>
      </c>
      <c r="H426" s="691"/>
      <c r="I426" s="717" t="s">
        <v>4481</v>
      </c>
    </row>
    <row r="427" spans="1:9" x14ac:dyDescent="0.2">
      <c r="A427" s="1336" t="s">
        <v>1107</v>
      </c>
      <c r="B427" s="1337"/>
      <c r="C427" s="1338"/>
      <c r="D427" s="693">
        <f>SUM(D398:D425)</f>
        <v>3870000000</v>
      </c>
      <c r="E427" s="693">
        <f>SUM(E398:E425)</f>
        <v>1013925602.12</v>
      </c>
      <c r="F427" s="694">
        <f>SUM(F398:F426)</f>
        <v>3857000000</v>
      </c>
      <c r="G427" s="694">
        <f>SUM(G398:G426)</f>
        <v>185000000</v>
      </c>
      <c r="H427" s="695"/>
      <c r="I427" s="693"/>
    </row>
    <row r="428" spans="1:9" x14ac:dyDescent="0.2">
      <c r="A428" s="738">
        <v>3</v>
      </c>
      <c r="B428" s="683" t="s">
        <v>4189</v>
      </c>
      <c r="C428" s="705"/>
      <c r="D428" s="705"/>
      <c r="E428" s="705"/>
      <c r="F428" s="706"/>
      <c r="G428" s="706"/>
      <c r="H428" s="707"/>
      <c r="I428" s="708"/>
    </row>
    <row r="429" spans="1:9" ht="27" x14ac:dyDescent="0.2">
      <c r="A429" s="686">
        <v>1</v>
      </c>
      <c r="B429" s="686">
        <v>22100402</v>
      </c>
      <c r="C429" s="687" t="s">
        <v>1773</v>
      </c>
      <c r="D429" s="688">
        <v>10000000</v>
      </c>
      <c r="E429" s="688">
        <v>2550000</v>
      </c>
      <c r="F429" s="690">
        <v>8000000</v>
      </c>
      <c r="G429" s="690"/>
      <c r="H429" s="691" t="s">
        <v>4279</v>
      </c>
      <c r="I429" s="688"/>
    </row>
    <row r="430" spans="1:9" ht="27" x14ac:dyDescent="0.2">
      <c r="A430" s="686">
        <v>2</v>
      </c>
      <c r="B430" s="686">
        <v>22100403</v>
      </c>
      <c r="C430" s="687" t="s">
        <v>1774</v>
      </c>
      <c r="D430" s="688">
        <v>10000000</v>
      </c>
      <c r="E430" s="688">
        <v>5000000</v>
      </c>
      <c r="F430" s="690">
        <v>8000000</v>
      </c>
      <c r="G430" s="690"/>
      <c r="H430" s="691" t="s">
        <v>4279</v>
      </c>
      <c r="I430" s="688"/>
    </row>
    <row r="431" spans="1:9" ht="27" x14ac:dyDescent="0.2">
      <c r="A431" s="686">
        <v>3</v>
      </c>
      <c r="B431" s="686">
        <v>22100404</v>
      </c>
      <c r="C431" s="687" t="s">
        <v>1775</v>
      </c>
      <c r="D431" s="688">
        <v>36000000</v>
      </c>
      <c r="E431" s="688">
        <v>12000000</v>
      </c>
      <c r="F431" s="690">
        <v>20000000</v>
      </c>
      <c r="G431" s="690"/>
      <c r="H431" s="691" t="s">
        <v>4279</v>
      </c>
      <c r="I431" s="688"/>
    </row>
    <row r="432" spans="1:9" ht="27" x14ac:dyDescent="0.2">
      <c r="A432" s="686">
        <v>4</v>
      </c>
      <c r="B432" s="686">
        <v>22100405</v>
      </c>
      <c r="C432" s="687" t="s">
        <v>1776</v>
      </c>
      <c r="D432" s="688">
        <v>7000000</v>
      </c>
      <c r="E432" s="689" t="s">
        <v>20</v>
      </c>
      <c r="F432" s="690">
        <v>7000000</v>
      </c>
      <c r="G432" s="690"/>
      <c r="H432" s="691" t="s">
        <v>4279</v>
      </c>
      <c r="I432" s="688"/>
    </row>
    <row r="433" spans="1:9" ht="27" x14ac:dyDescent="0.2">
      <c r="A433" s="686">
        <v>5</v>
      </c>
      <c r="B433" s="686">
        <v>22100406</v>
      </c>
      <c r="C433" s="687" t="s">
        <v>1777</v>
      </c>
      <c r="D433" s="688">
        <v>3000000</v>
      </c>
      <c r="E433" s="689" t="s">
        <v>20</v>
      </c>
      <c r="F433" s="690">
        <v>3000000</v>
      </c>
      <c r="G433" s="690"/>
      <c r="H433" s="691" t="s">
        <v>4279</v>
      </c>
      <c r="I433" s="688"/>
    </row>
    <row r="434" spans="1:9" ht="27" x14ac:dyDescent="0.2">
      <c r="A434" s="686">
        <v>6</v>
      </c>
      <c r="B434" s="686">
        <v>22100407</v>
      </c>
      <c r="C434" s="687" t="s">
        <v>1778</v>
      </c>
      <c r="D434" s="688">
        <v>90000000</v>
      </c>
      <c r="E434" s="688">
        <v>26084945</v>
      </c>
      <c r="F434" s="690">
        <v>70000000</v>
      </c>
      <c r="G434" s="690"/>
      <c r="H434" s="691" t="s">
        <v>4279</v>
      </c>
      <c r="I434" s="688"/>
    </row>
    <row r="435" spans="1:9" ht="27" x14ac:dyDescent="0.2">
      <c r="A435" s="686">
        <v>7</v>
      </c>
      <c r="B435" s="686">
        <v>22100410</v>
      </c>
      <c r="C435" s="687" t="s">
        <v>3698</v>
      </c>
      <c r="D435" s="688">
        <v>0</v>
      </c>
      <c r="E435" s="688">
        <v>12780000</v>
      </c>
      <c r="F435" s="690">
        <f>E435</f>
        <v>12780000</v>
      </c>
      <c r="G435" s="690"/>
      <c r="H435" s="691" t="s">
        <v>4279</v>
      </c>
      <c r="I435" s="688"/>
    </row>
    <row r="436" spans="1:9" x14ac:dyDescent="0.2">
      <c r="A436" s="1336" t="s">
        <v>1780</v>
      </c>
      <c r="B436" s="1337"/>
      <c r="C436" s="1338"/>
      <c r="D436" s="693">
        <f>SUM(D429:D435)</f>
        <v>156000000</v>
      </c>
      <c r="E436" s="693">
        <f>SUM(E429:E435)</f>
        <v>58414945</v>
      </c>
      <c r="F436" s="694">
        <f>SUM(F429:F435)</f>
        <v>128780000</v>
      </c>
      <c r="G436" s="694">
        <f>SUM(G429:G435)</f>
        <v>0</v>
      </c>
      <c r="H436" s="695"/>
      <c r="I436" s="693"/>
    </row>
    <row r="437" spans="1:9" x14ac:dyDescent="0.2">
      <c r="A437" s="700">
        <v>4</v>
      </c>
      <c r="B437" s="683" t="s">
        <v>4190</v>
      </c>
      <c r="F437" s="684"/>
      <c r="G437" s="684"/>
      <c r="H437" s="685"/>
      <c r="I437" s="712"/>
    </row>
    <row r="438" spans="1:9" ht="27" x14ac:dyDescent="0.2">
      <c r="A438" s="686">
        <v>1</v>
      </c>
      <c r="B438" s="686">
        <v>22100356</v>
      </c>
      <c r="C438" s="687" t="s">
        <v>1836</v>
      </c>
      <c r="D438" s="688">
        <v>10000000</v>
      </c>
      <c r="E438" s="688">
        <v>3240000</v>
      </c>
      <c r="F438" s="690">
        <v>5000000</v>
      </c>
      <c r="G438" s="690"/>
      <c r="H438" s="691" t="s">
        <v>4279</v>
      </c>
      <c r="I438" s="688"/>
    </row>
    <row r="439" spans="1:9" ht="27" x14ac:dyDescent="0.2">
      <c r="A439" s="686">
        <v>2</v>
      </c>
      <c r="B439" s="686">
        <v>22100358</v>
      </c>
      <c r="C439" s="687" t="s">
        <v>1837</v>
      </c>
      <c r="D439" s="688">
        <v>10000000</v>
      </c>
      <c r="E439" s="688">
        <v>7810000</v>
      </c>
      <c r="F439" s="690">
        <v>10000000</v>
      </c>
      <c r="G439" s="690"/>
      <c r="H439" s="691" t="s">
        <v>4279</v>
      </c>
      <c r="I439" s="688"/>
    </row>
    <row r="440" spans="1:9" ht="27" x14ac:dyDescent="0.2">
      <c r="A440" s="686">
        <v>3</v>
      </c>
      <c r="B440" s="686">
        <v>22100262</v>
      </c>
      <c r="C440" s="687" t="s">
        <v>281</v>
      </c>
      <c r="D440" s="688">
        <v>10000000</v>
      </c>
      <c r="E440" s="710">
        <v>0</v>
      </c>
      <c r="F440" s="690">
        <v>5000000</v>
      </c>
      <c r="G440" s="690"/>
      <c r="H440" s="691" t="s">
        <v>4279</v>
      </c>
      <c r="I440" s="688"/>
    </row>
    <row r="441" spans="1:9" ht="27" x14ac:dyDescent="0.2">
      <c r="A441" s="686">
        <v>4</v>
      </c>
      <c r="B441" s="686">
        <v>22100357</v>
      </c>
      <c r="C441" s="687" t="s">
        <v>1838</v>
      </c>
      <c r="D441" s="688">
        <v>2000000</v>
      </c>
      <c r="E441" s="710">
        <v>0</v>
      </c>
      <c r="F441" s="690">
        <v>2000000</v>
      </c>
      <c r="G441" s="690"/>
      <c r="H441" s="691" t="s">
        <v>4279</v>
      </c>
      <c r="I441" s="688"/>
    </row>
    <row r="442" spans="1:9" x14ac:dyDescent="0.2">
      <c r="A442" s="1336" t="s">
        <v>1839</v>
      </c>
      <c r="B442" s="1337"/>
      <c r="C442" s="1338"/>
      <c r="D442" s="693">
        <f>SUM(D438:D441)</f>
        <v>32000000</v>
      </c>
      <c r="E442" s="693">
        <f>SUM(E438:E441)</f>
        <v>11050000</v>
      </c>
      <c r="F442" s="694">
        <f>SUM(F438:F441)</f>
        <v>22000000</v>
      </c>
      <c r="G442" s="694"/>
      <c r="H442" s="695"/>
      <c r="I442" s="693"/>
    </row>
    <row r="443" spans="1:9" x14ac:dyDescent="0.2">
      <c r="A443" s="700">
        <v>5</v>
      </c>
      <c r="B443" s="683" t="s">
        <v>4191</v>
      </c>
      <c r="F443" s="684"/>
      <c r="G443" s="684"/>
      <c r="H443" s="685"/>
      <c r="I443" s="696"/>
    </row>
    <row r="444" spans="1:9" ht="27" x14ac:dyDescent="0.2">
      <c r="A444" s="686">
        <v>1</v>
      </c>
      <c r="B444" s="686">
        <v>22100359</v>
      </c>
      <c r="C444" s="687" t="s">
        <v>1729</v>
      </c>
      <c r="D444" s="688">
        <v>9000000</v>
      </c>
      <c r="E444" s="690">
        <v>0</v>
      </c>
      <c r="F444" s="690">
        <v>9000000</v>
      </c>
      <c r="G444" s="690"/>
      <c r="H444" s="691" t="s">
        <v>4279</v>
      </c>
      <c r="I444" s="688"/>
    </row>
    <row r="445" spans="1:9" x14ac:dyDescent="0.2">
      <c r="A445" s="1336" t="s">
        <v>1730</v>
      </c>
      <c r="B445" s="1337"/>
      <c r="C445" s="1338"/>
      <c r="D445" s="693">
        <f>SUM(D444)</f>
        <v>9000000</v>
      </c>
      <c r="E445" s="694">
        <f>SUM(E444)</f>
        <v>0</v>
      </c>
      <c r="F445" s="694">
        <f>SUM(F444)</f>
        <v>9000000</v>
      </c>
      <c r="G445" s="694"/>
      <c r="H445" s="695"/>
      <c r="I445" s="693"/>
    </row>
    <row r="446" spans="1:9" x14ac:dyDescent="0.2">
      <c r="A446" s="700">
        <v>6</v>
      </c>
      <c r="B446" s="683" t="s">
        <v>4192</v>
      </c>
      <c r="F446" s="684"/>
      <c r="G446" s="684"/>
      <c r="H446" s="685"/>
      <c r="I446" s="712"/>
    </row>
    <row r="447" spans="1:9" ht="27" x14ac:dyDescent="0.2">
      <c r="A447" s="686">
        <v>1</v>
      </c>
      <c r="B447" s="686">
        <v>22100463</v>
      </c>
      <c r="C447" s="687" t="s">
        <v>1965</v>
      </c>
      <c r="D447" s="688">
        <v>8000000</v>
      </c>
      <c r="E447" s="713" t="s">
        <v>20</v>
      </c>
      <c r="F447" s="690">
        <v>4000000</v>
      </c>
      <c r="G447" s="690"/>
      <c r="H447" s="691" t="s">
        <v>4279</v>
      </c>
      <c r="I447" s="688"/>
    </row>
    <row r="448" spans="1:9" ht="27" x14ac:dyDescent="0.2">
      <c r="A448" s="686">
        <v>2</v>
      </c>
      <c r="B448" s="686">
        <v>22100464</v>
      </c>
      <c r="C448" s="687" t="s">
        <v>1966</v>
      </c>
      <c r="D448" s="688">
        <v>1500000</v>
      </c>
      <c r="E448" s="713" t="s">
        <v>20</v>
      </c>
      <c r="F448" s="690">
        <v>1500000</v>
      </c>
      <c r="G448" s="690"/>
      <c r="H448" s="691" t="s">
        <v>4279</v>
      </c>
      <c r="I448" s="688"/>
    </row>
    <row r="449" spans="1:9" ht="27" x14ac:dyDescent="0.2">
      <c r="A449" s="686">
        <v>3</v>
      </c>
      <c r="B449" s="686">
        <v>22100465</v>
      </c>
      <c r="C449" s="687" t="s">
        <v>1967</v>
      </c>
      <c r="D449" s="688">
        <v>15000000</v>
      </c>
      <c r="E449" s="688">
        <v>136000</v>
      </c>
      <c r="F449" s="690">
        <v>8000000</v>
      </c>
      <c r="G449" s="690"/>
      <c r="H449" s="691" t="s">
        <v>4279</v>
      </c>
      <c r="I449" s="688"/>
    </row>
    <row r="450" spans="1:9" ht="27" x14ac:dyDescent="0.2">
      <c r="A450" s="686">
        <v>4</v>
      </c>
      <c r="B450" s="686">
        <v>22100467</v>
      </c>
      <c r="C450" s="687" t="s">
        <v>1968</v>
      </c>
      <c r="D450" s="688">
        <v>27000000</v>
      </c>
      <c r="E450" s="713" t="s">
        <v>20</v>
      </c>
      <c r="F450" s="690">
        <v>20000000</v>
      </c>
      <c r="G450" s="690"/>
      <c r="H450" s="691" t="s">
        <v>4279</v>
      </c>
      <c r="I450" s="688"/>
    </row>
    <row r="451" spans="1:9" ht="27" x14ac:dyDescent="0.2">
      <c r="A451" s="686">
        <v>5</v>
      </c>
      <c r="B451" s="686">
        <v>22100466</v>
      </c>
      <c r="C451" s="687" t="s">
        <v>1969</v>
      </c>
      <c r="D451" s="688">
        <v>8500000</v>
      </c>
      <c r="E451" s="713" t="s">
        <v>20</v>
      </c>
      <c r="F451" s="690">
        <v>8500000</v>
      </c>
      <c r="G451" s="690"/>
      <c r="H451" s="691" t="s">
        <v>4279</v>
      </c>
      <c r="I451" s="688"/>
    </row>
    <row r="452" spans="1:9" x14ac:dyDescent="0.2">
      <c r="A452" s="1336" t="s">
        <v>1975</v>
      </c>
      <c r="B452" s="1337"/>
      <c r="C452" s="1338"/>
      <c r="D452" s="693">
        <f>SUM(D447:D451)</f>
        <v>60000000</v>
      </c>
      <c r="E452" s="693">
        <f>SUM(E447:E451)</f>
        <v>136000</v>
      </c>
      <c r="F452" s="694">
        <f>SUM(F447:F451)</f>
        <v>42000000</v>
      </c>
      <c r="G452" s="694">
        <f>SUM(G447:G451)</f>
        <v>0</v>
      </c>
      <c r="H452" s="695"/>
      <c r="I452" s="693"/>
    </row>
    <row r="453" spans="1:9" x14ac:dyDescent="0.2">
      <c r="A453" s="1342" t="s">
        <v>3472</v>
      </c>
      <c r="B453" s="1343"/>
      <c r="C453" s="1344"/>
      <c r="D453" s="701">
        <f>D452+D445+D442+D436+D427+D396</f>
        <v>4827291541</v>
      </c>
      <c r="E453" s="701">
        <f>E452+E445+E442+E436+E427+E396</f>
        <v>1093316747.1199999</v>
      </c>
      <c r="F453" s="701">
        <f>F452+F445+F442+F436+F427+F396</f>
        <v>4564071541</v>
      </c>
      <c r="G453" s="701">
        <f>G452+G445+G442+G436+G427+G396</f>
        <v>305000000</v>
      </c>
      <c r="H453" s="704"/>
      <c r="I453" s="702"/>
    </row>
    <row r="454" spans="1:9" x14ac:dyDescent="0.2">
      <c r="A454" s="682">
        <v>12</v>
      </c>
      <c r="B454" s="1339" t="s">
        <v>526</v>
      </c>
      <c r="C454" s="1340"/>
      <c r="D454" s="1340"/>
      <c r="E454" s="1340"/>
      <c r="F454" s="1340"/>
      <c r="G454" s="1340"/>
      <c r="H454" s="1340"/>
      <c r="I454" s="1341"/>
    </row>
    <row r="455" spans="1:9" x14ac:dyDescent="0.2">
      <c r="A455" s="682">
        <v>1</v>
      </c>
      <c r="B455" s="683" t="s">
        <v>4197</v>
      </c>
      <c r="F455" s="684"/>
      <c r="G455" s="684"/>
      <c r="H455" s="685"/>
      <c r="I455" s="696"/>
    </row>
    <row r="456" spans="1:9" ht="27" x14ac:dyDescent="0.2">
      <c r="A456" s="686">
        <v>1</v>
      </c>
      <c r="B456" s="686">
        <v>22100201</v>
      </c>
      <c r="C456" s="687" t="s">
        <v>541</v>
      </c>
      <c r="D456" s="688">
        <v>420000000</v>
      </c>
      <c r="E456" s="688">
        <v>24990000</v>
      </c>
      <c r="F456" s="699">
        <v>220000000</v>
      </c>
      <c r="G456" s="699"/>
      <c r="H456" s="691" t="s">
        <v>4279</v>
      </c>
      <c r="I456" s="688"/>
    </row>
    <row r="457" spans="1:9" ht="27" x14ac:dyDescent="0.2">
      <c r="A457" s="686">
        <v>2</v>
      </c>
      <c r="B457" s="686">
        <v>22100202</v>
      </c>
      <c r="C457" s="687" t="s">
        <v>448</v>
      </c>
      <c r="D457" s="688">
        <v>220000000</v>
      </c>
      <c r="E457" s="688">
        <v>44744000</v>
      </c>
      <c r="F457" s="699">
        <v>150000000</v>
      </c>
      <c r="G457" s="699"/>
      <c r="H457" s="691" t="s">
        <v>4279</v>
      </c>
      <c r="I457" s="688"/>
    </row>
    <row r="458" spans="1:9" ht="27" x14ac:dyDescent="0.2">
      <c r="A458" s="686">
        <v>3</v>
      </c>
      <c r="B458" s="686">
        <v>22100203</v>
      </c>
      <c r="C458" s="687" t="s">
        <v>542</v>
      </c>
      <c r="D458" s="688">
        <v>14000000</v>
      </c>
      <c r="E458" s="688">
        <v>3842000</v>
      </c>
      <c r="F458" s="699">
        <v>10000000</v>
      </c>
      <c r="G458" s="699"/>
      <c r="H458" s="691" t="s">
        <v>4279</v>
      </c>
      <c r="I458" s="688"/>
    </row>
    <row r="459" spans="1:9" ht="27" x14ac:dyDescent="0.2">
      <c r="A459" s="686">
        <v>4</v>
      </c>
      <c r="B459" s="686">
        <v>22100204</v>
      </c>
      <c r="C459" s="687" t="s">
        <v>449</v>
      </c>
      <c r="D459" s="688">
        <v>200000000</v>
      </c>
      <c r="E459" s="688">
        <v>33249450</v>
      </c>
      <c r="F459" s="699">
        <v>150000000</v>
      </c>
      <c r="G459" s="699"/>
      <c r="H459" s="691" t="s">
        <v>4279</v>
      </c>
      <c r="I459" s="688"/>
    </row>
    <row r="460" spans="1:9" ht="27" x14ac:dyDescent="0.2">
      <c r="A460" s="686">
        <v>5</v>
      </c>
      <c r="B460" s="686">
        <v>22100205</v>
      </c>
      <c r="C460" s="687" t="s">
        <v>543</v>
      </c>
      <c r="D460" s="688">
        <v>50500000</v>
      </c>
      <c r="E460" s="688">
        <v>11155400</v>
      </c>
      <c r="F460" s="699">
        <v>50000000</v>
      </c>
      <c r="G460" s="699"/>
      <c r="H460" s="691" t="s">
        <v>4279</v>
      </c>
      <c r="I460" s="688"/>
    </row>
    <row r="461" spans="1:9" ht="27" x14ac:dyDescent="0.2">
      <c r="A461" s="686">
        <v>6</v>
      </c>
      <c r="B461" s="686">
        <v>22100206</v>
      </c>
      <c r="C461" s="687" t="s">
        <v>450</v>
      </c>
      <c r="D461" s="688">
        <v>120000000</v>
      </c>
      <c r="E461" s="688">
        <v>26706300</v>
      </c>
      <c r="F461" s="699">
        <v>80000000</v>
      </c>
      <c r="G461" s="699"/>
      <c r="H461" s="691" t="s">
        <v>4279</v>
      </c>
      <c r="I461" s="688"/>
    </row>
    <row r="462" spans="1:9" ht="27" x14ac:dyDescent="0.2">
      <c r="A462" s="686">
        <v>7</v>
      </c>
      <c r="B462" s="686">
        <v>22100207</v>
      </c>
      <c r="C462" s="687" t="s">
        <v>544</v>
      </c>
      <c r="D462" s="688">
        <v>320000000</v>
      </c>
      <c r="E462" s="688">
        <v>75000000</v>
      </c>
      <c r="F462" s="699">
        <v>270000000</v>
      </c>
      <c r="G462" s="699"/>
      <c r="H462" s="691" t="s">
        <v>4279</v>
      </c>
      <c r="I462" s="688"/>
    </row>
    <row r="463" spans="1:9" ht="27" x14ac:dyDescent="0.2">
      <c r="A463" s="686">
        <v>8</v>
      </c>
      <c r="B463" s="686">
        <v>22100208</v>
      </c>
      <c r="C463" s="687" t="s">
        <v>545</v>
      </c>
      <c r="D463" s="688">
        <v>36000000</v>
      </c>
      <c r="E463" s="688">
        <v>8400000</v>
      </c>
      <c r="F463" s="699">
        <v>36000000</v>
      </c>
      <c r="G463" s="699"/>
      <c r="H463" s="691" t="s">
        <v>4279</v>
      </c>
      <c r="I463" s="688"/>
    </row>
    <row r="464" spans="1:9" ht="27" x14ac:dyDescent="0.2">
      <c r="A464" s="686">
        <v>9</v>
      </c>
      <c r="B464" s="686">
        <v>22100209</v>
      </c>
      <c r="C464" s="687" t="s">
        <v>546</v>
      </c>
      <c r="D464" s="688">
        <v>401000000</v>
      </c>
      <c r="E464" s="688">
        <v>27880000</v>
      </c>
      <c r="F464" s="699">
        <v>150000000</v>
      </c>
      <c r="G464" s="699"/>
      <c r="H464" s="691" t="s">
        <v>4279</v>
      </c>
      <c r="I464" s="688"/>
    </row>
    <row r="465" spans="1:9" ht="27" x14ac:dyDescent="0.2">
      <c r="A465" s="686">
        <v>10</v>
      </c>
      <c r="B465" s="686">
        <v>22100210</v>
      </c>
      <c r="C465" s="687" t="s">
        <v>547</v>
      </c>
      <c r="D465" s="688">
        <v>60000000</v>
      </c>
      <c r="E465" s="688">
        <v>2000000</v>
      </c>
      <c r="F465" s="699">
        <v>25000000</v>
      </c>
      <c r="G465" s="699"/>
      <c r="H465" s="691" t="s">
        <v>4279</v>
      </c>
      <c r="I465" s="688"/>
    </row>
    <row r="466" spans="1:9" ht="27" x14ac:dyDescent="0.2">
      <c r="A466" s="686">
        <v>11</v>
      </c>
      <c r="B466" s="686">
        <v>22100305</v>
      </c>
      <c r="C466" s="687" t="s">
        <v>548</v>
      </c>
      <c r="D466" s="688">
        <v>90000000</v>
      </c>
      <c r="E466" s="688">
        <v>26100000</v>
      </c>
      <c r="F466" s="699">
        <v>90000000</v>
      </c>
      <c r="G466" s="699"/>
      <c r="H466" s="691" t="s">
        <v>4279</v>
      </c>
      <c r="I466" s="688"/>
    </row>
    <row r="467" spans="1:9" ht="27" x14ac:dyDescent="0.2">
      <c r="A467" s="686">
        <v>12</v>
      </c>
      <c r="B467" s="686">
        <v>22100641</v>
      </c>
      <c r="C467" s="687" t="s">
        <v>549</v>
      </c>
      <c r="D467" s="688">
        <v>6000000</v>
      </c>
      <c r="E467" s="688">
        <v>1000000</v>
      </c>
      <c r="F467" s="699">
        <v>6000000</v>
      </c>
      <c r="G467" s="699"/>
      <c r="H467" s="691" t="s">
        <v>4279</v>
      </c>
      <c r="I467" s="688"/>
    </row>
    <row r="468" spans="1:9" ht="27" x14ac:dyDescent="0.2">
      <c r="A468" s="686">
        <v>13</v>
      </c>
      <c r="B468" s="686">
        <v>22100651</v>
      </c>
      <c r="C468" s="687" t="s">
        <v>550</v>
      </c>
      <c r="D468" s="688">
        <v>30000000</v>
      </c>
      <c r="E468" s="688">
        <v>8000000</v>
      </c>
      <c r="F468" s="699">
        <v>30000000</v>
      </c>
      <c r="G468" s="699"/>
      <c r="H468" s="691" t="s">
        <v>4279</v>
      </c>
      <c r="I468" s="688"/>
    </row>
    <row r="469" spans="1:9" ht="54" x14ac:dyDescent="0.2">
      <c r="A469" s="686">
        <v>14</v>
      </c>
      <c r="B469" s="686">
        <v>22100675</v>
      </c>
      <c r="C469" s="687" t="s">
        <v>551</v>
      </c>
      <c r="D469" s="688">
        <v>45000000</v>
      </c>
      <c r="E469" s="688">
        <v>7500000</v>
      </c>
      <c r="F469" s="699">
        <v>30000000</v>
      </c>
      <c r="G469" s="699">
        <f>F469</f>
        <v>30000000</v>
      </c>
      <c r="H469" s="728"/>
      <c r="I469" s="717" t="s">
        <v>3820</v>
      </c>
    </row>
    <row r="470" spans="1:9" ht="27" x14ac:dyDescent="0.2">
      <c r="A470" s="686">
        <v>15</v>
      </c>
      <c r="B470" s="686">
        <v>22100676</v>
      </c>
      <c r="C470" s="687" t="s">
        <v>552</v>
      </c>
      <c r="D470" s="688">
        <v>12000000</v>
      </c>
      <c r="E470" s="688">
        <v>1250000</v>
      </c>
      <c r="F470" s="699">
        <v>10000000</v>
      </c>
      <c r="G470" s="699"/>
      <c r="H470" s="691" t="s">
        <v>4279</v>
      </c>
      <c r="I470" s="688"/>
    </row>
    <row r="471" spans="1:9" ht="27" x14ac:dyDescent="0.2">
      <c r="A471" s="686">
        <v>16</v>
      </c>
      <c r="B471" s="686">
        <v>22100685</v>
      </c>
      <c r="C471" s="687" t="s">
        <v>553</v>
      </c>
      <c r="D471" s="688">
        <v>7500000</v>
      </c>
      <c r="E471" s="689" t="s">
        <v>20</v>
      </c>
      <c r="F471" s="699">
        <v>7500000</v>
      </c>
      <c r="G471" s="699"/>
      <c r="H471" s="691" t="s">
        <v>4279</v>
      </c>
      <c r="I471" s="688"/>
    </row>
    <row r="472" spans="1:9" ht="27" x14ac:dyDescent="0.2">
      <c r="A472" s="686">
        <v>17</v>
      </c>
      <c r="B472" s="686">
        <v>22100686</v>
      </c>
      <c r="C472" s="687" t="s">
        <v>554</v>
      </c>
      <c r="D472" s="688">
        <v>12000000</v>
      </c>
      <c r="E472" s="688">
        <v>1250000</v>
      </c>
      <c r="F472" s="699">
        <v>6000000</v>
      </c>
      <c r="G472" s="699"/>
      <c r="H472" s="691" t="s">
        <v>4279</v>
      </c>
      <c r="I472" s="688"/>
    </row>
    <row r="473" spans="1:9" ht="27" x14ac:dyDescent="0.2">
      <c r="A473" s="686">
        <v>18</v>
      </c>
      <c r="B473" s="686">
        <v>22100688</v>
      </c>
      <c r="C473" s="687" t="s">
        <v>555</v>
      </c>
      <c r="D473" s="688">
        <v>35000000</v>
      </c>
      <c r="E473" s="688">
        <v>1250000</v>
      </c>
      <c r="F473" s="699">
        <v>10000000</v>
      </c>
      <c r="G473" s="699"/>
      <c r="H473" s="691" t="s">
        <v>4279</v>
      </c>
      <c r="I473" s="688"/>
    </row>
    <row r="474" spans="1:9" x14ac:dyDescent="0.2">
      <c r="A474" s="1336" t="s">
        <v>556</v>
      </c>
      <c r="B474" s="1337"/>
      <c r="C474" s="1338"/>
      <c r="D474" s="693">
        <f>SUM(D456:D473)</f>
        <v>2079000000</v>
      </c>
      <c r="E474" s="693">
        <f>SUM(E456:E473)</f>
        <v>304317150</v>
      </c>
      <c r="F474" s="694">
        <f>SUM(F456:F473)</f>
        <v>1330500000</v>
      </c>
      <c r="G474" s="694">
        <f>SUM(G456:G473)</f>
        <v>30000000</v>
      </c>
      <c r="H474" s="695"/>
      <c r="I474" s="693"/>
    </row>
    <row r="475" spans="1:9" x14ac:dyDescent="0.2">
      <c r="A475" s="682">
        <v>2</v>
      </c>
      <c r="B475" s="683" t="s">
        <v>4198</v>
      </c>
      <c r="F475" s="684"/>
      <c r="G475" s="684"/>
      <c r="H475" s="685"/>
      <c r="I475" s="696"/>
    </row>
    <row r="476" spans="1:9" ht="27" x14ac:dyDescent="0.2">
      <c r="A476" s="686">
        <v>1</v>
      </c>
      <c r="B476" s="739">
        <v>22100202</v>
      </c>
      <c r="C476" s="687" t="s">
        <v>448</v>
      </c>
      <c r="D476" s="688">
        <v>50000000</v>
      </c>
      <c r="E476" s="709">
        <v>14000000</v>
      </c>
      <c r="F476" s="699">
        <v>40000000</v>
      </c>
      <c r="G476" s="699"/>
      <c r="H476" s="691" t="s">
        <v>4279</v>
      </c>
      <c r="I476" s="688"/>
    </row>
    <row r="477" spans="1:9" ht="27" x14ac:dyDescent="0.2">
      <c r="A477" s="686">
        <v>2</v>
      </c>
      <c r="B477" s="739">
        <v>22100204</v>
      </c>
      <c r="C477" s="687" t="s">
        <v>449</v>
      </c>
      <c r="D477" s="688">
        <v>10000000</v>
      </c>
      <c r="E477" s="709">
        <v>2000000</v>
      </c>
      <c r="F477" s="699">
        <v>10000000</v>
      </c>
      <c r="G477" s="699"/>
      <c r="H477" s="691" t="s">
        <v>4279</v>
      </c>
      <c r="I477" s="688"/>
    </row>
    <row r="478" spans="1:9" ht="27" x14ac:dyDescent="0.2">
      <c r="A478" s="686">
        <v>3</v>
      </c>
      <c r="B478" s="739">
        <v>22100206</v>
      </c>
      <c r="C478" s="687" t="s">
        <v>450</v>
      </c>
      <c r="D478" s="688">
        <v>25000000</v>
      </c>
      <c r="E478" s="709">
        <v>4000000</v>
      </c>
      <c r="F478" s="699">
        <v>20000000</v>
      </c>
      <c r="G478" s="699"/>
      <c r="H478" s="691" t="s">
        <v>4279</v>
      </c>
      <c r="I478" s="688"/>
    </row>
    <row r="479" spans="1:9" ht="27" x14ac:dyDescent="0.2">
      <c r="A479" s="686">
        <v>4</v>
      </c>
      <c r="B479" s="739">
        <v>22100211</v>
      </c>
      <c r="C479" s="687" t="s">
        <v>451</v>
      </c>
      <c r="D479" s="688">
        <v>15000000</v>
      </c>
      <c r="E479" s="689" t="s">
        <v>20</v>
      </c>
      <c r="F479" s="699">
        <v>10000000</v>
      </c>
      <c r="G479" s="699"/>
      <c r="H479" s="691" t="s">
        <v>4279</v>
      </c>
      <c r="I479" s="688"/>
    </row>
    <row r="480" spans="1:9" ht="27" x14ac:dyDescent="0.2">
      <c r="A480" s="686">
        <v>5</v>
      </c>
      <c r="B480" s="739">
        <v>22100212</v>
      </c>
      <c r="C480" s="687" t="s">
        <v>452</v>
      </c>
      <c r="D480" s="688">
        <v>100000000</v>
      </c>
      <c r="E480" s="709">
        <v>21715500</v>
      </c>
      <c r="F480" s="699">
        <v>50000000</v>
      </c>
      <c r="G480" s="699"/>
      <c r="H480" s="691" t="s">
        <v>4279</v>
      </c>
      <c r="I480" s="688"/>
    </row>
    <row r="481" spans="1:9" ht="27" x14ac:dyDescent="0.2">
      <c r="A481" s="686">
        <v>6</v>
      </c>
      <c r="B481" s="739">
        <v>22100213</v>
      </c>
      <c r="C481" s="687" t="s">
        <v>453</v>
      </c>
      <c r="D481" s="688">
        <v>20000000</v>
      </c>
      <c r="E481" s="709">
        <v>4000000</v>
      </c>
      <c r="F481" s="699">
        <v>12000000</v>
      </c>
      <c r="G481" s="699"/>
      <c r="H481" s="691" t="s">
        <v>4279</v>
      </c>
      <c r="I481" s="688"/>
    </row>
    <row r="482" spans="1:9" ht="27" x14ac:dyDescent="0.2">
      <c r="A482" s="686">
        <v>7</v>
      </c>
      <c r="B482" s="739">
        <v>22100214</v>
      </c>
      <c r="C482" s="687" t="s">
        <v>454</v>
      </c>
      <c r="D482" s="688">
        <v>30000000</v>
      </c>
      <c r="E482" s="689" t="s">
        <v>20</v>
      </c>
      <c r="F482" s="699">
        <v>15000000</v>
      </c>
      <c r="G482" s="699"/>
      <c r="H482" s="691" t="s">
        <v>4279</v>
      </c>
      <c r="I482" s="688"/>
    </row>
    <row r="483" spans="1:9" x14ac:dyDescent="0.2">
      <c r="A483" s="1336" t="s">
        <v>455</v>
      </c>
      <c r="B483" s="1337"/>
      <c r="C483" s="1338"/>
      <c r="D483" s="693">
        <f>SUM(D476:D482)</f>
        <v>250000000</v>
      </c>
      <c r="E483" s="693">
        <f>SUM(E476:E482)</f>
        <v>45715500</v>
      </c>
      <c r="F483" s="694">
        <f>SUM(F476:F482)</f>
        <v>157000000</v>
      </c>
      <c r="G483" s="694"/>
      <c r="H483" s="695"/>
      <c r="I483" s="693"/>
    </row>
    <row r="484" spans="1:9" x14ac:dyDescent="0.2">
      <c r="A484" s="700">
        <v>3</v>
      </c>
      <c r="B484" s="683" t="s">
        <v>4199</v>
      </c>
      <c r="F484" s="684"/>
      <c r="G484" s="684"/>
      <c r="H484" s="685"/>
      <c r="I484" s="696"/>
    </row>
    <row r="485" spans="1:9" ht="40.5" x14ac:dyDescent="0.2">
      <c r="A485" s="686">
        <v>1</v>
      </c>
      <c r="B485" s="686">
        <v>22100221</v>
      </c>
      <c r="C485" s="687" t="s">
        <v>527</v>
      </c>
      <c r="D485" s="688">
        <v>140000000</v>
      </c>
      <c r="E485" s="689" t="s">
        <v>20</v>
      </c>
      <c r="F485" s="699">
        <v>140000000</v>
      </c>
      <c r="G485" s="699">
        <f>F485</f>
        <v>140000000</v>
      </c>
      <c r="H485" s="728"/>
      <c r="I485" s="717" t="s">
        <v>3821</v>
      </c>
    </row>
    <row r="486" spans="1:9" ht="27" x14ac:dyDescent="0.2">
      <c r="A486" s="686">
        <v>2</v>
      </c>
      <c r="B486" s="686">
        <v>22100222</v>
      </c>
      <c r="C486" s="687" t="s">
        <v>528</v>
      </c>
      <c r="D486" s="688">
        <v>90000000</v>
      </c>
      <c r="E486" s="688">
        <v>12706564.390000001</v>
      </c>
      <c r="F486" s="699">
        <v>90000000</v>
      </c>
      <c r="G486" s="699"/>
      <c r="H486" s="691" t="s">
        <v>4279</v>
      </c>
      <c r="I486" s="688"/>
    </row>
    <row r="487" spans="1:9" x14ac:dyDescent="0.2">
      <c r="A487" s="1336" t="s">
        <v>529</v>
      </c>
      <c r="B487" s="1337"/>
      <c r="C487" s="1338"/>
      <c r="D487" s="693">
        <f>SUM(D485:D486)</f>
        <v>230000000</v>
      </c>
      <c r="E487" s="693">
        <f>SUM(E485:E486)</f>
        <v>12706564.390000001</v>
      </c>
      <c r="F487" s="694">
        <f>SUM(F485:F486)</f>
        <v>230000000</v>
      </c>
      <c r="G487" s="694">
        <f>SUM(G485:G486)</f>
        <v>140000000</v>
      </c>
      <c r="H487" s="695"/>
      <c r="I487" s="693"/>
    </row>
    <row r="488" spans="1:9" x14ac:dyDescent="0.2">
      <c r="A488" s="700">
        <v>4</v>
      </c>
      <c r="B488" s="683" t="s">
        <v>4200</v>
      </c>
      <c r="F488" s="684"/>
      <c r="G488" s="684"/>
      <c r="H488" s="685"/>
      <c r="I488" s="696"/>
    </row>
    <row r="489" spans="1:9" ht="27" x14ac:dyDescent="0.2">
      <c r="A489" s="686">
        <v>1</v>
      </c>
      <c r="B489" s="686">
        <v>22100353</v>
      </c>
      <c r="C489" s="687" t="s">
        <v>439</v>
      </c>
      <c r="D489" s="688">
        <v>50000000</v>
      </c>
      <c r="E489" s="688">
        <v>3298000</v>
      </c>
      <c r="F489" s="699">
        <v>20000000</v>
      </c>
      <c r="G489" s="699"/>
      <c r="H489" s="691" t="s">
        <v>4279</v>
      </c>
      <c r="I489" s="693"/>
    </row>
    <row r="490" spans="1:9" x14ac:dyDescent="0.2">
      <c r="A490" s="1336" t="s">
        <v>440</v>
      </c>
      <c r="B490" s="1337"/>
      <c r="C490" s="1338"/>
      <c r="D490" s="693">
        <f>SUM(D489)</f>
        <v>50000000</v>
      </c>
      <c r="E490" s="693">
        <f>SUM(E489)</f>
        <v>3298000</v>
      </c>
      <c r="F490" s="694">
        <f>SUM(F489)</f>
        <v>20000000</v>
      </c>
      <c r="G490" s="694">
        <f>SUM(G489)</f>
        <v>0</v>
      </c>
      <c r="H490" s="695"/>
      <c r="I490" s="693"/>
    </row>
    <row r="491" spans="1:9" x14ac:dyDescent="0.2">
      <c r="A491" s="703">
        <v>5</v>
      </c>
      <c r="B491" s="740" t="s">
        <v>4202</v>
      </c>
      <c r="C491" s="716"/>
      <c r="D491" s="716"/>
      <c r="E491" s="716"/>
      <c r="F491" s="741"/>
      <c r="G491" s="741"/>
      <c r="H491" s="742"/>
      <c r="I491" s="696"/>
    </row>
    <row r="492" spans="1:9" ht="27" x14ac:dyDescent="0.2">
      <c r="A492" s="686">
        <v>1</v>
      </c>
      <c r="B492" s="686">
        <v>22100237</v>
      </c>
      <c r="C492" s="687" t="s">
        <v>251</v>
      </c>
      <c r="D492" s="688">
        <v>6000000</v>
      </c>
      <c r="E492" s="688">
        <v>3800000</v>
      </c>
      <c r="F492" s="699">
        <v>6000000</v>
      </c>
      <c r="G492" s="699"/>
      <c r="H492" s="691" t="s">
        <v>4279</v>
      </c>
      <c r="I492" s="688"/>
    </row>
    <row r="493" spans="1:9" ht="27" x14ac:dyDescent="0.2">
      <c r="A493" s="686">
        <v>2</v>
      </c>
      <c r="B493" s="686">
        <v>22100238</v>
      </c>
      <c r="C493" s="687" t="s">
        <v>252</v>
      </c>
      <c r="D493" s="688">
        <v>1500000</v>
      </c>
      <c r="E493" s="689" t="s">
        <v>20</v>
      </c>
      <c r="F493" s="699">
        <v>1000000</v>
      </c>
      <c r="G493" s="699"/>
      <c r="H493" s="691" t="s">
        <v>4279</v>
      </c>
      <c r="I493" s="688"/>
    </row>
    <row r="494" spans="1:9" ht="27" x14ac:dyDescent="0.2">
      <c r="A494" s="686">
        <v>3</v>
      </c>
      <c r="B494" s="686">
        <v>22100239</v>
      </c>
      <c r="C494" s="687" t="s">
        <v>253</v>
      </c>
      <c r="D494" s="688">
        <v>1000000</v>
      </c>
      <c r="E494" s="689" t="s">
        <v>20</v>
      </c>
      <c r="F494" s="699">
        <v>1000000</v>
      </c>
      <c r="G494" s="699"/>
      <c r="H494" s="691" t="s">
        <v>4279</v>
      </c>
      <c r="I494" s="688"/>
    </row>
    <row r="495" spans="1:9" ht="27" x14ac:dyDescent="0.2">
      <c r="A495" s="686">
        <v>4</v>
      </c>
      <c r="B495" s="686">
        <v>22100240</v>
      </c>
      <c r="C495" s="687" t="s">
        <v>254</v>
      </c>
      <c r="D495" s="688">
        <v>500000</v>
      </c>
      <c r="E495" s="688">
        <v>450000</v>
      </c>
      <c r="F495" s="699">
        <v>500000</v>
      </c>
      <c r="G495" s="699"/>
      <c r="H495" s="691" t="s">
        <v>4279</v>
      </c>
      <c r="I495" s="688"/>
    </row>
    <row r="496" spans="1:9" ht="27" x14ac:dyDescent="0.2">
      <c r="A496" s="686">
        <v>5</v>
      </c>
      <c r="B496" s="686">
        <v>22100241</v>
      </c>
      <c r="C496" s="687" t="s">
        <v>255</v>
      </c>
      <c r="D496" s="688">
        <v>500000</v>
      </c>
      <c r="E496" s="689" t="s">
        <v>20</v>
      </c>
      <c r="F496" s="699">
        <v>500000</v>
      </c>
      <c r="G496" s="699"/>
      <c r="H496" s="691" t="s">
        <v>4279</v>
      </c>
      <c r="I496" s="688"/>
    </row>
    <row r="497" spans="1:9" ht="40.5" x14ac:dyDescent="0.2">
      <c r="A497" s="686">
        <v>6</v>
      </c>
      <c r="B497" s="686">
        <v>22100242</v>
      </c>
      <c r="C497" s="687" t="s">
        <v>256</v>
      </c>
      <c r="D497" s="688">
        <v>10000000</v>
      </c>
      <c r="E497" s="688">
        <v>3350000</v>
      </c>
      <c r="F497" s="699">
        <v>10000000</v>
      </c>
      <c r="G497" s="699"/>
      <c r="H497" s="691" t="s">
        <v>4279</v>
      </c>
      <c r="I497" s="688"/>
    </row>
    <row r="498" spans="1:9" ht="27" x14ac:dyDescent="0.2">
      <c r="A498" s="686">
        <v>7</v>
      </c>
      <c r="B498" s="686">
        <v>22100243</v>
      </c>
      <c r="C498" s="687" t="s">
        <v>257</v>
      </c>
      <c r="D498" s="688">
        <v>3500000</v>
      </c>
      <c r="E498" s="688">
        <v>2500000</v>
      </c>
      <c r="F498" s="699">
        <v>3000000</v>
      </c>
      <c r="G498" s="699"/>
      <c r="H498" s="691" t="s">
        <v>4279</v>
      </c>
      <c r="I498" s="688"/>
    </row>
    <row r="499" spans="1:9" ht="27" x14ac:dyDescent="0.2">
      <c r="A499" s="686">
        <v>8</v>
      </c>
      <c r="B499" s="686">
        <v>22100244</v>
      </c>
      <c r="C499" s="687" t="s">
        <v>258</v>
      </c>
      <c r="D499" s="688">
        <v>500000</v>
      </c>
      <c r="E499" s="689" t="s">
        <v>20</v>
      </c>
      <c r="F499" s="699">
        <v>500000</v>
      </c>
      <c r="G499" s="699"/>
      <c r="H499" s="691" t="s">
        <v>4279</v>
      </c>
      <c r="I499" s="688"/>
    </row>
    <row r="500" spans="1:9" ht="27" x14ac:dyDescent="0.2">
      <c r="A500" s="686">
        <v>9</v>
      </c>
      <c r="B500" s="686">
        <v>22100245</v>
      </c>
      <c r="C500" s="687" t="s">
        <v>259</v>
      </c>
      <c r="D500" s="688">
        <v>1500000</v>
      </c>
      <c r="E500" s="689" t="s">
        <v>20</v>
      </c>
      <c r="F500" s="699">
        <v>500000</v>
      </c>
      <c r="G500" s="699"/>
      <c r="H500" s="691" t="s">
        <v>4279</v>
      </c>
      <c r="I500" s="688"/>
    </row>
    <row r="501" spans="1:9" x14ac:dyDescent="0.2">
      <c r="A501" s="1345" t="s">
        <v>260</v>
      </c>
      <c r="B501" s="1346"/>
      <c r="C501" s="1347"/>
      <c r="D501" s="693">
        <f>SUM(D492:D500)</f>
        <v>25000000</v>
      </c>
      <c r="E501" s="693">
        <f>SUM(E492:E500)</f>
        <v>10100000</v>
      </c>
      <c r="F501" s="694">
        <f>SUM(F492:F500)</f>
        <v>23000000</v>
      </c>
      <c r="G501" s="694">
        <f>SUM(G492:G500)</f>
        <v>0</v>
      </c>
      <c r="H501" s="695"/>
      <c r="I501" s="693"/>
    </row>
    <row r="502" spans="1:9" x14ac:dyDescent="0.2">
      <c r="A502" s="700">
        <v>6</v>
      </c>
      <c r="B502" s="683" t="s">
        <v>4210</v>
      </c>
      <c r="F502" s="684"/>
      <c r="G502" s="684"/>
      <c r="H502" s="685"/>
      <c r="I502" s="696"/>
    </row>
    <row r="503" spans="1:9" ht="27" x14ac:dyDescent="0.2">
      <c r="A503" s="686">
        <v>1</v>
      </c>
      <c r="B503" s="686">
        <v>22100207</v>
      </c>
      <c r="C503" s="687" t="s">
        <v>544</v>
      </c>
      <c r="D503" s="688">
        <v>2500000</v>
      </c>
      <c r="E503" s="689" t="s">
        <v>20</v>
      </c>
      <c r="F503" s="690">
        <v>2500000</v>
      </c>
      <c r="G503" s="690"/>
      <c r="H503" s="691" t="s">
        <v>4279</v>
      </c>
      <c r="I503" s="688"/>
    </row>
    <row r="504" spans="1:9" ht="27" x14ac:dyDescent="0.2">
      <c r="A504" s="686">
        <v>2</v>
      </c>
      <c r="B504" s="686">
        <v>22100255</v>
      </c>
      <c r="C504" s="687" t="s">
        <v>1690</v>
      </c>
      <c r="D504" s="688">
        <v>39800000</v>
      </c>
      <c r="E504" s="709">
        <v>18550000</v>
      </c>
      <c r="F504" s="690">
        <v>22000000</v>
      </c>
      <c r="G504" s="690"/>
      <c r="H504" s="691" t="s">
        <v>4279</v>
      </c>
      <c r="I504" s="688"/>
    </row>
    <row r="505" spans="1:9" ht="27" x14ac:dyDescent="0.2">
      <c r="A505" s="686">
        <v>3</v>
      </c>
      <c r="B505" s="686">
        <v>22100256</v>
      </c>
      <c r="C505" s="687" t="s">
        <v>1691</v>
      </c>
      <c r="D505" s="688">
        <v>4500000</v>
      </c>
      <c r="E505" s="709">
        <v>4500000</v>
      </c>
      <c r="F505" s="690">
        <v>4500000</v>
      </c>
      <c r="G505" s="690"/>
      <c r="H505" s="691" t="s">
        <v>4279</v>
      </c>
      <c r="I505" s="710"/>
    </row>
    <row r="506" spans="1:9" ht="27" x14ac:dyDescent="0.2">
      <c r="A506" s="686">
        <v>4</v>
      </c>
      <c r="B506" s="686">
        <v>22100257</v>
      </c>
      <c r="C506" s="687" t="s">
        <v>14</v>
      </c>
      <c r="D506" s="688">
        <v>1200000</v>
      </c>
      <c r="E506" s="689" t="s">
        <v>20</v>
      </c>
      <c r="F506" s="690">
        <v>1200000</v>
      </c>
      <c r="G506" s="690"/>
      <c r="H506" s="691" t="s">
        <v>4279</v>
      </c>
      <c r="I506" s="688"/>
    </row>
    <row r="507" spans="1:9" x14ac:dyDescent="0.2">
      <c r="A507" s="1336" t="s">
        <v>1692</v>
      </c>
      <c r="B507" s="1337"/>
      <c r="C507" s="1338"/>
      <c r="D507" s="693">
        <f>SUM(D503:D506)</f>
        <v>48000000</v>
      </c>
      <c r="E507" s="693">
        <f>SUM(E503:E506)</f>
        <v>23050000</v>
      </c>
      <c r="F507" s="694">
        <f>SUM(F503:F506)</f>
        <v>30200000</v>
      </c>
      <c r="G507" s="694">
        <f>SUM(G503:G506)</f>
        <v>0</v>
      </c>
      <c r="H507" s="695"/>
      <c r="I507" s="693"/>
    </row>
    <row r="508" spans="1:9" x14ac:dyDescent="0.2">
      <c r="A508" s="700">
        <v>7</v>
      </c>
      <c r="B508" s="740" t="s">
        <v>4203</v>
      </c>
      <c r="C508" s="716"/>
      <c r="D508" s="716"/>
      <c r="E508" s="716"/>
      <c r="F508" s="741"/>
      <c r="G508" s="741"/>
      <c r="H508" s="742"/>
      <c r="I508" s="696"/>
    </row>
    <row r="509" spans="1:9" ht="27" x14ac:dyDescent="0.2">
      <c r="A509" s="686">
        <v>1</v>
      </c>
      <c r="B509" s="686">
        <v>22100257</v>
      </c>
      <c r="C509" s="687" t="s">
        <v>14</v>
      </c>
      <c r="D509" s="688">
        <v>2000000</v>
      </c>
      <c r="E509" s="689" t="s">
        <v>20</v>
      </c>
      <c r="F509" s="699">
        <v>2000000</v>
      </c>
      <c r="G509" s="699"/>
      <c r="H509" s="691" t="s">
        <v>4279</v>
      </c>
      <c r="I509" s="688"/>
    </row>
    <row r="510" spans="1:9" ht="27" x14ac:dyDescent="0.2">
      <c r="A510" s="686">
        <v>2</v>
      </c>
      <c r="B510" s="686">
        <v>22100258</v>
      </c>
      <c r="C510" s="687" t="s">
        <v>265</v>
      </c>
      <c r="D510" s="688">
        <v>35000000</v>
      </c>
      <c r="E510" s="689" t="s">
        <v>20</v>
      </c>
      <c r="F510" s="699">
        <v>5000000</v>
      </c>
      <c r="G510" s="699"/>
      <c r="H510" s="691" t="s">
        <v>4279</v>
      </c>
      <c r="I510" s="688"/>
    </row>
    <row r="511" spans="1:9" ht="27" x14ac:dyDescent="0.2">
      <c r="A511" s="686">
        <v>3</v>
      </c>
      <c r="B511" s="686">
        <v>22100259</v>
      </c>
      <c r="C511" s="687" t="s">
        <v>266</v>
      </c>
      <c r="D511" s="688">
        <v>5000000</v>
      </c>
      <c r="E511" s="689" t="s">
        <v>20</v>
      </c>
      <c r="F511" s="699">
        <v>1000000</v>
      </c>
      <c r="G511" s="699"/>
      <c r="H511" s="691" t="s">
        <v>4279</v>
      </c>
      <c r="I511" s="688"/>
    </row>
    <row r="512" spans="1:9" ht="27" x14ac:dyDescent="0.2">
      <c r="A512" s="686">
        <v>4</v>
      </c>
      <c r="B512" s="686">
        <v>22100260</v>
      </c>
      <c r="C512" s="687" t="s">
        <v>267</v>
      </c>
      <c r="D512" s="688">
        <v>4000000</v>
      </c>
      <c r="E512" s="689" t="s">
        <v>20</v>
      </c>
      <c r="F512" s="699">
        <v>1000000</v>
      </c>
      <c r="G512" s="699"/>
      <c r="H512" s="691" t="s">
        <v>4279</v>
      </c>
      <c r="I512" s="688"/>
    </row>
    <row r="513" spans="1:9" x14ac:dyDescent="0.2">
      <c r="A513" s="743"/>
      <c r="B513" s="743"/>
      <c r="C513" s="743"/>
      <c r="D513" s="693">
        <f>SUM(D509:D512)</f>
        <v>46000000</v>
      </c>
      <c r="E513" s="694">
        <f>SUM(E509:E512)</f>
        <v>0</v>
      </c>
      <c r="F513" s="694">
        <f>SUM(F509:F512)</f>
        <v>9000000</v>
      </c>
      <c r="G513" s="694">
        <f>SUM(G509:G512)</f>
        <v>0</v>
      </c>
      <c r="H513" s="695"/>
      <c r="I513" s="693"/>
    </row>
    <row r="514" spans="1:9" x14ac:dyDescent="0.2">
      <c r="A514" s="700">
        <v>8</v>
      </c>
      <c r="B514" s="683" t="s">
        <v>4204</v>
      </c>
      <c r="F514" s="684"/>
      <c r="G514" s="684"/>
      <c r="H514" s="685"/>
      <c r="I514" s="696"/>
    </row>
    <row r="515" spans="1:9" ht="27" x14ac:dyDescent="0.2">
      <c r="A515" s="697">
        <v>1</v>
      </c>
      <c r="B515" s="697">
        <v>22100262</v>
      </c>
      <c r="C515" s="698" t="s">
        <v>281</v>
      </c>
      <c r="D515" s="692">
        <v>6000000</v>
      </c>
      <c r="E515" s="715">
        <v>510000</v>
      </c>
      <c r="F515" s="699">
        <v>1000000</v>
      </c>
      <c r="G515" s="699"/>
      <c r="H515" s="691" t="s">
        <v>4279</v>
      </c>
      <c r="I515" s="688"/>
    </row>
    <row r="516" spans="1:9" ht="27" x14ac:dyDescent="0.2">
      <c r="A516" s="697">
        <v>2</v>
      </c>
      <c r="B516" s="697">
        <v>22100360</v>
      </c>
      <c r="C516" s="698" t="s">
        <v>282</v>
      </c>
      <c r="D516" s="692">
        <v>3000000</v>
      </c>
      <c r="E516" s="689" t="s">
        <v>20</v>
      </c>
      <c r="F516" s="699">
        <v>1000000</v>
      </c>
      <c r="G516" s="699"/>
      <c r="H516" s="691" t="s">
        <v>4279</v>
      </c>
      <c r="I516" s="688"/>
    </row>
    <row r="517" spans="1:9" ht="27" x14ac:dyDescent="0.2">
      <c r="A517" s="697">
        <v>3</v>
      </c>
      <c r="B517" s="697">
        <v>22100361</v>
      </c>
      <c r="C517" s="698" t="s">
        <v>283</v>
      </c>
      <c r="D517" s="692">
        <v>13000000</v>
      </c>
      <c r="E517" s="715">
        <v>2428300</v>
      </c>
      <c r="F517" s="715">
        <v>7428300</v>
      </c>
      <c r="G517" s="715"/>
      <c r="H517" s="691" t="s">
        <v>4279</v>
      </c>
      <c r="I517" s="688"/>
    </row>
    <row r="518" spans="1:9" ht="27" x14ac:dyDescent="0.2">
      <c r="A518" s="697">
        <v>4</v>
      </c>
      <c r="B518" s="697">
        <v>22100362</v>
      </c>
      <c r="C518" s="698" t="s">
        <v>284</v>
      </c>
      <c r="D518" s="692">
        <v>3000000</v>
      </c>
      <c r="E518" s="715">
        <v>1210000</v>
      </c>
      <c r="F518" s="699">
        <v>2000000</v>
      </c>
      <c r="G518" s="699"/>
      <c r="H518" s="691" t="s">
        <v>4279</v>
      </c>
      <c r="I518" s="688"/>
    </row>
    <row r="519" spans="1:9" x14ac:dyDescent="0.2">
      <c r="A519" s="1345" t="s">
        <v>285</v>
      </c>
      <c r="B519" s="1346"/>
      <c r="C519" s="1347"/>
      <c r="D519" s="693">
        <f>SUM(D515:D518)</f>
        <v>25000000</v>
      </c>
      <c r="E519" s="693">
        <f>SUM(E515:E518)</f>
        <v>4148300</v>
      </c>
      <c r="F519" s="694">
        <f>SUM(F515:F518)</f>
        <v>11428300</v>
      </c>
      <c r="G519" s="694">
        <f>SUM(G515:G518)</f>
        <v>0</v>
      </c>
      <c r="H519" s="695"/>
      <c r="I519" s="693"/>
    </row>
    <row r="520" spans="1:9" x14ac:dyDescent="0.2">
      <c r="A520" s="700">
        <v>9</v>
      </c>
      <c r="B520" s="1348" t="s">
        <v>4205</v>
      </c>
      <c r="C520" s="1349"/>
      <c r="D520" s="1349"/>
      <c r="E520" s="716"/>
      <c r="F520" s="684"/>
      <c r="G520" s="684"/>
      <c r="H520" s="685"/>
      <c r="I520" s="696"/>
    </row>
    <row r="521" spans="1:9" ht="40.5" x14ac:dyDescent="0.2">
      <c r="A521" s="686">
        <v>1</v>
      </c>
      <c r="B521" s="686">
        <v>22100656</v>
      </c>
      <c r="C521" s="687" t="s">
        <v>636</v>
      </c>
      <c r="D521" s="688">
        <v>3000000</v>
      </c>
      <c r="E521" s="689" t="s">
        <v>20</v>
      </c>
      <c r="F521" s="690">
        <v>3000000</v>
      </c>
      <c r="G521" s="690">
        <f>F521</f>
        <v>3000000</v>
      </c>
      <c r="H521" s="691"/>
      <c r="I521" s="691" t="s">
        <v>3822</v>
      </c>
    </row>
    <row r="522" spans="1:9" ht="27" x14ac:dyDescent="0.2">
      <c r="A522" s="686">
        <v>2</v>
      </c>
      <c r="B522" s="686">
        <v>22100658</v>
      </c>
      <c r="C522" s="687" t="s">
        <v>3340</v>
      </c>
      <c r="D522" s="688">
        <v>1500000</v>
      </c>
      <c r="E522" s="689" t="s">
        <v>20</v>
      </c>
      <c r="F522" s="690">
        <v>1500000</v>
      </c>
      <c r="G522" s="690"/>
      <c r="H522" s="691" t="s">
        <v>4279</v>
      </c>
      <c r="I522" s="688"/>
    </row>
    <row r="523" spans="1:9" ht="27" x14ac:dyDescent="0.2">
      <c r="A523" s="686">
        <v>3</v>
      </c>
      <c r="B523" s="686">
        <v>22100677</v>
      </c>
      <c r="C523" s="687" t="s">
        <v>637</v>
      </c>
      <c r="D523" s="688">
        <v>1500000</v>
      </c>
      <c r="E523" s="689" t="s">
        <v>20</v>
      </c>
      <c r="F523" s="690">
        <v>1500000</v>
      </c>
      <c r="G523" s="690"/>
      <c r="H523" s="691" t="s">
        <v>4279</v>
      </c>
      <c r="I523" s="688"/>
    </row>
    <row r="524" spans="1:9" ht="27" x14ac:dyDescent="0.2">
      <c r="A524" s="686">
        <v>4</v>
      </c>
      <c r="B524" s="686">
        <v>22100266</v>
      </c>
      <c r="C524" s="687" t="s">
        <v>477</v>
      </c>
      <c r="D524" s="688">
        <v>1000000</v>
      </c>
      <c r="E524" s="689" t="s">
        <v>20</v>
      </c>
      <c r="F524" s="690">
        <v>1000000</v>
      </c>
      <c r="G524" s="690"/>
      <c r="H524" s="691" t="s">
        <v>4279</v>
      </c>
      <c r="I524" s="688"/>
    </row>
    <row r="525" spans="1:9" ht="27" x14ac:dyDescent="0.2">
      <c r="A525" s="686">
        <v>5</v>
      </c>
      <c r="B525" s="686">
        <v>22100265</v>
      </c>
      <c r="C525" s="687" t="s">
        <v>638</v>
      </c>
      <c r="D525" s="688">
        <v>16000000</v>
      </c>
      <c r="E525" s="689" t="s">
        <v>20</v>
      </c>
      <c r="F525" s="690">
        <v>10000000</v>
      </c>
      <c r="G525" s="690"/>
      <c r="H525" s="691" t="s">
        <v>4279</v>
      </c>
      <c r="I525" s="688"/>
    </row>
    <row r="526" spans="1:9" ht="27" x14ac:dyDescent="0.2">
      <c r="A526" s="686">
        <v>6</v>
      </c>
      <c r="B526" s="686">
        <v>22100264</v>
      </c>
      <c r="C526" s="687" t="s">
        <v>639</v>
      </c>
      <c r="D526" s="688">
        <v>2000000</v>
      </c>
      <c r="E526" s="689" t="s">
        <v>20</v>
      </c>
      <c r="F526" s="690">
        <v>2000000</v>
      </c>
      <c r="G526" s="690"/>
      <c r="H526" s="691" t="s">
        <v>4279</v>
      </c>
      <c r="I526" s="688"/>
    </row>
    <row r="527" spans="1:9" x14ac:dyDescent="0.2">
      <c r="A527" s="1336" t="s">
        <v>640</v>
      </c>
      <c r="B527" s="1337"/>
      <c r="C527" s="1338"/>
      <c r="D527" s="693">
        <f>SUM(D521:D526)</f>
        <v>25000000</v>
      </c>
      <c r="E527" s="694">
        <f>SUM(E521:E526)</f>
        <v>0</v>
      </c>
      <c r="F527" s="694">
        <f>SUM(F521:F526)</f>
        <v>19000000</v>
      </c>
      <c r="G527" s="694">
        <f>SUM(G521:G526)</f>
        <v>3000000</v>
      </c>
      <c r="H527" s="695"/>
      <c r="I527" s="693"/>
    </row>
    <row r="528" spans="1:9" x14ac:dyDescent="0.2">
      <c r="A528" s="700">
        <v>10</v>
      </c>
      <c r="B528" s="683" t="s">
        <v>4206</v>
      </c>
      <c r="F528" s="684"/>
      <c r="G528" s="684"/>
      <c r="H528" s="685"/>
      <c r="I528" s="696"/>
    </row>
    <row r="529" spans="1:9" ht="27" x14ac:dyDescent="0.2">
      <c r="A529" s="686">
        <v>1</v>
      </c>
      <c r="B529" s="686">
        <v>22100207</v>
      </c>
      <c r="C529" s="687" t="s">
        <v>544</v>
      </c>
      <c r="D529" s="688">
        <v>5000000</v>
      </c>
      <c r="E529" s="689" t="s">
        <v>20</v>
      </c>
      <c r="F529" s="699">
        <v>3000000</v>
      </c>
      <c r="G529" s="699"/>
      <c r="H529" s="691" t="s">
        <v>4279</v>
      </c>
      <c r="I529" s="688"/>
    </row>
    <row r="530" spans="1:9" ht="27" x14ac:dyDescent="0.2">
      <c r="A530" s="686">
        <v>2</v>
      </c>
      <c r="B530" s="686">
        <v>22100248</v>
      </c>
      <c r="C530" s="687" t="s">
        <v>651</v>
      </c>
      <c r="D530" s="688">
        <v>35000000</v>
      </c>
      <c r="E530" s="688">
        <v>880000</v>
      </c>
      <c r="F530" s="699">
        <v>30000000</v>
      </c>
      <c r="G530" s="699"/>
      <c r="H530" s="691" t="s">
        <v>4279</v>
      </c>
      <c r="I530" s="688"/>
    </row>
    <row r="531" spans="1:9" x14ac:dyDescent="0.2">
      <c r="A531" s="1336" t="s">
        <v>661</v>
      </c>
      <c r="B531" s="1337"/>
      <c r="C531" s="1338"/>
      <c r="D531" s="693">
        <f>SUM(D529:D530)</f>
        <v>40000000</v>
      </c>
      <c r="E531" s="693">
        <f>SUM(E529:E530)</f>
        <v>880000</v>
      </c>
      <c r="F531" s="694">
        <f>SUM(F529:F530)</f>
        <v>33000000</v>
      </c>
      <c r="G531" s="694">
        <f>SUM(G529:G530)</f>
        <v>0</v>
      </c>
      <c r="H531" s="695"/>
      <c r="I531" s="693"/>
    </row>
    <row r="532" spans="1:9" x14ac:dyDescent="0.2">
      <c r="A532" s="682">
        <v>11</v>
      </c>
      <c r="B532" s="683" t="s">
        <v>4219</v>
      </c>
      <c r="F532" s="684"/>
      <c r="G532" s="684"/>
      <c r="H532" s="685"/>
      <c r="I532" s="696"/>
    </row>
    <row r="533" spans="1:9" ht="27" x14ac:dyDescent="0.2">
      <c r="A533" s="686">
        <v>1</v>
      </c>
      <c r="B533" s="686">
        <v>22100246</v>
      </c>
      <c r="C533" s="687" t="s">
        <v>665</v>
      </c>
      <c r="D533" s="688">
        <v>10600000</v>
      </c>
      <c r="E533" s="689" t="s">
        <v>20</v>
      </c>
      <c r="F533" s="690">
        <v>10600000</v>
      </c>
      <c r="G533" s="690"/>
      <c r="H533" s="691" t="s">
        <v>4279</v>
      </c>
      <c r="I533" s="688"/>
    </row>
    <row r="534" spans="1:9" ht="27" x14ac:dyDescent="0.2">
      <c r="A534" s="686">
        <v>2</v>
      </c>
      <c r="B534" s="686">
        <v>22100247</v>
      </c>
      <c r="C534" s="687" t="s">
        <v>666</v>
      </c>
      <c r="D534" s="688">
        <v>4400000</v>
      </c>
      <c r="E534" s="689" t="s">
        <v>20</v>
      </c>
      <c r="F534" s="690">
        <v>4400000</v>
      </c>
      <c r="G534" s="690"/>
      <c r="H534" s="691" t="s">
        <v>4279</v>
      </c>
      <c r="I534" s="688"/>
    </row>
    <row r="535" spans="1:9" x14ac:dyDescent="0.2">
      <c r="A535" s="1336" t="s">
        <v>667</v>
      </c>
      <c r="B535" s="1337"/>
      <c r="C535" s="1338"/>
      <c r="D535" s="693">
        <f>SUM(D533:D534)</f>
        <v>15000000</v>
      </c>
      <c r="E535" s="694">
        <f>SUM(E533:E534)</f>
        <v>0</v>
      </c>
      <c r="F535" s="694">
        <f>SUM(F533:F534)</f>
        <v>15000000</v>
      </c>
      <c r="G535" s="694">
        <f>SUM(G533:G534)</f>
        <v>0</v>
      </c>
      <c r="H535" s="695"/>
      <c r="I535" s="693"/>
    </row>
    <row r="536" spans="1:9" x14ac:dyDescent="0.2">
      <c r="A536" s="682">
        <v>12</v>
      </c>
      <c r="B536" s="683" t="s">
        <v>4208</v>
      </c>
      <c r="F536" s="684"/>
      <c r="G536" s="684"/>
      <c r="H536" s="685"/>
      <c r="I536" s="696"/>
    </row>
    <row r="537" spans="1:9" ht="27" x14ac:dyDescent="0.2">
      <c r="A537" s="686">
        <v>1</v>
      </c>
      <c r="B537" s="686">
        <v>22100624</v>
      </c>
      <c r="C537" s="687" t="s">
        <v>1376</v>
      </c>
      <c r="D537" s="688">
        <v>2000000</v>
      </c>
      <c r="E537" s="689" t="s">
        <v>20</v>
      </c>
      <c r="F537" s="690">
        <v>1000000</v>
      </c>
      <c r="G537" s="690"/>
      <c r="H537" s="691" t="s">
        <v>4279</v>
      </c>
      <c r="I537" s="688"/>
    </row>
    <row r="538" spans="1:9" ht="27" x14ac:dyDescent="0.2">
      <c r="A538" s="686">
        <v>2</v>
      </c>
      <c r="B538" s="686">
        <v>22100627</v>
      </c>
      <c r="C538" s="687" t="s">
        <v>1377</v>
      </c>
      <c r="D538" s="688">
        <v>1000000</v>
      </c>
      <c r="E538" s="689" t="s">
        <v>20</v>
      </c>
      <c r="F538" s="690">
        <v>1000000</v>
      </c>
      <c r="G538" s="690"/>
      <c r="H538" s="691" t="s">
        <v>4279</v>
      </c>
      <c r="I538" s="688"/>
    </row>
    <row r="539" spans="1:9" ht="27" x14ac:dyDescent="0.2">
      <c r="A539" s="686">
        <v>3</v>
      </c>
      <c r="B539" s="686">
        <v>22100626</v>
      </c>
      <c r="C539" s="687" t="s">
        <v>1378</v>
      </c>
      <c r="D539" s="688">
        <v>10000000</v>
      </c>
      <c r="E539" s="689" t="s">
        <v>20</v>
      </c>
      <c r="F539" s="690">
        <v>4000000</v>
      </c>
      <c r="G539" s="690"/>
      <c r="H539" s="691" t="s">
        <v>4279</v>
      </c>
      <c r="I539" s="688"/>
    </row>
    <row r="540" spans="1:9" ht="27" x14ac:dyDescent="0.2">
      <c r="A540" s="686">
        <v>4</v>
      </c>
      <c r="B540" s="686">
        <v>22100263</v>
      </c>
      <c r="C540" s="687" t="s">
        <v>1011</v>
      </c>
      <c r="D540" s="688">
        <v>7000000</v>
      </c>
      <c r="E540" s="689" t="s">
        <v>20</v>
      </c>
      <c r="F540" s="690">
        <v>4000000</v>
      </c>
      <c r="G540" s="690"/>
      <c r="H540" s="691" t="s">
        <v>4279</v>
      </c>
      <c r="I540" s="688"/>
    </row>
    <row r="541" spans="1:9" ht="27" x14ac:dyDescent="0.2">
      <c r="A541" s="686">
        <v>5</v>
      </c>
      <c r="B541" s="686">
        <v>22100622</v>
      </c>
      <c r="C541" s="687" t="s">
        <v>1379</v>
      </c>
      <c r="D541" s="688">
        <v>2000000</v>
      </c>
      <c r="E541" s="689" t="s">
        <v>20</v>
      </c>
      <c r="F541" s="690">
        <v>0</v>
      </c>
      <c r="G541" s="690"/>
      <c r="H541" s="691" t="s">
        <v>4482</v>
      </c>
      <c r="I541" s="688"/>
    </row>
    <row r="542" spans="1:9" ht="40.5" x14ac:dyDescent="0.2">
      <c r="A542" s="686">
        <v>6</v>
      </c>
      <c r="B542" s="686">
        <v>22100623</v>
      </c>
      <c r="C542" s="687" t="s">
        <v>1380</v>
      </c>
      <c r="D542" s="688">
        <v>5000000</v>
      </c>
      <c r="E542" s="688">
        <v>1777777.76</v>
      </c>
      <c r="F542" s="690">
        <v>5000000</v>
      </c>
      <c r="G542" s="690"/>
      <c r="H542" s="691" t="s">
        <v>4279</v>
      </c>
      <c r="I542" s="688"/>
    </row>
    <row r="543" spans="1:9" ht="40.5" x14ac:dyDescent="0.2">
      <c r="A543" s="686">
        <v>7</v>
      </c>
      <c r="B543" s="686">
        <v>22100680</v>
      </c>
      <c r="C543" s="687" t="s">
        <v>1381</v>
      </c>
      <c r="D543" s="688">
        <v>3000000</v>
      </c>
      <c r="E543" s="689" t="s">
        <v>20</v>
      </c>
      <c r="F543" s="690">
        <v>1500000</v>
      </c>
      <c r="G543" s="690"/>
      <c r="H543" s="691" t="s">
        <v>4279</v>
      </c>
      <c r="I543" s="688"/>
    </row>
    <row r="544" spans="1:9" x14ac:dyDescent="0.2">
      <c r="A544" s="1336" t="s">
        <v>1382</v>
      </c>
      <c r="B544" s="1337"/>
      <c r="C544" s="1338"/>
      <c r="D544" s="693">
        <f>SUM(D537:D543)</f>
        <v>30000000</v>
      </c>
      <c r="E544" s="693">
        <f>SUM(E537:E543)</f>
        <v>1777777.76</v>
      </c>
      <c r="F544" s="694">
        <f>SUM(F537:F543)</f>
        <v>16500000</v>
      </c>
      <c r="G544" s="694">
        <f>SUM(G537:G543)</f>
        <v>0</v>
      </c>
      <c r="H544" s="695"/>
      <c r="I544" s="693"/>
    </row>
    <row r="545" spans="1:9" x14ac:dyDescent="0.2">
      <c r="A545" s="700">
        <v>13</v>
      </c>
      <c r="B545" s="683" t="s">
        <v>4209</v>
      </c>
      <c r="F545" s="684"/>
      <c r="G545" s="684"/>
      <c r="H545" s="685"/>
      <c r="I545" s="696"/>
    </row>
    <row r="546" spans="1:9" ht="27" x14ac:dyDescent="0.2">
      <c r="A546" s="686">
        <v>1</v>
      </c>
      <c r="B546" s="686">
        <v>22100261</v>
      </c>
      <c r="C546" s="687" t="s">
        <v>712</v>
      </c>
      <c r="D546" s="688">
        <v>1500000</v>
      </c>
      <c r="E546" s="689" t="s">
        <v>20</v>
      </c>
      <c r="F546" s="690">
        <v>500000</v>
      </c>
      <c r="G546" s="690"/>
      <c r="H546" s="691" t="s">
        <v>4279</v>
      </c>
      <c r="I546" s="688"/>
    </row>
    <row r="547" spans="1:9" ht="27" x14ac:dyDescent="0.2">
      <c r="A547" s="686">
        <v>2</v>
      </c>
      <c r="B547" s="686">
        <v>22100342</v>
      </c>
      <c r="C547" s="687" t="s">
        <v>158</v>
      </c>
      <c r="D547" s="688">
        <v>1500000</v>
      </c>
      <c r="E547" s="689" t="s">
        <v>20</v>
      </c>
      <c r="F547" s="690">
        <v>1500000</v>
      </c>
      <c r="G547" s="690"/>
      <c r="H547" s="691" t="s">
        <v>4279</v>
      </c>
      <c r="I547" s="688"/>
    </row>
    <row r="548" spans="1:9" ht="27" x14ac:dyDescent="0.2">
      <c r="A548" s="686">
        <v>3</v>
      </c>
      <c r="B548" s="686">
        <v>22100399</v>
      </c>
      <c r="C548" s="687" t="s">
        <v>1093</v>
      </c>
      <c r="D548" s="688">
        <v>1500000</v>
      </c>
      <c r="E548" s="689" t="s">
        <v>20</v>
      </c>
      <c r="F548" s="690">
        <v>1500000</v>
      </c>
      <c r="G548" s="690"/>
      <c r="H548" s="691" t="s">
        <v>4279</v>
      </c>
      <c r="I548" s="688"/>
    </row>
    <row r="549" spans="1:9" ht="27" x14ac:dyDescent="0.2">
      <c r="A549" s="686">
        <v>4</v>
      </c>
      <c r="B549" s="686">
        <v>22100478</v>
      </c>
      <c r="C549" s="687" t="s">
        <v>358</v>
      </c>
      <c r="D549" s="688">
        <v>12000000</v>
      </c>
      <c r="E549" s="689" t="s">
        <v>20</v>
      </c>
      <c r="F549" s="690">
        <v>2000000</v>
      </c>
      <c r="G549" s="690"/>
      <c r="H549" s="691" t="s">
        <v>4279</v>
      </c>
      <c r="I549" s="688"/>
    </row>
    <row r="550" spans="1:9" ht="27" x14ac:dyDescent="0.2">
      <c r="A550" s="686">
        <v>5</v>
      </c>
      <c r="B550" s="686">
        <v>22100639</v>
      </c>
      <c r="C550" s="687" t="s">
        <v>1528</v>
      </c>
      <c r="D550" s="688">
        <v>12000000</v>
      </c>
      <c r="E550" s="689" t="s">
        <v>20</v>
      </c>
      <c r="F550" s="690">
        <v>5000000</v>
      </c>
      <c r="G550" s="690"/>
      <c r="H550" s="691" t="s">
        <v>4279</v>
      </c>
      <c r="I550" s="688"/>
    </row>
    <row r="551" spans="1:9" ht="27" x14ac:dyDescent="0.2">
      <c r="A551" s="686">
        <v>6</v>
      </c>
      <c r="B551" s="686">
        <v>22100640</v>
      </c>
      <c r="C551" s="687" t="s">
        <v>1529</v>
      </c>
      <c r="D551" s="688">
        <v>8500000</v>
      </c>
      <c r="E551" s="689" t="s">
        <v>20</v>
      </c>
      <c r="F551" s="690">
        <v>2000000</v>
      </c>
      <c r="G551" s="690"/>
      <c r="H551" s="691" t="s">
        <v>4279</v>
      </c>
      <c r="I551" s="688"/>
    </row>
    <row r="552" spans="1:9" x14ac:dyDescent="0.2">
      <c r="A552" s="1336" t="s">
        <v>1530</v>
      </c>
      <c r="B552" s="1337"/>
      <c r="C552" s="1338"/>
      <c r="D552" s="693">
        <f>SUM(D546:D551)</f>
        <v>37000000</v>
      </c>
      <c r="E552" s="693">
        <f>SUM(E546:E551)</f>
        <v>0</v>
      </c>
      <c r="F552" s="694">
        <f>SUM(F546:F551)</f>
        <v>12500000</v>
      </c>
      <c r="G552" s="694">
        <f>SUM(G546:G551)</f>
        <v>0</v>
      </c>
      <c r="H552" s="695"/>
      <c r="I552" s="693"/>
    </row>
    <row r="553" spans="1:9" x14ac:dyDescent="0.2">
      <c r="A553" s="682">
        <v>14</v>
      </c>
      <c r="B553" s="683" t="s">
        <v>4211</v>
      </c>
      <c r="F553" s="684"/>
      <c r="G553" s="684"/>
      <c r="H553" s="685"/>
      <c r="I553" s="696"/>
    </row>
    <row r="554" spans="1:9" ht="27" x14ac:dyDescent="0.2">
      <c r="A554" s="686">
        <v>1</v>
      </c>
      <c r="B554" s="686">
        <v>22100333</v>
      </c>
      <c r="C554" s="687" t="s">
        <v>1738</v>
      </c>
      <c r="D554" s="688">
        <v>7000000</v>
      </c>
      <c r="E554" s="689" t="s">
        <v>20</v>
      </c>
      <c r="F554" s="690">
        <v>3000000</v>
      </c>
      <c r="G554" s="690"/>
      <c r="H554" s="691" t="s">
        <v>4279</v>
      </c>
      <c r="I554" s="688"/>
    </row>
    <row r="555" spans="1:9" ht="27" x14ac:dyDescent="0.2">
      <c r="A555" s="686">
        <v>2</v>
      </c>
      <c r="B555" s="686">
        <v>22100334</v>
      </c>
      <c r="C555" s="687" t="s">
        <v>1739</v>
      </c>
      <c r="D555" s="688">
        <v>225000000</v>
      </c>
      <c r="E555" s="688">
        <v>1930000</v>
      </c>
      <c r="F555" s="690">
        <v>70000000</v>
      </c>
      <c r="G555" s="690"/>
      <c r="H555" s="691" t="s">
        <v>4279</v>
      </c>
      <c r="I555" s="688"/>
    </row>
    <row r="556" spans="1:9" ht="27" x14ac:dyDescent="0.2">
      <c r="A556" s="686">
        <v>3</v>
      </c>
      <c r="B556" s="686">
        <v>22100335</v>
      </c>
      <c r="C556" s="687" t="s">
        <v>1740</v>
      </c>
      <c r="D556" s="688">
        <v>12000000</v>
      </c>
      <c r="E556" s="688">
        <v>1889500</v>
      </c>
      <c r="F556" s="690">
        <v>6000000</v>
      </c>
      <c r="G556" s="690"/>
      <c r="H556" s="691" t="s">
        <v>4279</v>
      </c>
      <c r="I556" s="688"/>
    </row>
    <row r="557" spans="1:9" ht="27" x14ac:dyDescent="0.2">
      <c r="A557" s="686">
        <v>4</v>
      </c>
      <c r="B557" s="686">
        <v>22100336</v>
      </c>
      <c r="C557" s="687" t="s">
        <v>1741</v>
      </c>
      <c r="D557" s="688">
        <v>10000000</v>
      </c>
      <c r="E557" s="688">
        <v>5000000</v>
      </c>
      <c r="F557" s="690">
        <v>6000000</v>
      </c>
      <c r="G557" s="690"/>
      <c r="H557" s="691" t="s">
        <v>4279</v>
      </c>
      <c r="I557" s="688"/>
    </row>
    <row r="558" spans="1:9" ht="27" x14ac:dyDescent="0.2">
      <c r="A558" s="686">
        <v>5</v>
      </c>
      <c r="B558" s="686">
        <v>22100337</v>
      </c>
      <c r="C558" s="687" t="s">
        <v>1742</v>
      </c>
      <c r="D558" s="688">
        <v>1000000</v>
      </c>
      <c r="E558" s="710">
        <v>0</v>
      </c>
      <c r="F558" s="690">
        <v>1000000</v>
      </c>
      <c r="G558" s="690"/>
      <c r="H558" s="691" t="s">
        <v>4279</v>
      </c>
      <c r="I558" s="688"/>
    </row>
    <row r="559" spans="1:9" ht="27" x14ac:dyDescent="0.2">
      <c r="A559" s="686">
        <v>6</v>
      </c>
      <c r="B559" s="686">
        <v>22100338</v>
      </c>
      <c r="C559" s="687" t="s">
        <v>1743</v>
      </c>
      <c r="D559" s="688">
        <v>10000000</v>
      </c>
      <c r="E559" s="688">
        <v>1768200</v>
      </c>
      <c r="F559" s="690">
        <v>5000000</v>
      </c>
      <c r="G559" s="690"/>
      <c r="H559" s="691" t="s">
        <v>4279</v>
      </c>
      <c r="I559" s="688"/>
    </row>
    <row r="560" spans="1:9" ht="27" x14ac:dyDescent="0.2">
      <c r="A560" s="686">
        <v>7</v>
      </c>
      <c r="B560" s="686">
        <v>22100339</v>
      </c>
      <c r="C560" s="687" t="s">
        <v>1744</v>
      </c>
      <c r="D560" s="688">
        <v>2500000</v>
      </c>
      <c r="E560" s="689" t="s">
        <v>20</v>
      </c>
      <c r="F560" s="690">
        <v>2500000</v>
      </c>
      <c r="G560" s="690"/>
      <c r="H560" s="691" t="s">
        <v>4279</v>
      </c>
      <c r="I560" s="688"/>
    </row>
    <row r="561" spans="1:9" ht="27" x14ac:dyDescent="0.2">
      <c r="A561" s="686">
        <v>8</v>
      </c>
      <c r="B561" s="686">
        <v>22100340</v>
      </c>
      <c r="C561" s="687" t="s">
        <v>1745</v>
      </c>
      <c r="D561" s="688">
        <v>2000000</v>
      </c>
      <c r="E561" s="689" t="s">
        <v>20</v>
      </c>
      <c r="F561" s="690">
        <v>1000000</v>
      </c>
      <c r="G561" s="690"/>
      <c r="H561" s="691" t="s">
        <v>4279</v>
      </c>
      <c r="I561" s="688"/>
    </row>
    <row r="562" spans="1:9" ht="27" x14ac:dyDescent="0.2">
      <c r="A562" s="686">
        <v>9</v>
      </c>
      <c r="B562" s="686">
        <v>22100341</v>
      </c>
      <c r="C562" s="687" t="s">
        <v>1746</v>
      </c>
      <c r="D562" s="688">
        <v>3000000</v>
      </c>
      <c r="E562" s="689" t="s">
        <v>20</v>
      </c>
      <c r="F562" s="690">
        <v>3000000</v>
      </c>
      <c r="G562" s="690"/>
      <c r="H562" s="691" t="s">
        <v>4279</v>
      </c>
      <c r="I562" s="688"/>
    </row>
    <row r="563" spans="1:9" ht="27" x14ac:dyDescent="0.2">
      <c r="A563" s="686">
        <v>10</v>
      </c>
      <c r="B563" s="686">
        <v>22100342</v>
      </c>
      <c r="C563" s="687" t="s">
        <v>158</v>
      </c>
      <c r="D563" s="688">
        <v>1000000</v>
      </c>
      <c r="E563" s="689" t="s">
        <v>20</v>
      </c>
      <c r="F563" s="690">
        <v>1000000</v>
      </c>
      <c r="G563" s="690"/>
      <c r="H563" s="691" t="s">
        <v>4279</v>
      </c>
      <c r="I563" s="688"/>
    </row>
    <row r="564" spans="1:9" ht="27" x14ac:dyDescent="0.2">
      <c r="A564" s="686">
        <v>11</v>
      </c>
      <c r="B564" s="686">
        <v>22100343</v>
      </c>
      <c r="C564" s="687" t="s">
        <v>1747</v>
      </c>
      <c r="D564" s="688">
        <v>3000000</v>
      </c>
      <c r="E564" s="689" t="s">
        <v>20</v>
      </c>
      <c r="F564" s="690">
        <v>1500000</v>
      </c>
      <c r="G564" s="690"/>
      <c r="H564" s="691" t="s">
        <v>4279</v>
      </c>
      <c r="I564" s="688"/>
    </row>
    <row r="565" spans="1:9" ht="27" x14ac:dyDescent="0.2">
      <c r="A565" s="686">
        <v>12</v>
      </c>
      <c r="B565" s="686">
        <v>22100408</v>
      </c>
      <c r="C565" s="687" t="s">
        <v>889</v>
      </c>
      <c r="D565" s="688">
        <v>5000000</v>
      </c>
      <c r="E565" s="688">
        <v>200000</v>
      </c>
      <c r="F565" s="690">
        <v>2500000</v>
      </c>
      <c r="G565" s="690"/>
      <c r="H565" s="691" t="s">
        <v>4279</v>
      </c>
      <c r="I565" s="688"/>
    </row>
    <row r="566" spans="1:9" x14ac:dyDescent="0.2">
      <c r="A566" s="1336" t="s">
        <v>1749</v>
      </c>
      <c r="B566" s="1337"/>
      <c r="C566" s="1338"/>
      <c r="D566" s="693">
        <f>SUM(D554:D565)</f>
        <v>281500000</v>
      </c>
      <c r="E566" s="693">
        <f>SUM(E554:E565)</f>
        <v>10787700</v>
      </c>
      <c r="F566" s="694">
        <f>SUM(F554:F565)</f>
        <v>102500000</v>
      </c>
      <c r="G566" s="694">
        <f>SUM(G554:G565)</f>
        <v>0</v>
      </c>
      <c r="H566" s="695"/>
      <c r="I566" s="693"/>
    </row>
    <row r="567" spans="1:9" x14ac:dyDescent="0.2">
      <c r="A567" s="700">
        <v>15</v>
      </c>
      <c r="B567" s="683" t="s">
        <v>4212</v>
      </c>
      <c r="F567" s="684"/>
      <c r="G567" s="684"/>
      <c r="H567" s="685"/>
      <c r="I567" s="712"/>
    </row>
    <row r="568" spans="1:9" ht="40.5" x14ac:dyDescent="0.2">
      <c r="A568" s="686">
        <v>1</v>
      </c>
      <c r="B568" s="686">
        <v>22100215</v>
      </c>
      <c r="C568" s="687" t="s">
        <v>1939</v>
      </c>
      <c r="D568" s="688">
        <v>7000000</v>
      </c>
      <c r="E568" s="713" t="s">
        <v>20</v>
      </c>
      <c r="F568" s="690">
        <v>3000000</v>
      </c>
      <c r="G568" s="690"/>
      <c r="H568" s="691" t="s">
        <v>4279</v>
      </c>
      <c r="I568" s="688"/>
    </row>
    <row r="569" spans="1:9" ht="27" x14ac:dyDescent="0.2">
      <c r="A569" s="686">
        <v>2</v>
      </c>
      <c r="B569" s="686">
        <v>22100216</v>
      </c>
      <c r="C569" s="687" t="s">
        <v>1940</v>
      </c>
      <c r="D569" s="688">
        <v>1000000</v>
      </c>
      <c r="E569" s="713" t="s">
        <v>20</v>
      </c>
      <c r="F569" s="690">
        <v>1000000</v>
      </c>
      <c r="G569" s="690"/>
      <c r="H569" s="691" t="s">
        <v>4279</v>
      </c>
      <c r="I569" s="688"/>
    </row>
    <row r="570" spans="1:9" ht="27" x14ac:dyDescent="0.2">
      <c r="A570" s="686">
        <v>3</v>
      </c>
      <c r="B570" s="686">
        <v>22100217</v>
      </c>
      <c r="C570" s="687" t="s">
        <v>1941</v>
      </c>
      <c r="D570" s="688">
        <v>4500000</v>
      </c>
      <c r="E570" s="713" t="s">
        <v>20</v>
      </c>
      <c r="F570" s="690">
        <v>4500000</v>
      </c>
      <c r="G570" s="690"/>
      <c r="H570" s="691" t="s">
        <v>4279</v>
      </c>
      <c r="I570" s="688"/>
    </row>
    <row r="571" spans="1:9" ht="27" x14ac:dyDescent="0.2">
      <c r="A571" s="686">
        <v>4</v>
      </c>
      <c r="B571" s="686">
        <v>22100218</v>
      </c>
      <c r="C571" s="687" t="s">
        <v>1942</v>
      </c>
      <c r="D571" s="688">
        <v>500000</v>
      </c>
      <c r="E571" s="713" t="s">
        <v>20</v>
      </c>
      <c r="F571" s="690">
        <v>500000</v>
      </c>
      <c r="G571" s="690"/>
      <c r="H571" s="691" t="s">
        <v>4279</v>
      </c>
      <c r="I571" s="688"/>
    </row>
    <row r="572" spans="1:9" ht="27" x14ac:dyDescent="0.2">
      <c r="A572" s="686">
        <v>5</v>
      </c>
      <c r="B572" s="686">
        <v>22100219</v>
      </c>
      <c r="C572" s="687" t="s">
        <v>1943</v>
      </c>
      <c r="D572" s="688">
        <v>500000</v>
      </c>
      <c r="E572" s="713" t="s">
        <v>20</v>
      </c>
      <c r="F572" s="690">
        <v>500000</v>
      </c>
      <c r="G572" s="690"/>
      <c r="H572" s="691" t="s">
        <v>4279</v>
      </c>
      <c r="I572" s="688"/>
    </row>
    <row r="573" spans="1:9" ht="27" x14ac:dyDescent="0.2">
      <c r="A573" s="686">
        <v>6</v>
      </c>
      <c r="B573" s="686">
        <v>22100220</v>
      </c>
      <c r="C573" s="687" t="s">
        <v>1944</v>
      </c>
      <c r="D573" s="688">
        <v>500000</v>
      </c>
      <c r="E573" s="713" t="s">
        <v>20</v>
      </c>
      <c r="F573" s="690">
        <v>500000</v>
      </c>
      <c r="G573" s="690"/>
      <c r="H573" s="691" t="s">
        <v>4279</v>
      </c>
      <c r="I573" s="688"/>
    </row>
    <row r="574" spans="1:9" x14ac:dyDescent="0.2">
      <c r="A574" s="1336" t="s">
        <v>1945</v>
      </c>
      <c r="B574" s="1337"/>
      <c r="C574" s="1338"/>
      <c r="D574" s="693">
        <f>SUM(D568:D573)</f>
        <v>14000000</v>
      </c>
      <c r="E574" s="694">
        <f>SUM(E568:E573)</f>
        <v>0</v>
      </c>
      <c r="F574" s="694">
        <f>SUM(F568:F573)</f>
        <v>10000000</v>
      </c>
      <c r="G574" s="694">
        <f>SUM(G568:G573)</f>
        <v>0</v>
      </c>
      <c r="H574" s="695"/>
      <c r="I574" s="693"/>
    </row>
    <row r="575" spans="1:9" x14ac:dyDescent="0.2">
      <c r="A575" s="700">
        <v>16</v>
      </c>
      <c r="B575" s="683" t="s">
        <v>4213</v>
      </c>
      <c r="F575" s="684"/>
      <c r="G575" s="684"/>
      <c r="H575" s="685"/>
      <c r="I575" s="712"/>
    </row>
    <row r="576" spans="1:9" ht="27" x14ac:dyDescent="0.2">
      <c r="A576" s="686">
        <v>1</v>
      </c>
      <c r="B576" s="686">
        <v>22100364</v>
      </c>
      <c r="C576" s="687" t="s">
        <v>2040</v>
      </c>
      <c r="D576" s="688">
        <v>12000000</v>
      </c>
      <c r="E576" s="688">
        <v>397000</v>
      </c>
      <c r="F576" s="690">
        <v>8000000</v>
      </c>
      <c r="G576" s="690"/>
      <c r="H576" s="691" t="s">
        <v>4279</v>
      </c>
      <c r="I576" s="688"/>
    </row>
    <row r="577" spans="1:9" x14ac:dyDescent="0.2">
      <c r="A577" s="1336" t="s">
        <v>2041</v>
      </c>
      <c r="B577" s="1337"/>
      <c r="C577" s="1338"/>
      <c r="D577" s="693">
        <f>SUM(D576)</f>
        <v>12000000</v>
      </c>
      <c r="E577" s="693">
        <f>SUM(E576)</f>
        <v>397000</v>
      </c>
      <c r="F577" s="694">
        <f>SUM(F576)</f>
        <v>8000000</v>
      </c>
      <c r="G577" s="694">
        <f>SUM(G576)</f>
        <v>0</v>
      </c>
      <c r="H577" s="695"/>
      <c r="I577" s="693"/>
    </row>
    <row r="578" spans="1:9" x14ac:dyDescent="0.2">
      <c r="A578" s="700">
        <v>17</v>
      </c>
      <c r="B578" s="683" t="s">
        <v>4508</v>
      </c>
      <c r="F578" s="684"/>
      <c r="G578" s="684"/>
      <c r="H578" s="685"/>
      <c r="I578" s="712"/>
    </row>
    <row r="579" spans="1:9" ht="27" x14ac:dyDescent="0.2">
      <c r="A579" s="686">
        <v>1</v>
      </c>
      <c r="B579" s="686">
        <v>22100249</v>
      </c>
      <c r="C579" s="687" t="s">
        <v>2109</v>
      </c>
      <c r="D579" s="688">
        <v>3000000</v>
      </c>
      <c r="E579" s="688">
        <v>950000</v>
      </c>
      <c r="F579" s="690">
        <v>3000000</v>
      </c>
      <c r="G579" s="690"/>
      <c r="H579" s="691" t="s">
        <v>4279</v>
      </c>
      <c r="I579" s="688"/>
    </row>
    <row r="580" spans="1:9" ht="27" x14ac:dyDescent="0.2">
      <c r="A580" s="686">
        <v>2</v>
      </c>
      <c r="B580" s="686">
        <v>22100250</v>
      </c>
      <c r="C580" s="687" t="s">
        <v>2110</v>
      </c>
      <c r="D580" s="688">
        <v>1500000</v>
      </c>
      <c r="E580" s="713" t="s">
        <v>20</v>
      </c>
      <c r="F580" s="690">
        <v>1000000</v>
      </c>
      <c r="G580" s="690"/>
      <c r="H580" s="691" t="s">
        <v>4279</v>
      </c>
      <c r="I580" s="688"/>
    </row>
    <row r="581" spans="1:9" ht="27" x14ac:dyDescent="0.2">
      <c r="A581" s="686">
        <v>3</v>
      </c>
      <c r="B581" s="686">
        <v>22100252</v>
      </c>
      <c r="C581" s="687" t="s">
        <v>1480</v>
      </c>
      <c r="D581" s="688">
        <v>4500000</v>
      </c>
      <c r="E581" s="713" t="s">
        <v>20</v>
      </c>
      <c r="F581" s="690">
        <v>2000000</v>
      </c>
      <c r="G581" s="690"/>
      <c r="H581" s="691" t="s">
        <v>4279</v>
      </c>
      <c r="I581" s="688"/>
    </row>
    <row r="582" spans="1:9" ht="27" x14ac:dyDescent="0.2">
      <c r="A582" s="686">
        <v>4</v>
      </c>
      <c r="B582" s="686">
        <v>22100253</v>
      </c>
      <c r="C582" s="687" t="s">
        <v>13</v>
      </c>
      <c r="D582" s="688">
        <v>2000000</v>
      </c>
      <c r="E582" s="713" t="s">
        <v>20</v>
      </c>
      <c r="F582" s="690">
        <v>1000000</v>
      </c>
      <c r="G582" s="690"/>
      <c r="H582" s="691" t="s">
        <v>4279</v>
      </c>
      <c r="I582" s="688"/>
    </row>
    <row r="583" spans="1:9" x14ac:dyDescent="0.2">
      <c r="A583" s="1336" t="s">
        <v>2111</v>
      </c>
      <c r="B583" s="1337"/>
      <c r="C583" s="1338"/>
      <c r="D583" s="693">
        <f>SUM(D579:D582)</f>
        <v>11000000</v>
      </c>
      <c r="E583" s="693">
        <f>SUM(E579:E582)</f>
        <v>950000</v>
      </c>
      <c r="F583" s="694">
        <f>SUM(F579:F582)</f>
        <v>7000000</v>
      </c>
      <c r="G583" s="694">
        <f>SUM(G579:G582)</f>
        <v>0</v>
      </c>
      <c r="H583" s="695"/>
      <c r="I583" s="693"/>
    </row>
    <row r="584" spans="1:9" x14ac:dyDescent="0.2">
      <c r="A584" s="700">
        <v>18</v>
      </c>
      <c r="B584" s="683" t="s">
        <v>4215</v>
      </c>
      <c r="I584" s="712"/>
    </row>
    <row r="585" spans="1:9" ht="27" x14ac:dyDescent="0.2">
      <c r="A585" s="686">
        <v>1</v>
      </c>
      <c r="B585" s="686">
        <v>22100331</v>
      </c>
      <c r="C585" s="687" t="s">
        <v>3248</v>
      </c>
      <c r="D585" s="688">
        <v>5800000</v>
      </c>
      <c r="E585" s="713" t="s">
        <v>20</v>
      </c>
      <c r="F585" s="688">
        <v>5800000</v>
      </c>
      <c r="G585" s="688"/>
      <c r="H585" s="691" t="s">
        <v>4279</v>
      </c>
      <c r="I585" s="688"/>
    </row>
    <row r="586" spans="1:9" ht="27" x14ac:dyDescent="0.2">
      <c r="A586" s="686">
        <v>2</v>
      </c>
      <c r="B586" s="686">
        <v>22100332</v>
      </c>
      <c r="C586" s="687" t="s">
        <v>3249</v>
      </c>
      <c r="D586" s="688">
        <v>10500000</v>
      </c>
      <c r="E586" s="713" t="s">
        <v>20</v>
      </c>
      <c r="F586" s="688">
        <v>10500000</v>
      </c>
      <c r="G586" s="688"/>
      <c r="H586" s="691" t="s">
        <v>4279</v>
      </c>
      <c r="I586" s="688"/>
    </row>
    <row r="587" spans="1:9" ht="27" x14ac:dyDescent="0.2">
      <c r="A587" s="686">
        <v>3</v>
      </c>
      <c r="B587" s="686">
        <v>22100330</v>
      </c>
      <c r="C587" s="687" t="s">
        <v>3250</v>
      </c>
      <c r="D587" s="688">
        <v>1700000</v>
      </c>
      <c r="E587" s="713" t="s">
        <v>20</v>
      </c>
      <c r="F587" s="688">
        <v>1700000</v>
      </c>
      <c r="G587" s="688"/>
      <c r="H587" s="691" t="s">
        <v>4279</v>
      </c>
      <c r="I587" s="688"/>
    </row>
    <row r="588" spans="1:9" x14ac:dyDescent="0.2">
      <c r="A588" s="1336" t="s">
        <v>2544</v>
      </c>
      <c r="B588" s="1337"/>
      <c r="C588" s="1338"/>
      <c r="D588" s="693">
        <f>SUM(D585:D587)</f>
        <v>18000000</v>
      </c>
      <c r="E588" s="693">
        <f>SUM(E585:E587)</f>
        <v>0</v>
      </c>
      <c r="F588" s="693">
        <f>SUM(F585:F587)</f>
        <v>18000000</v>
      </c>
      <c r="G588" s="694">
        <f>SUM(G585:G587)</f>
        <v>0</v>
      </c>
      <c r="H588" s="695"/>
      <c r="I588" s="693"/>
    </row>
    <row r="589" spans="1:9" x14ac:dyDescent="0.2">
      <c r="A589" s="700">
        <v>19</v>
      </c>
      <c r="B589" s="683" t="s">
        <v>4216</v>
      </c>
      <c r="I589" s="712"/>
    </row>
    <row r="590" spans="1:9" ht="27" x14ac:dyDescent="0.2">
      <c r="A590" s="686">
        <v>1</v>
      </c>
      <c r="B590" s="686">
        <v>22100346</v>
      </c>
      <c r="C590" s="687" t="s">
        <v>3251</v>
      </c>
      <c r="D590" s="688">
        <v>6000000</v>
      </c>
      <c r="E590" s="713" t="s">
        <v>20</v>
      </c>
      <c r="F590" s="688">
        <v>6000000</v>
      </c>
      <c r="G590" s="688"/>
      <c r="H590" s="691" t="s">
        <v>4279</v>
      </c>
      <c r="I590" s="688"/>
    </row>
    <row r="591" spans="1:9" ht="27" x14ac:dyDescent="0.2">
      <c r="A591" s="686">
        <v>2</v>
      </c>
      <c r="B591" s="686">
        <v>22100347</v>
      </c>
      <c r="C591" s="687" t="s">
        <v>3252</v>
      </c>
      <c r="D591" s="688">
        <v>2000000</v>
      </c>
      <c r="E591" s="713" t="s">
        <v>20</v>
      </c>
      <c r="F591" s="688">
        <v>2000000</v>
      </c>
      <c r="G591" s="688"/>
      <c r="H591" s="691" t="s">
        <v>4279</v>
      </c>
      <c r="I591" s="688"/>
    </row>
    <row r="592" spans="1:9" ht="27" x14ac:dyDescent="0.2">
      <c r="A592" s="686">
        <v>3</v>
      </c>
      <c r="B592" s="686">
        <v>22100348</v>
      </c>
      <c r="C592" s="687" t="s">
        <v>3253</v>
      </c>
      <c r="D592" s="688">
        <v>2000000</v>
      </c>
      <c r="E592" s="688">
        <v>325000</v>
      </c>
      <c r="F592" s="688">
        <v>2000000</v>
      </c>
      <c r="G592" s="688"/>
      <c r="H592" s="691" t="s">
        <v>4279</v>
      </c>
      <c r="I592" s="688"/>
    </row>
    <row r="593" spans="1:9" ht="27" x14ac:dyDescent="0.2">
      <c r="A593" s="686">
        <v>4</v>
      </c>
      <c r="B593" s="686">
        <v>22100349</v>
      </c>
      <c r="C593" s="687" t="s">
        <v>3254</v>
      </c>
      <c r="D593" s="688">
        <v>7000000</v>
      </c>
      <c r="E593" s="713" t="s">
        <v>20</v>
      </c>
      <c r="F593" s="688">
        <v>4000000</v>
      </c>
      <c r="G593" s="688"/>
      <c r="H593" s="691" t="s">
        <v>4279</v>
      </c>
      <c r="I593" s="688"/>
    </row>
    <row r="594" spans="1:9" ht="27" x14ac:dyDescent="0.2">
      <c r="A594" s="686">
        <v>5</v>
      </c>
      <c r="B594" s="686">
        <v>22100350</v>
      </c>
      <c r="C594" s="687" t="s">
        <v>3255</v>
      </c>
      <c r="D594" s="688">
        <v>10000000</v>
      </c>
      <c r="E594" s="713" t="s">
        <v>20</v>
      </c>
      <c r="F594" s="688">
        <v>5000000</v>
      </c>
      <c r="G594" s="688"/>
      <c r="H594" s="691" t="s">
        <v>4279</v>
      </c>
      <c r="I594" s="688"/>
    </row>
    <row r="595" spans="1:9" ht="27" x14ac:dyDescent="0.2">
      <c r="A595" s="686">
        <v>6</v>
      </c>
      <c r="B595" s="686">
        <v>22100351</v>
      </c>
      <c r="C595" s="687" t="s">
        <v>3256</v>
      </c>
      <c r="D595" s="688">
        <v>5000000</v>
      </c>
      <c r="E595" s="713" t="s">
        <v>20</v>
      </c>
      <c r="F595" s="688">
        <v>2500000</v>
      </c>
      <c r="G595" s="688"/>
      <c r="H595" s="691" t="s">
        <v>4279</v>
      </c>
      <c r="I595" s="688"/>
    </row>
    <row r="596" spans="1:9" ht="27" x14ac:dyDescent="0.2">
      <c r="A596" s="686">
        <v>7</v>
      </c>
      <c r="B596" s="686">
        <v>22100352</v>
      </c>
      <c r="C596" s="687" t="s">
        <v>3257</v>
      </c>
      <c r="D596" s="688">
        <v>2000000</v>
      </c>
      <c r="E596" s="688">
        <v>600000</v>
      </c>
      <c r="F596" s="688">
        <v>2000000</v>
      </c>
      <c r="G596" s="688"/>
      <c r="H596" s="691" t="s">
        <v>4279</v>
      </c>
      <c r="I596" s="688"/>
    </row>
    <row r="597" spans="1:9" ht="27" x14ac:dyDescent="0.2">
      <c r="A597" s="686">
        <v>8</v>
      </c>
      <c r="B597" s="686">
        <v>22100354</v>
      </c>
      <c r="C597" s="687" t="s">
        <v>3258</v>
      </c>
      <c r="D597" s="688">
        <v>40000000</v>
      </c>
      <c r="E597" s="688">
        <v>2500000</v>
      </c>
      <c r="F597" s="688">
        <v>20000000</v>
      </c>
      <c r="G597" s="688"/>
      <c r="H597" s="691" t="s">
        <v>4279</v>
      </c>
      <c r="I597" s="688"/>
    </row>
    <row r="598" spans="1:9" ht="27" x14ac:dyDescent="0.2">
      <c r="A598" s="686">
        <v>9</v>
      </c>
      <c r="B598" s="686">
        <v>22100355</v>
      </c>
      <c r="C598" s="687" t="s">
        <v>3259</v>
      </c>
      <c r="D598" s="688">
        <v>3500000</v>
      </c>
      <c r="E598" s="688">
        <v>510000</v>
      </c>
      <c r="F598" s="688">
        <v>1500000</v>
      </c>
      <c r="G598" s="688"/>
      <c r="H598" s="691" t="s">
        <v>4279</v>
      </c>
      <c r="I598" s="688"/>
    </row>
    <row r="599" spans="1:9" ht="27" x14ac:dyDescent="0.2">
      <c r="A599" s="686">
        <v>10</v>
      </c>
      <c r="B599" s="686">
        <v>22100684</v>
      </c>
      <c r="C599" s="687" t="s">
        <v>3260</v>
      </c>
      <c r="D599" s="688">
        <v>7500000</v>
      </c>
      <c r="E599" s="713" t="s">
        <v>20</v>
      </c>
      <c r="F599" s="688">
        <v>7500000</v>
      </c>
      <c r="G599" s="688"/>
      <c r="H599" s="691" t="s">
        <v>4279</v>
      </c>
      <c r="I599" s="688"/>
    </row>
    <row r="600" spans="1:9" ht="27" x14ac:dyDescent="0.2">
      <c r="A600" s="686">
        <v>11</v>
      </c>
      <c r="B600" s="686">
        <v>22100696</v>
      </c>
      <c r="C600" s="687" t="s">
        <v>3261</v>
      </c>
      <c r="D600" s="688">
        <v>7500000</v>
      </c>
      <c r="E600" s="688">
        <v>1760000</v>
      </c>
      <c r="F600" s="688">
        <v>7500000</v>
      </c>
      <c r="G600" s="688"/>
      <c r="H600" s="691" t="s">
        <v>4279</v>
      </c>
      <c r="I600" s="688"/>
    </row>
    <row r="601" spans="1:9" x14ac:dyDescent="0.2">
      <c r="A601" s="1336" t="s">
        <v>2573</v>
      </c>
      <c r="B601" s="1337"/>
      <c r="C601" s="1338"/>
      <c r="D601" s="693">
        <f>SUM(D590:D600)</f>
        <v>92500000</v>
      </c>
      <c r="E601" s="693">
        <v>5695000</v>
      </c>
      <c r="F601" s="694">
        <f>SUM(F590:F600)</f>
        <v>60000000</v>
      </c>
      <c r="G601" s="694">
        <f>SUM(G590:G600)</f>
        <v>0</v>
      </c>
      <c r="H601" s="695"/>
      <c r="I601" s="693"/>
    </row>
    <row r="602" spans="1:9" x14ac:dyDescent="0.2">
      <c r="A602" s="700">
        <v>20</v>
      </c>
      <c r="B602" s="683" t="s">
        <v>4218</v>
      </c>
      <c r="I602" s="712"/>
    </row>
    <row r="603" spans="1:9" ht="27" x14ac:dyDescent="0.2">
      <c r="A603" s="686">
        <v>1</v>
      </c>
      <c r="B603" s="686">
        <v>22100251</v>
      </c>
      <c r="C603" s="687" t="s">
        <v>12</v>
      </c>
      <c r="D603" s="688">
        <v>3000000</v>
      </c>
      <c r="E603" s="713" t="s">
        <v>20</v>
      </c>
      <c r="F603" s="688">
        <v>1500000</v>
      </c>
      <c r="G603" s="688"/>
      <c r="H603" s="691" t="s">
        <v>4279</v>
      </c>
      <c r="I603" s="688"/>
    </row>
    <row r="604" spans="1:9" ht="27" x14ac:dyDescent="0.2">
      <c r="A604" s="686">
        <v>2</v>
      </c>
      <c r="B604" s="686">
        <v>22100252</v>
      </c>
      <c r="C604" s="687" t="s">
        <v>1480</v>
      </c>
      <c r="D604" s="688">
        <v>4000000</v>
      </c>
      <c r="E604" s="713" t="s">
        <v>20</v>
      </c>
      <c r="F604" s="688">
        <v>2000000</v>
      </c>
      <c r="G604" s="688"/>
      <c r="H604" s="691" t="s">
        <v>4279</v>
      </c>
      <c r="I604" s="688"/>
    </row>
    <row r="605" spans="1:9" ht="27" x14ac:dyDescent="0.2">
      <c r="A605" s="686">
        <v>3</v>
      </c>
      <c r="B605" s="686">
        <v>22100253</v>
      </c>
      <c r="C605" s="687" t="s">
        <v>13</v>
      </c>
      <c r="D605" s="688">
        <v>11000000</v>
      </c>
      <c r="E605" s="688">
        <v>3413000</v>
      </c>
      <c r="F605" s="688">
        <v>7000000</v>
      </c>
      <c r="G605" s="688"/>
      <c r="H605" s="691" t="s">
        <v>4279</v>
      </c>
      <c r="I605" s="688"/>
    </row>
    <row r="606" spans="1:9" ht="27" x14ac:dyDescent="0.2">
      <c r="A606" s="686">
        <v>4</v>
      </c>
      <c r="B606" s="686">
        <v>22100254</v>
      </c>
      <c r="C606" s="687" t="s">
        <v>774</v>
      </c>
      <c r="D606" s="688">
        <v>1000000</v>
      </c>
      <c r="E606" s="713" t="s">
        <v>20</v>
      </c>
      <c r="F606" s="688">
        <v>1000000</v>
      </c>
      <c r="G606" s="688"/>
      <c r="H606" s="691" t="s">
        <v>4279</v>
      </c>
      <c r="I606" s="688"/>
    </row>
    <row r="607" spans="1:9" ht="27" x14ac:dyDescent="0.2">
      <c r="A607" s="686">
        <v>5</v>
      </c>
      <c r="B607" s="686">
        <v>22100344</v>
      </c>
      <c r="C607" s="687" t="s">
        <v>3262</v>
      </c>
      <c r="D607" s="688">
        <v>1000000</v>
      </c>
      <c r="E607" s="713" t="s">
        <v>20</v>
      </c>
      <c r="F607" s="688">
        <v>0</v>
      </c>
      <c r="G607" s="688"/>
      <c r="H607" s="717" t="s">
        <v>4482</v>
      </c>
      <c r="I607" s="688"/>
    </row>
    <row r="608" spans="1:9" ht="27" x14ac:dyDescent="0.2">
      <c r="A608" s="686">
        <v>6</v>
      </c>
      <c r="B608" s="686">
        <v>22100694</v>
      </c>
      <c r="C608" s="687" t="s">
        <v>3263</v>
      </c>
      <c r="D608" s="688">
        <v>75000000</v>
      </c>
      <c r="E608" s="713" t="s">
        <v>20</v>
      </c>
      <c r="F608" s="688">
        <v>75000000</v>
      </c>
      <c r="G608" s="688"/>
      <c r="H608" s="691" t="s">
        <v>4279</v>
      </c>
      <c r="I608" s="688"/>
    </row>
    <row r="609" spans="1:9" x14ac:dyDescent="0.2">
      <c r="A609" s="1336" t="s">
        <v>2668</v>
      </c>
      <c r="B609" s="1337"/>
      <c r="C609" s="1338"/>
      <c r="D609" s="693">
        <f>SUM(D603:D608)</f>
        <v>95000000</v>
      </c>
      <c r="E609" s="693">
        <f>SUM(E603:E608)</f>
        <v>3413000</v>
      </c>
      <c r="F609" s="693">
        <f>SUM(F603:F608)</f>
        <v>86500000</v>
      </c>
      <c r="G609" s="694">
        <f>SUM(G603:G608)</f>
        <v>0</v>
      </c>
      <c r="H609" s="695"/>
      <c r="I609" s="693"/>
    </row>
    <row r="610" spans="1:9" x14ac:dyDescent="0.2">
      <c r="A610" s="700">
        <v>21</v>
      </c>
      <c r="B610" s="683" t="s">
        <v>4509</v>
      </c>
      <c r="I610" s="712"/>
    </row>
    <row r="611" spans="1:9" ht="27" x14ac:dyDescent="0.2">
      <c r="A611" s="686">
        <v>1</v>
      </c>
      <c r="B611" s="686">
        <v>22100227</v>
      </c>
      <c r="C611" s="687" t="s">
        <v>3283</v>
      </c>
      <c r="D611" s="688">
        <v>20000000</v>
      </c>
      <c r="E611" s="713" t="s">
        <v>20</v>
      </c>
      <c r="F611" s="688">
        <v>10000000</v>
      </c>
      <c r="G611" s="688"/>
      <c r="H611" s="691" t="s">
        <v>4279</v>
      </c>
      <c r="I611" s="688"/>
    </row>
    <row r="612" spans="1:9" ht="27" x14ac:dyDescent="0.2">
      <c r="A612" s="686">
        <v>2</v>
      </c>
      <c r="B612" s="686">
        <v>22100230</v>
      </c>
      <c r="C612" s="687" t="s">
        <v>3284</v>
      </c>
      <c r="D612" s="688">
        <v>10000000</v>
      </c>
      <c r="E612" s="713" t="s">
        <v>20</v>
      </c>
      <c r="F612" s="688">
        <v>10000000</v>
      </c>
      <c r="G612" s="688"/>
      <c r="H612" s="691" t="s">
        <v>4279</v>
      </c>
      <c r="I612" s="688"/>
    </row>
    <row r="613" spans="1:9" ht="27" x14ac:dyDescent="0.2">
      <c r="A613" s="686">
        <v>3</v>
      </c>
      <c r="B613" s="686">
        <v>22100234</v>
      </c>
      <c r="C613" s="687" t="s">
        <v>3285</v>
      </c>
      <c r="D613" s="688">
        <v>10000000</v>
      </c>
      <c r="E613" s="713" t="s">
        <v>20</v>
      </c>
      <c r="F613" s="688">
        <v>10000000</v>
      </c>
      <c r="G613" s="688"/>
      <c r="H613" s="691" t="s">
        <v>4279</v>
      </c>
      <c r="I613" s="688"/>
    </row>
    <row r="614" spans="1:9" ht="27" x14ac:dyDescent="0.2">
      <c r="A614" s="686">
        <v>4</v>
      </c>
      <c r="B614" s="686">
        <v>22100228</v>
      </c>
      <c r="C614" s="687" t="s">
        <v>3286</v>
      </c>
      <c r="D614" s="688">
        <v>500000000</v>
      </c>
      <c r="E614" s="713" t="s">
        <v>20</v>
      </c>
      <c r="F614" s="688">
        <v>200000000</v>
      </c>
      <c r="G614" s="688"/>
      <c r="H614" s="691" t="s">
        <v>4279</v>
      </c>
      <c r="I614" s="688"/>
    </row>
    <row r="615" spans="1:9" ht="27" x14ac:dyDescent="0.2">
      <c r="A615" s="686">
        <v>5</v>
      </c>
      <c r="B615" s="686">
        <v>22100236</v>
      </c>
      <c r="C615" s="687" t="s">
        <v>3287</v>
      </c>
      <c r="D615" s="688">
        <v>100000000</v>
      </c>
      <c r="E615" s="709">
        <v>35981550</v>
      </c>
      <c r="F615" s="688">
        <v>100000000</v>
      </c>
      <c r="G615" s="688"/>
      <c r="H615" s="691" t="s">
        <v>4279</v>
      </c>
      <c r="I615" s="688"/>
    </row>
    <row r="616" spans="1:9" ht="27" x14ac:dyDescent="0.2">
      <c r="A616" s="686">
        <v>6</v>
      </c>
      <c r="B616" s="686">
        <v>22100232</v>
      </c>
      <c r="C616" s="687" t="s">
        <v>3288</v>
      </c>
      <c r="D616" s="688">
        <v>20000000</v>
      </c>
      <c r="E616" s="713" t="s">
        <v>20</v>
      </c>
      <c r="F616" s="688">
        <v>20000000</v>
      </c>
      <c r="G616" s="688"/>
      <c r="H616" s="691" t="s">
        <v>4279</v>
      </c>
      <c r="I616" s="688"/>
    </row>
    <row r="617" spans="1:9" ht="40.5" x14ac:dyDescent="0.2">
      <c r="A617" s="686">
        <v>7</v>
      </c>
      <c r="B617" s="686">
        <v>22100235</v>
      </c>
      <c r="C617" s="687" t="s">
        <v>417</v>
      </c>
      <c r="D617" s="688">
        <v>200000000</v>
      </c>
      <c r="E617" s="713" t="s">
        <v>20</v>
      </c>
      <c r="F617" s="688">
        <v>200000000</v>
      </c>
      <c r="G617" s="688">
        <f>F617</f>
        <v>200000000</v>
      </c>
      <c r="H617" s="717"/>
      <c r="I617" s="717" t="s">
        <v>3837</v>
      </c>
    </row>
    <row r="618" spans="1:9" ht="27" x14ac:dyDescent="0.2">
      <c r="A618" s="686">
        <v>8</v>
      </c>
      <c r="B618" s="686">
        <v>22100229</v>
      </c>
      <c r="C618" s="687" t="s">
        <v>3289</v>
      </c>
      <c r="D618" s="688">
        <v>5000000</v>
      </c>
      <c r="E618" s="713" t="s">
        <v>20</v>
      </c>
      <c r="F618" s="688">
        <v>5000000</v>
      </c>
      <c r="G618" s="688"/>
      <c r="H618" s="691" t="s">
        <v>4279</v>
      </c>
      <c r="I618" s="688"/>
    </row>
    <row r="619" spans="1:9" ht="27" x14ac:dyDescent="0.2">
      <c r="A619" s="686">
        <v>9</v>
      </c>
      <c r="B619" s="686">
        <v>22100233</v>
      </c>
      <c r="C619" s="687" t="s">
        <v>3290</v>
      </c>
      <c r="D619" s="688">
        <v>15000000</v>
      </c>
      <c r="E619" s="709">
        <v>749000</v>
      </c>
      <c r="F619" s="688">
        <v>5000000</v>
      </c>
      <c r="G619" s="688"/>
      <c r="H619" s="691" t="s">
        <v>4279</v>
      </c>
      <c r="I619" s="688"/>
    </row>
    <row r="620" spans="1:9" x14ac:dyDescent="0.2">
      <c r="A620" s="1336" t="s">
        <v>3291</v>
      </c>
      <c r="B620" s="1337"/>
      <c r="C620" s="1338"/>
      <c r="D620" s="693">
        <f>SUM(D611:D619)</f>
        <v>880000000</v>
      </c>
      <c r="E620" s="693">
        <f>SUM(E611:E619)</f>
        <v>36730550</v>
      </c>
      <c r="F620" s="693">
        <f>SUM(F611:F619)</f>
        <v>560000000</v>
      </c>
      <c r="G620" s="693">
        <f>SUM(G611:G619)</f>
        <v>200000000</v>
      </c>
      <c r="H620" s="714"/>
      <c r="I620" s="693"/>
    </row>
    <row r="621" spans="1:9" x14ac:dyDescent="0.2">
      <c r="A621" s="1342" t="s">
        <v>3473</v>
      </c>
      <c r="B621" s="1343"/>
      <c r="C621" s="1344"/>
      <c r="D621" s="701">
        <f>D620+D609+D601+D588+D583+D577+D574+D566+D552+D544+D535+D531+D527+D519+D513+D507+D501+D490+D483+D474+D487</f>
        <v>4304000000</v>
      </c>
      <c r="E621" s="701">
        <f>E620+E609+E601+E588+E583+E577+E574+E566+E552+E544+E535+E531+E527+E519+E513+E507+E501+E490+E483+E474+E487</f>
        <v>463966542.14999998</v>
      </c>
      <c r="F621" s="701">
        <f>F620+F609+F601+F588+F583+F577+F574+F566+F552+F544+F535+F531+F527+F519+F513+F507+F501+F490+F483+F474+F487</f>
        <v>2759128300</v>
      </c>
      <c r="G621" s="701">
        <f>G620+G609+G601+G588+G583+G577+G574+G566+G552+G544+G535+G531+G527+G519+G513+G507+G501+G490+G483+G474+G487</f>
        <v>373000000</v>
      </c>
      <c r="H621" s="704"/>
      <c r="I621" s="702"/>
    </row>
    <row r="622" spans="1:9" x14ac:dyDescent="0.2">
      <c r="A622" s="682">
        <v>13</v>
      </c>
      <c r="B622" s="1339" t="s">
        <v>3474</v>
      </c>
      <c r="C622" s="1340"/>
      <c r="D622" s="1340"/>
      <c r="E622" s="1340"/>
      <c r="F622" s="1340"/>
      <c r="G622" s="1340"/>
      <c r="H622" s="1340"/>
      <c r="I622" s="1341"/>
    </row>
    <row r="623" spans="1:9" x14ac:dyDescent="0.2">
      <c r="A623" s="700">
        <v>1</v>
      </c>
      <c r="B623" s="683" t="s">
        <v>4221</v>
      </c>
      <c r="I623" s="712"/>
    </row>
    <row r="624" spans="1:9" ht="40.5" x14ac:dyDescent="0.2">
      <c r="A624" s="686">
        <v>1</v>
      </c>
      <c r="B624" s="686">
        <v>22100202</v>
      </c>
      <c r="C624" s="687" t="s">
        <v>448</v>
      </c>
      <c r="D624" s="688">
        <v>125000000</v>
      </c>
      <c r="E624" s="713" t="s">
        <v>20</v>
      </c>
      <c r="F624" s="688">
        <v>80000000</v>
      </c>
      <c r="G624" s="688">
        <f>F624</f>
        <v>80000000</v>
      </c>
      <c r="H624" s="691"/>
      <c r="I624" s="717" t="s">
        <v>3837</v>
      </c>
    </row>
    <row r="625" spans="1:9" ht="27" x14ac:dyDescent="0.2">
      <c r="A625" s="686">
        <v>2</v>
      </c>
      <c r="B625" s="686">
        <v>22100206</v>
      </c>
      <c r="C625" s="687" t="s">
        <v>450</v>
      </c>
      <c r="D625" s="688">
        <v>50000000</v>
      </c>
      <c r="E625" s="713" t="s">
        <v>20</v>
      </c>
      <c r="F625" s="688">
        <v>25000000</v>
      </c>
      <c r="G625" s="688"/>
      <c r="H625" s="691" t="s">
        <v>4279</v>
      </c>
      <c r="I625" s="688"/>
    </row>
    <row r="626" spans="1:9" ht="27" x14ac:dyDescent="0.2">
      <c r="A626" s="686">
        <v>3</v>
      </c>
      <c r="B626" s="686">
        <v>22100207</v>
      </c>
      <c r="C626" s="687" t="s">
        <v>544</v>
      </c>
      <c r="D626" s="688">
        <v>150000000</v>
      </c>
      <c r="E626" s="688">
        <v>16742000</v>
      </c>
      <c r="F626" s="688">
        <v>50000000</v>
      </c>
      <c r="G626" s="688"/>
      <c r="H626" s="691" t="s">
        <v>4279</v>
      </c>
      <c r="I626" s="688"/>
    </row>
    <row r="627" spans="1:9" ht="27" x14ac:dyDescent="0.2">
      <c r="A627" s="686">
        <v>4</v>
      </c>
      <c r="B627" s="686">
        <v>22100214</v>
      </c>
      <c r="C627" s="687" t="s">
        <v>454</v>
      </c>
      <c r="D627" s="688">
        <v>25000000</v>
      </c>
      <c r="E627" s="713" t="s">
        <v>20</v>
      </c>
      <c r="F627" s="688">
        <v>20000000</v>
      </c>
      <c r="G627" s="688"/>
      <c r="H627" s="691" t="s">
        <v>4279</v>
      </c>
      <c r="I627" s="688"/>
    </row>
    <row r="628" spans="1:9" ht="27" x14ac:dyDescent="0.2">
      <c r="A628" s="686">
        <v>5</v>
      </c>
      <c r="B628" s="686">
        <v>22100228</v>
      </c>
      <c r="C628" s="687" t="s">
        <v>3286</v>
      </c>
      <c r="D628" s="688">
        <v>360000000</v>
      </c>
      <c r="E628" s="713" t="s">
        <v>20</v>
      </c>
      <c r="F628" s="688">
        <v>264000000</v>
      </c>
      <c r="G628" s="688"/>
      <c r="H628" s="691" t="s">
        <v>4279</v>
      </c>
      <c r="I628" s="688"/>
    </row>
    <row r="629" spans="1:9" ht="27" x14ac:dyDescent="0.2">
      <c r="A629" s="686">
        <v>6</v>
      </c>
      <c r="B629" s="686">
        <v>22100267</v>
      </c>
      <c r="C629" s="687" t="s">
        <v>3292</v>
      </c>
      <c r="D629" s="688">
        <v>15000000</v>
      </c>
      <c r="E629" s="688">
        <v>1786000</v>
      </c>
      <c r="F629" s="688">
        <v>5000000</v>
      </c>
      <c r="G629" s="688"/>
      <c r="H629" s="691" t="s">
        <v>4279</v>
      </c>
      <c r="I629" s="688"/>
    </row>
    <row r="630" spans="1:9" ht="27" x14ac:dyDescent="0.2">
      <c r="A630" s="686">
        <v>7</v>
      </c>
      <c r="B630" s="686">
        <v>22100268</v>
      </c>
      <c r="C630" s="687" t="s">
        <v>3293</v>
      </c>
      <c r="D630" s="688">
        <v>30000000</v>
      </c>
      <c r="E630" s="713" t="s">
        <v>20</v>
      </c>
      <c r="F630" s="688">
        <v>10000000</v>
      </c>
      <c r="G630" s="688"/>
      <c r="H630" s="691" t="s">
        <v>4279</v>
      </c>
      <c r="I630" s="688"/>
    </row>
    <row r="631" spans="1:9" ht="27" x14ac:dyDescent="0.2">
      <c r="A631" s="686">
        <v>8</v>
      </c>
      <c r="B631" s="686">
        <v>22100269</v>
      </c>
      <c r="C631" s="687" t="s">
        <v>3294</v>
      </c>
      <c r="D631" s="688">
        <v>70000000</v>
      </c>
      <c r="E631" s="713" t="s">
        <v>20</v>
      </c>
      <c r="F631" s="688">
        <v>10000000</v>
      </c>
      <c r="G631" s="688"/>
      <c r="H631" s="691" t="s">
        <v>4279</v>
      </c>
      <c r="I631" s="688"/>
    </row>
    <row r="632" spans="1:9" ht="27" x14ac:dyDescent="0.2">
      <c r="A632" s="686">
        <v>9</v>
      </c>
      <c r="B632" s="686">
        <v>22100270</v>
      </c>
      <c r="C632" s="687" t="s">
        <v>3295</v>
      </c>
      <c r="D632" s="688">
        <v>125000000</v>
      </c>
      <c r="E632" s="713" t="s">
        <v>20</v>
      </c>
      <c r="F632" s="690">
        <v>0</v>
      </c>
      <c r="G632" s="688"/>
      <c r="H632" s="691" t="s">
        <v>4482</v>
      </c>
      <c r="I632" s="688"/>
    </row>
    <row r="633" spans="1:9" ht="27" x14ac:dyDescent="0.2">
      <c r="A633" s="686">
        <v>10</v>
      </c>
      <c r="B633" s="686">
        <v>22100271</v>
      </c>
      <c r="C633" s="687" t="s">
        <v>2281</v>
      </c>
      <c r="D633" s="688">
        <v>24000000</v>
      </c>
      <c r="E633" s="713" t="s">
        <v>20</v>
      </c>
      <c r="F633" s="688">
        <v>10000000</v>
      </c>
      <c r="G633" s="688"/>
      <c r="H633" s="691" t="s">
        <v>4279</v>
      </c>
      <c r="I633" s="688"/>
    </row>
    <row r="634" spans="1:9" ht="27" x14ac:dyDescent="0.2">
      <c r="A634" s="686">
        <v>11</v>
      </c>
      <c r="B634" s="686">
        <v>22100272</v>
      </c>
      <c r="C634" s="687" t="s">
        <v>3296</v>
      </c>
      <c r="D634" s="688">
        <v>10000000</v>
      </c>
      <c r="E634" s="713" t="s">
        <v>20</v>
      </c>
      <c r="F634" s="688">
        <v>10000000</v>
      </c>
      <c r="G634" s="688"/>
      <c r="H634" s="691" t="s">
        <v>4279</v>
      </c>
      <c r="I634" s="688"/>
    </row>
    <row r="635" spans="1:9" ht="27" x14ac:dyDescent="0.2">
      <c r="A635" s="686">
        <v>12</v>
      </c>
      <c r="B635" s="686">
        <v>22100273</v>
      </c>
      <c r="C635" s="687" t="s">
        <v>3297</v>
      </c>
      <c r="D635" s="688">
        <v>220000000</v>
      </c>
      <c r="E635" s="688">
        <v>2020000</v>
      </c>
      <c r="F635" s="688">
        <v>100000000</v>
      </c>
      <c r="G635" s="688"/>
      <c r="H635" s="691" t="s">
        <v>4279</v>
      </c>
      <c r="I635" s="688"/>
    </row>
    <row r="636" spans="1:9" ht="27" x14ac:dyDescent="0.2">
      <c r="A636" s="686">
        <v>13</v>
      </c>
      <c r="B636" s="686">
        <v>22100274</v>
      </c>
      <c r="C636" s="687" t="s">
        <v>3298</v>
      </c>
      <c r="D636" s="688">
        <v>120000000</v>
      </c>
      <c r="E636" s="688">
        <v>5691000</v>
      </c>
      <c r="F636" s="688">
        <v>60000000</v>
      </c>
      <c r="G636" s="688"/>
      <c r="H636" s="691" t="s">
        <v>4279</v>
      </c>
      <c r="I636" s="688"/>
    </row>
    <row r="637" spans="1:9" ht="40.5" x14ac:dyDescent="0.2">
      <c r="A637" s="686">
        <v>14</v>
      </c>
      <c r="B637" s="686">
        <v>22100275</v>
      </c>
      <c r="C637" s="687" t="s">
        <v>3299</v>
      </c>
      <c r="D637" s="688">
        <v>300000000</v>
      </c>
      <c r="E637" s="713" t="s">
        <v>20</v>
      </c>
      <c r="F637" s="688">
        <v>30000000</v>
      </c>
      <c r="G637" s="688"/>
      <c r="H637" s="691" t="s">
        <v>4279</v>
      </c>
      <c r="I637" s="688"/>
    </row>
    <row r="638" spans="1:9" ht="40.5" x14ac:dyDescent="0.2">
      <c r="A638" s="686">
        <v>15</v>
      </c>
      <c r="B638" s="686">
        <v>22100276</v>
      </c>
      <c r="C638" s="687" t="s">
        <v>3300</v>
      </c>
      <c r="D638" s="688">
        <v>25000000</v>
      </c>
      <c r="E638" s="713" t="s">
        <v>20</v>
      </c>
      <c r="F638" s="688">
        <v>15000000</v>
      </c>
      <c r="G638" s="688"/>
      <c r="H638" s="691" t="s">
        <v>4279</v>
      </c>
      <c r="I638" s="688"/>
    </row>
    <row r="639" spans="1:9" ht="27" x14ac:dyDescent="0.2">
      <c r="A639" s="686">
        <v>16</v>
      </c>
      <c r="B639" s="686">
        <v>22100277</v>
      </c>
      <c r="C639" s="687" t="s">
        <v>3301</v>
      </c>
      <c r="D639" s="688">
        <v>45000000</v>
      </c>
      <c r="E639" s="713" t="s">
        <v>20</v>
      </c>
      <c r="F639" s="688">
        <v>25000000</v>
      </c>
      <c r="G639" s="688"/>
      <c r="H639" s="691" t="s">
        <v>4279</v>
      </c>
      <c r="I639" s="688"/>
    </row>
    <row r="640" spans="1:9" ht="27" x14ac:dyDescent="0.2">
      <c r="A640" s="686">
        <v>17</v>
      </c>
      <c r="B640" s="686">
        <v>22100278</v>
      </c>
      <c r="C640" s="687" t="s">
        <v>3302</v>
      </c>
      <c r="D640" s="688">
        <v>300000000</v>
      </c>
      <c r="E640" s="688">
        <v>1670000</v>
      </c>
      <c r="F640" s="688">
        <v>100000000</v>
      </c>
      <c r="G640" s="688"/>
      <c r="H640" s="691" t="s">
        <v>4279</v>
      </c>
      <c r="I640" s="688"/>
    </row>
    <row r="641" spans="1:9" ht="40.5" x14ac:dyDescent="0.2">
      <c r="A641" s="686">
        <v>18</v>
      </c>
      <c r="B641" s="686">
        <v>22100279</v>
      </c>
      <c r="C641" s="687" t="s">
        <v>3303</v>
      </c>
      <c r="D641" s="688">
        <v>15000000</v>
      </c>
      <c r="E641" s="688">
        <v>981666.67</v>
      </c>
      <c r="F641" s="688">
        <v>8000000</v>
      </c>
      <c r="G641" s="688"/>
      <c r="H641" s="691" t="s">
        <v>4279</v>
      </c>
      <c r="I641" s="688"/>
    </row>
    <row r="642" spans="1:9" ht="27" x14ac:dyDescent="0.2">
      <c r="A642" s="686">
        <v>19</v>
      </c>
      <c r="B642" s="686">
        <v>22100280</v>
      </c>
      <c r="C642" s="687" t="s">
        <v>3304</v>
      </c>
      <c r="D642" s="688">
        <v>500000</v>
      </c>
      <c r="E642" s="713" t="s">
        <v>20</v>
      </c>
      <c r="F642" s="688">
        <v>500000</v>
      </c>
      <c r="G642" s="688"/>
      <c r="H642" s="691" t="s">
        <v>4279</v>
      </c>
      <c r="I642" s="688"/>
    </row>
    <row r="643" spans="1:9" ht="27" x14ac:dyDescent="0.2">
      <c r="A643" s="686">
        <v>20</v>
      </c>
      <c r="B643" s="686">
        <v>22100281</v>
      </c>
      <c r="C643" s="687" t="s">
        <v>3305</v>
      </c>
      <c r="D643" s="688">
        <v>5000000</v>
      </c>
      <c r="E643" s="713" t="s">
        <v>20</v>
      </c>
      <c r="F643" s="690">
        <v>0</v>
      </c>
      <c r="G643" s="688"/>
      <c r="H643" s="691" t="s">
        <v>4482</v>
      </c>
      <c r="I643" s="688"/>
    </row>
    <row r="644" spans="1:9" ht="27" x14ac:dyDescent="0.2">
      <c r="A644" s="686">
        <v>21</v>
      </c>
      <c r="B644" s="686">
        <v>22100282</v>
      </c>
      <c r="C644" s="687" t="s">
        <v>3306</v>
      </c>
      <c r="D644" s="688">
        <v>30000000</v>
      </c>
      <c r="E644" s="713" t="s">
        <v>20</v>
      </c>
      <c r="F644" s="688">
        <v>5000000</v>
      </c>
      <c r="G644" s="688"/>
      <c r="H644" s="691" t="s">
        <v>4279</v>
      </c>
      <c r="I644" s="688"/>
    </row>
    <row r="645" spans="1:9" ht="27" x14ac:dyDescent="0.2">
      <c r="A645" s="686">
        <v>22</v>
      </c>
      <c r="B645" s="686">
        <v>22100283</v>
      </c>
      <c r="C645" s="687" t="s">
        <v>2017</v>
      </c>
      <c r="D645" s="688">
        <v>20000000</v>
      </c>
      <c r="E645" s="713" t="s">
        <v>20</v>
      </c>
      <c r="F645" s="688">
        <v>3000000</v>
      </c>
      <c r="G645" s="688"/>
      <c r="H645" s="691" t="s">
        <v>4279</v>
      </c>
      <c r="I645" s="688"/>
    </row>
    <row r="646" spans="1:9" ht="27" x14ac:dyDescent="0.2">
      <c r="A646" s="686">
        <v>23</v>
      </c>
      <c r="B646" s="686">
        <v>22100284</v>
      </c>
      <c r="C646" s="687" t="s">
        <v>3307</v>
      </c>
      <c r="D646" s="688">
        <v>100000000</v>
      </c>
      <c r="E646" s="688">
        <v>1086000</v>
      </c>
      <c r="F646" s="688">
        <v>25000000</v>
      </c>
      <c r="G646" s="688"/>
      <c r="H646" s="691" t="s">
        <v>4279</v>
      </c>
      <c r="I646" s="688"/>
    </row>
    <row r="647" spans="1:9" ht="27" x14ac:dyDescent="0.2">
      <c r="A647" s="686">
        <v>24</v>
      </c>
      <c r="B647" s="686">
        <v>22100286</v>
      </c>
      <c r="C647" s="687" t="s">
        <v>157</v>
      </c>
      <c r="D647" s="688">
        <v>10000000</v>
      </c>
      <c r="E647" s="713" t="s">
        <v>20</v>
      </c>
      <c r="F647" s="688">
        <v>10000000</v>
      </c>
      <c r="G647" s="688"/>
      <c r="H647" s="691" t="s">
        <v>4279</v>
      </c>
      <c r="I647" s="688"/>
    </row>
    <row r="648" spans="1:9" ht="27" x14ac:dyDescent="0.2">
      <c r="A648" s="686">
        <v>25</v>
      </c>
      <c r="B648" s="686">
        <v>22100285</v>
      </c>
      <c r="C648" s="687" t="s">
        <v>3308</v>
      </c>
      <c r="D648" s="688">
        <v>70000000</v>
      </c>
      <c r="E648" s="713" t="s">
        <v>20</v>
      </c>
      <c r="F648" s="688">
        <v>70000000</v>
      </c>
      <c r="G648" s="688"/>
      <c r="H648" s="691" t="s">
        <v>4279</v>
      </c>
      <c r="I648" s="688"/>
    </row>
    <row r="649" spans="1:9" ht="27" x14ac:dyDescent="0.2">
      <c r="A649" s="686">
        <v>26</v>
      </c>
      <c r="B649" s="686">
        <v>22100287</v>
      </c>
      <c r="C649" s="687" t="s">
        <v>410</v>
      </c>
      <c r="D649" s="688">
        <v>45000000</v>
      </c>
      <c r="E649" s="713" t="s">
        <v>20</v>
      </c>
      <c r="F649" s="688">
        <v>40000000</v>
      </c>
      <c r="G649" s="688"/>
      <c r="H649" s="691" t="s">
        <v>4279</v>
      </c>
      <c r="I649" s="688"/>
    </row>
    <row r="650" spans="1:9" ht="27" x14ac:dyDescent="0.2">
      <c r="A650" s="686">
        <v>27</v>
      </c>
      <c r="B650" s="686">
        <v>22100288</v>
      </c>
      <c r="C650" s="687" t="s">
        <v>3309</v>
      </c>
      <c r="D650" s="688">
        <v>40000000</v>
      </c>
      <c r="E650" s="713" t="s">
        <v>20</v>
      </c>
      <c r="F650" s="688">
        <v>10000000</v>
      </c>
      <c r="G650" s="688"/>
      <c r="H650" s="691" t="s">
        <v>4279</v>
      </c>
      <c r="I650" s="688"/>
    </row>
    <row r="651" spans="1:9" ht="27" x14ac:dyDescent="0.2">
      <c r="A651" s="686">
        <v>28</v>
      </c>
      <c r="B651" s="686">
        <v>22100289</v>
      </c>
      <c r="C651" s="687" t="s">
        <v>3310</v>
      </c>
      <c r="D651" s="688">
        <v>255000000</v>
      </c>
      <c r="E651" s="713" t="s">
        <v>20</v>
      </c>
      <c r="F651" s="688">
        <v>50000000</v>
      </c>
      <c r="G651" s="688"/>
      <c r="H651" s="691" t="s">
        <v>4279</v>
      </c>
      <c r="I651" s="688"/>
    </row>
    <row r="652" spans="1:9" ht="40.5" x14ac:dyDescent="0.2">
      <c r="A652" s="686">
        <v>29</v>
      </c>
      <c r="B652" s="686">
        <v>22100290</v>
      </c>
      <c r="C652" s="687" t="s">
        <v>3311</v>
      </c>
      <c r="D652" s="688">
        <v>2000000</v>
      </c>
      <c r="E652" s="713" t="s">
        <v>20</v>
      </c>
      <c r="F652" s="688">
        <v>2000000</v>
      </c>
      <c r="G652" s="688"/>
      <c r="H652" s="691" t="s">
        <v>4279</v>
      </c>
      <c r="I652" s="688"/>
    </row>
    <row r="653" spans="1:9" ht="27" x14ac:dyDescent="0.2">
      <c r="A653" s="686">
        <v>30</v>
      </c>
      <c r="B653" s="686">
        <v>22100291</v>
      </c>
      <c r="C653" s="687" t="s">
        <v>3312</v>
      </c>
      <c r="D653" s="688">
        <v>10000000</v>
      </c>
      <c r="E653" s="713" t="s">
        <v>20</v>
      </c>
      <c r="F653" s="688">
        <v>10000000</v>
      </c>
      <c r="G653" s="688"/>
      <c r="H653" s="691" t="s">
        <v>4279</v>
      </c>
      <c r="I653" s="688"/>
    </row>
    <row r="654" spans="1:9" ht="27" x14ac:dyDescent="0.2">
      <c r="A654" s="686">
        <v>31</v>
      </c>
      <c r="B654" s="686">
        <v>22100292</v>
      </c>
      <c r="C654" s="687" t="s">
        <v>3313</v>
      </c>
      <c r="D654" s="688">
        <v>5000000</v>
      </c>
      <c r="E654" s="713" t="s">
        <v>20</v>
      </c>
      <c r="F654" s="688">
        <v>10000000</v>
      </c>
      <c r="G654" s="688"/>
      <c r="H654" s="691" t="s">
        <v>4279</v>
      </c>
      <c r="I654" s="688"/>
    </row>
    <row r="655" spans="1:9" ht="40.5" x14ac:dyDescent="0.2">
      <c r="A655" s="686">
        <v>32</v>
      </c>
      <c r="B655" s="686">
        <v>22100293</v>
      </c>
      <c r="C655" s="687" t="s">
        <v>3314</v>
      </c>
      <c r="D655" s="688">
        <v>20000000</v>
      </c>
      <c r="E655" s="713" t="s">
        <v>20</v>
      </c>
      <c r="F655" s="690">
        <v>0</v>
      </c>
      <c r="G655" s="688"/>
      <c r="H655" s="691" t="s">
        <v>4482</v>
      </c>
      <c r="I655" s="688"/>
    </row>
    <row r="656" spans="1:9" ht="27" x14ac:dyDescent="0.2">
      <c r="A656" s="686">
        <v>33</v>
      </c>
      <c r="B656" s="686">
        <v>22100294</v>
      </c>
      <c r="C656" s="687" t="s">
        <v>4471</v>
      </c>
      <c r="D656" s="688">
        <v>10000000</v>
      </c>
      <c r="E656" s="713" t="s">
        <v>20</v>
      </c>
      <c r="F656" s="688">
        <v>10000000</v>
      </c>
      <c r="G656" s="688"/>
      <c r="H656" s="691" t="s">
        <v>4279</v>
      </c>
      <c r="I656" s="688"/>
    </row>
    <row r="657" spans="1:9" ht="27" x14ac:dyDescent="0.2">
      <c r="A657" s="686">
        <v>34</v>
      </c>
      <c r="B657" s="686">
        <v>22100295</v>
      </c>
      <c r="C657" s="687" t="s">
        <v>3316</v>
      </c>
      <c r="D657" s="688">
        <v>2000000</v>
      </c>
      <c r="E657" s="713" t="s">
        <v>20</v>
      </c>
      <c r="F657" s="688">
        <v>2000000</v>
      </c>
      <c r="G657" s="688"/>
      <c r="H657" s="691" t="s">
        <v>4279</v>
      </c>
      <c r="I657" s="688"/>
    </row>
    <row r="658" spans="1:9" ht="27" x14ac:dyDescent="0.2">
      <c r="A658" s="686">
        <v>35</v>
      </c>
      <c r="B658" s="686">
        <v>22100296</v>
      </c>
      <c r="C658" s="687" t="s">
        <v>3317</v>
      </c>
      <c r="D658" s="688">
        <v>10000000</v>
      </c>
      <c r="E658" s="713" t="s">
        <v>20</v>
      </c>
      <c r="F658" s="690">
        <v>0</v>
      </c>
      <c r="G658" s="688"/>
      <c r="H658" s="691" t="s">
        <v>4279</v>
      </c>
      <c r="I658" s="688"/>
    </row>
    <row r="659" spans="1:9" ht="27" x14ac:dyDescent="0.2">
      <c r="A659" s="686">
        <v>36</v>
      </c>
      <c r="B659" s="686">
        <v>22100297</v>
      </c>
      <c r="C659" s="687" t="s">
        <v>3318</v>
      </c>
      <c r="D659" s="688">
        <v>10000000</v>
      </c>
      <c r="E659" s="713" t="s">
        <v>20</v>
      </c>
      <c r="F659" s="688">
        <v>10000000</v>
      </c>
      <c r="G659" s="688"/>
      <c r="H659" s="691" t="s">
        <v>4279</v>
      </c>
      <c r="I659" s="688"/>
    </row>
    <row r="660" spans="1:9" ht="40.5" x14ac:dyDescent="0.2">
      <c r="A660" s="686">
        <v>37</v>
      </c>
      <c r="B660" s="686">
        <v>22100298</v>
      </c>
      <c r="C660" s="687" t="s">
        <v>3319</v>
      </c>
      <c r="D660" s="688">
        <v>25000000</v>
      </c>
      <c r="E660" s="713" t="s">
        <v>20</v>
      </c>
      <c r="F660" s="688">
        <v>10000000</v>
      </c>
      <c r="G660" s="688"/>
      <c r="H660" s="691" t="s">
        <v>4279</v>
      </c>
      <c r="I660" s="688"/>
    </row>
    <row r="661" spans="1:9" ht="27" x14ac:dyDescent="0.2">
      <c r="A661" s="686">
        <v>38</v>
      </c>
      <c r="B661" s="686">
        <v>22100299</v>
      </c>
      <c r="C661" s="687" t="s">
        <v>3320</v>
      </c>
      <c r="D661" s="688">
        <v>5000000</v>
      </c>
      <c r="E661" s="713" t="s">
        <v>20</v>
      </c>
      <c r="F661" s="688">
        <v>5000000</v>
      </c>
      <c r="G661" s="688"/>
      <c r="H661" s="691" t="s">
        <v>4279</v>
      </c>
      <c r="I661" s="688"/>
    </row>
    <row r="662" spans="1:9" ht="27" x14ac:dyDescent="0.2">
      <c r="A662" s="686">
        <v>39</v>
      </c>
      <c r="B662" s="686">
        <v>22100301</v>
      </c>
      <c r="C662" s="687" t="s">
        <v>3321</v>
      </c>
      <c r="D662" s="688">
        <v>80000000</v>
      </c>
      <c r="E662" s="688">
        <v>19600000</v>
      </c>
      <c r="F662" s="688">
        <v>80000000</v>
      </c>
      <c r="G662" s="688"/>
      <c r="H662" s="691" t="s">
        <v>4279</v>
      </c>
      <c r="I662" s="688"/>
    </row>
    <row r="663" spans="1:9" ht="27" x14ac:dyDescent="0.2">
      <c r="A663" s="686">
        <v>40</v>
      </c>
      <c r="B663" s="686">
        <v>22100302</v>
      </c>
      <c r="C663" s="687" t="s">
        <v>3322</v>
      </c>
      <c r="D663" s="688">
        <v>33000000</v>
      </c>
      <c r="E663" s="688">
        <v>5460000</v>
      </c>
      <c r="F663" s="688">
        <v>25000000</v>
      </c>
      <c r="G663" s="688"/>
      <c r="H663" s="691" t="s">
        <v>4279</v>
      </c>
      <c r="I663" s="688"/>
    </row>
    <row r="664" spans="1:9" ht="40.5" x14ac:dyDescent="0.2">
      <c r="A664" s="686">
        <v>41</v>
      </c>
      <c r="B664" s="686">
        <v>22100303</v>
      </c>
      <c r="C664" s="687" t="s">
        <v>3323</v>
      </c>
      <c r="D664" s="688">
        <v>100000000</v>
      </c>
      <c r="E664" s="688">
        <v>26000000</v>
      </c>
      <c r="F664" s="688">
        <v>100000000</v>
      </c>
      <c r="G664" s="688"/>
      <c r="H664" s="691" t="s">
        <v>4279</v>
      </c>
      <c r="I664" s="688"/>
    </row>
    <row r="665" spans="1:9" ht="27" x14ac:dyDescent="0.2">
      <c r="A665" s="686">
        <v>42</v>
      </c>
      <c r="B665" s="686">
        <v>22100304</v>
      </c>
      <c r="C665" s="687" t="s">
        <v>3324</v>
      </c>
      <c r="D665" s="688">
        <v>3000000</v>
      </c>
      <c r="E665" s="688">
        <v>1333333.33</v>
      </c>
      <c r="F665" s="688">
        <v>3000000</v>
      </c>
      <c r="G665" s="688"/>
      <c r="H665" s="691" t="s">
        <v>4279</v>
      </c>
      <c r="I665" s="688"/>
    </row>
    <row r="666" spans="1:9" ht="27" x14ac:dyDescent="0.2">
      <c r="A666" s="686">
        <v>43</v>
      </c>
      <c r="B666" s="686">
        <v>22100305</v>
      </c>
      <c r="C666" s="687" t="s">
        <v>548</v>
      </c>
      <c r="D666" s="688">
        <v>2000000</v>
      </c>
      <c r="E666" s="713" t="s">
        <v>20</v>
      </c>
      <c r="F666" s="690">
        <v>0</v>
      </c>
      <c r="G666" s="688"/>
      <c r="H666" s="691" t="s">
        <v>4482</v>
      </c>
      <c r="I666" s="688"/>
    </row>
    <row r="667" spans="1:9" ht="27" x14ac:dyDescent="0.2">
      <c r="A667" s="686">
        <v>44</v>
      </c>
      <c r="B667" s="686">
        <v>22100306</v>
      </c>
      <c r="C667" s="687" t="s">
        <v>3325</v>
      </c>
      <c r="D667" s="688">
        <v>18000000</v>
      </c>
      <c r="E667" s="713" t="s">
        <v>20</v>
      </c>
      <c r="F667" s="688">
        <v>8000000</v>
      </c>
      <c r="G667" s="688"/>
      <c r="H667" s="691" t="s">
        <v>4279</v>
      </c>
      <c r="I667" s="688"/>
    </row>
    <row r="668" spans="1:9" ht="40.5" x14ac:dyDescent="0.2">
      <c r="A668" s="686">
        <v>45</v>
      </c>
      <c r="B668" s="686">
        <v>22100307</v>
      </c>
      <c r="C668" s="687" t="s">
        <v>3326</v>
      </c>
      <c r="D668" s="688">
        <v>30000000</v>
      </c>
      <c r="E668" s="688">
        <v>5460000</v>
      </c>
      <c r="F668" s="688">
        <v>12000000</v>
      </c>
      <c r="G668" s="688"/>
      <c r="H668" s="691" t="s">
        <v>4279</v>
      </c>
      <c r="I668" s="688"/>
    </row>
    <row r="669" spans="1:9" ht="27" x14ac:dyDescent="0.2">
      <c r="A669" s="686">
        <v>46</v>
      </c>
      <c r="B669" s="686">
        <v>22100308</v>
      </c>
      <c r="C669" s="687" t="s">
        <v>3327</v>
      </c>
      <c r="D669" s="688">
        <v>2000000</v>
      </c>
      <c r="E669" s="713" t="s">
        <v>20</v>
      </c>
      <c r="F669" s="688">
        <v>2000000</v>
      </c>
      <c r="G669" s="688"/>
      <c r="H669" s="691" t="s">
        <v>4279</v>
      </c>
      <c r="I669" s="688"/>
    </row>
    <row r="670" spans="1:9" ht="27" x14ac:dyDescent="0.2">
      <c r="A670" s="686">
        <v>47</v>
      </c>
      <c r="B670" s="686">
        <v>22100309</v>
      </c>
      <c r="C670" s="687" t="s">
        <v>3328</v>
      </c>
      <c r="D670" s="688">
        <v>3000000</v>
      </c>
      <c r="E670" s="713" t="s">
        <v>20</v>
      </c>
      <c r="F670" s="688">
        <v>3000000</v>
      </c>
      <c r="G670" s="688"/>
      <c r="H670" s="691" t="s">
        <v>4279</v>
      </c>
      <c r="I670" s="688"/>
    </row>
    <row r="671" spans="1:9" ht="27" x14ac:dyDescent="0.2">
      <c r="A671" s="686">
        <v>48</v>
      </c>
      <c r="B671" s="686">
        <v>22100478</v>
      </c>
      <c r="C671" s="687" t="s">
        <v>358</v>
      </c>
      <c r="D671" s="688">
        <v>140000000</v>
      </c>
      <c r="E671" s="713" t="s">
        <v>20</v>
      </c>
      <c r="F671" s="688">
        <v>20000000</v>
      </c>
      <c r="G671" s="688"/>
      <c r="H671" s="691" t="s">
        <v>4279</v>
      </c>
      <c r="I671" s="688"/>
    </row>
    <row r="672" spans="1:9" ht="27" x14ac:dyDescent="0.2">
      <c r="A672" s="686">
        <v>49</v>
      </c>
      <c r="B672" s="686">
        <v>22100663</v>
      </c>
      <c r="C672" s="687" t="s">
        <v>3329</v>
      </c>
      <c r="D672" s="688">
        <v>12000000</v>
      </c>
      <c r="E672" s="688">
        <v>3200000</v>
      </c>
      <c r="F672" s="688">
        <v>12000000</v>
      </c>
      <c r="G672" s="688"/>
      <c r="H672" s="691" t="s">
        <v>4279</v>
      </c>
      <c r="I672" s="688"/>
    </row>
    <row r="673" spans="1:9" ht="27" x14ac:dyDescent="0.2">
      <c r="A673" s="686">
        <v>50</v>
      </c>
      <c r="B673" s="686">
        <v>22100698</v>
      </c>
      <c r="C673" s="687" t="s">
        <v>3330</v>
      </c>
      <c r="D673" s="688">
        <v>12000000</v>
      </c>
      <c r="E673" s="713" t="s">
        <v>20</v>
      </c>
      <c r="F673" s="688">
        <v>5000000</v>
      </c>
      <c r="G673" s="688"/>
      <c r="H673" s="691" t="s">
        <v>4279</v>
      </c>
      <c r="I673" s="688"/>
    </row>
    <row r="674" spans="1:9" ht="27" x14ac:dyDescent="0.2">
      <c r="A674" s="686">
        <v>51</v>
      </c>
      <c r="B674" s="686">
        <v>22100479</v>
      </c>
      <c r="C674" s="687" t="s">
        <v>416</v>
      </c>
      <c r="D674" s="688">
        <v>50000000</v>
      </c>
      <c r="E674" s="713" t="s">
        <v>20</v>
      </c>
      <c r="F674" s="688">
        <v>50000000</v>
      </c>
      <c r="G674" s="688"/>
      <c r="H674" s="691" t="s">
        <v>4279</v>
      </c>
      <c r="I674" s="688"/>
    </row>
    <row r="675" spans="1:9" x14ac:dyDescent="0.2">
      <c r="A675" s="1336" t="s">
        <v>2789</v>
      </c>
      <c r="B675" s="1337"/>
      <c r="C675" s="1338"/>
      <c r="D675" s="693">
        <f>SUM(D624:D674)</f>
        <v>3168500000</v>
      </c>
      <c r="E675" s="693">
        <f>SUM(E624:E674)</f>
        <v>91030000</v>
      </c>
      <c r="F675" s="693">
        <f>SUM(F624:F674)</f>
        <v>1414500000</v>
      </c>
      <c r="G675" s="693">
        <f>SUM(G624:G674)</f>
        <v>80000000</v>
      </c>
      <c r="H675" s="714"/>
      <c r="I675" s="693"/>
    </row>
    <row r="676" spans="1:9" x14ac:dyDescent="0.2">
      <c r="A676" s="700">
        <v>2</v>
      </c>
      <c r="B676" s="1350" t="s">
        <v>4472</v>
      </c>
      <c r="C676" s="1349"/>
      <c r="D676" s="1351"/>
      <c r="F676" s="684"/>
      <c r="G676" s="684"/>
      <c r="H676" s="685"/>
      <c r="I676" s="696"/>
    </row>
    <row r="677" spans="1:9" ht="27" x14ac:dyDescent="0.2">
      <c r="A677" s="686">
        <v>1</v>
      </c>
      <c r="B677" s="686">
        <v>22100287</v>
      </c>
      <c r="C677" s="687" t="s">
        <v>410</v>
      </c>
      <c r="D677" s="688">
        <v>3500000</v>
      </c>
      <c r="E677" s="709">
        <v>900000</v>
      </c>
      <c r="F677" s="699">
        <v>3500000</v>
      </c>
      <c r="G677" s="699"/>
      <c r="H677" s="691" t="s">
        <v>4279</v>
      </c>
      <c r="I677" s="688"/>
    </row>
    <row r="678" spans="1:9" ht="27" x14ac:dyDescent="0.2">
      <c r="A678" s="686">
        <v>2</v>
      </c>
      <c r="B678" s="686">
        <v>22100310</v>
      </c>
      <c r="C678" s="687" t="s">
        <v>575</v>
      </c>
      <c r="D678" s="688">
        <v>3000000</v>
      </c>
      <c r="E678" s="689" t="s">
        <v>20</v>
      </c>
      <c r="F678" s="699">
        <v>1000000</v>
      </c>
      <c r="G678" s="699"/>
      <c r="H678" s="691" t="s">
        <v>4279</v>
      </c>
      <c r="I678" s="688"/>
    </row>
    <row r="679" spans="1:9" ht="27" x14ac:dyDescent="0.2">
      <c r="A679" s="686">
        <v>3</v>
      </c>
      <c r="B679" s="686">
        <v>22100311</v>
      </c>
      <c r="C679" s="687" t="s">
        <v>568</v>
      </c>
      <c r="D679" s="688">
        <v>2000000</v>
      </c>
      <c r="E679" s="689" t="s">
        <v>20</v>
      </c>
      <c r="F679" s="699">
        <v>950000</v>
      </c>
      <c r="G679" s="699"/>
      <c r="H679" s="691" t="s">
        <v>4279</v>
      </c>
      <c r="I679" s="688"/>
    </row>
    <row r="680" spans="1:9" ht="27" x14ac:dyDescent="0.2">
      <c r="A680" s="686">
        <v>4</v>
      </c>
      <c r="B680" s="686">
        <v>22100312</v>
      </c>
      <c r="C680" s="687" t="s">
        <v>576</v>
      </c>
      <c r="D680" s="688">
        <v>1500000</v>
      </c>
      <c r="E680" s="689" t="s">
        <v>20</v>
      </c>
      <c r="F680" s="699">
        <v>1000000</v>
      </c>
      <c r="G680" s="699"/>
      <c r="H680" s="691" t="s">
        <v>4279</v>
      </c>
      <c r="I680" s="688"/>
    </row>
    <row r="681" spans="1:9" ht="40.5" x14ac:dyDescent="0.2">
      <c r="A681" s="686">
        <v>5</v>
      </c>
      <c r="B681" s="686">
        <v>22100313</v>
      </c>
      <c r="C681" s="687" t="s">
        <v>577</v>
      </c>
      <c r="D681" s="688">
        <v>2500000</v>
      </c>
      <c r="E681" s="689" t="s">
        <v>20</v>
      </c>
      <c r="F681" s="699">
        <v>1400000</v>
      </c>
      <c r="G681" s="699"/>
      <c r="H681" s="691" t="s">
        <v>4279</v>
      </c>
      <c r="I681" s="688"/>
    </row>
    <row r="682" spans="1:9" ht="27" x14ac:dyDescent="0.2">
      <c r="A682" s="686">
        <v>6</v>
      </c>
      <c r="B682" s="686">
        <v>22100314</v>
      </c>
      <c r="C682" s="687" t="s">
        <v>578</v>
      </c>
      <c r="D682" s="688">
        <v>6000000</v>
      </c>
      <c r="E682" s="709">
        <v>950000</v>
      </c>
      <c r="F682" s="699">
        <v>1000000</v>
      </c>
      <c r="G682" s="699"/>
      <c r="H682" s="691" t="s">
        <v>4279</v>
      </c>
      <c r="I682" s="688"/>
    </row>
    <row r="683" spans="1:9" ht="40.5" x14ac:dyDescent="0.2">
      <c r="A683" s="686">
        <v>7</v>
      </c>
      <c r="B683" s="686">
        <v>22100315</v>
      </c>
      <c r="C683" s="687" t="s">
        <v>579</v>
      </c>
      <c r="D683" s="688">
        <v>1500000</v>
      </c>
      <c r="E683" s="689" t="s">
        <v>20</v>
      </c>
      <c r="F683" s="699">
        <v>750000</v>
      </c>
      <c r="G683" s="699"/>
      <c r="H683" s="691" t="s">
        <v>4279</v>
      </c>
      <c r="I683" s="688"/>
    </row>
    <row r="684" spans="1:9" ht="27" x14ac:dyDescent="0.2">
      <c r="A684" s="686">
        <v>8</v>
      </c>
      <c r="B684" s="686">
        <v>22100316</v>
      </c>
      <c r="C684" s="687" t="s">
        <v>580</v>
      </c>
      <c r="D684" s="688">
        <v>4000000</v>
      </c>
      <c r="E684" s="709">
        <v>950000</v>
      </c>
      <c r="F684" s="699">
        <v>3650000</v>
      </c>
      <c r="G684" s="699"/>
      <c r="H684" s="691" t="s">
        <v>4279</v>
      </c>
      <c r="I684" s="688"/>
    </row>
    <row r="685" spans="1:9" ht="27" x14ac:dyDescent="0.2">
      <c r="A685" s="686">
        <v>9</v>
      </c>
      <c r="B685" s="686">
        <v>22100317</v>
      </c>
      <c r="C685" s="687" t="s">
        <v>581</v>
      </c>
      <c r="D685" s="688">
        <v>500000</v>
      </c>
      <c r="E685" s="689" t="s">
        <v>20</v>
      </c>
      <c r="F685" s="699">
        <v>350000</v>
      </c>
      <c r="G685" s="699"/>
      <c r="H685" s="691" t="s">
        <v>4279</v>
      </c>
      <c r="I685" s="688"/>
    </row>
    <row r="686" spans="1:9" ht="27" x14ac:dyDescent="0.2">
      <c r="A686" s="686">
        <v>10</v>
      </c>
      <c r="B686" s="686">
        <v>22100318</v>
      </c>
      <c r="C686" s="687" t="s">
        <v>582</v>
      </c>
      <c r="D686" s="688">
        <v>5000000</v>
      </c>
      <c r="E686" s="689" t="s">
        <v>20</v>
      </c>
      <c r="F686" s="699">
        <v>4000000</v>
      </c>
      <c r="G686" s="699"/>
      <c r="H686" s="691" t="s">
        <v>4279</v>
      </c>
      <c r="I686" s="688"/>
    </row>
    <row r="687" spans="1:9" ht="27" x14ac:dyDescent="0.2">
      <c r="A687" s="686">
        <v>11</v>
      </c>
      <c r="B687" s="686">
        <v>22100319</v>
      </c>
      <c r="C687" s="687" t="s">
        <v>583</v>
      </c>
      <c r="D687" s="688">
        <v>500000</v>
      </c>
      <c r="E687" s="689" t="s">
        <v>20</v>
      </c>
      <c r="F687" s="699">
        <v>400000</v>
      </c>
      <c r="G687" s="699"/>
      <c r="H687" s="691" t="s">
        <v>4279</v>
      </c>
      <c r="I687" s="688"/>
    </row>
    <row r="688" spans="1:9" x14ac:dyDescent="0.2">
      <c r="A688" s="1336" t="s">
        <v>585</v>
      </c>
      <c r="B688" s="1337"/>
      <c r="C688" s="1338"/>
      <c r="D688" s="693">
        <f>SUM(D677:D687)</f>
        <v>30000000</v>
      </c>
      <c r="E688" s="693">
        <f>SUM(E677:E687)</f>
        <v>2800000</v>
      </c>
      <c r="F688" s="694">
        <f>SUM(F677:F687)</f>
        <v>18000000</v>
      </c>
      <c r="G688" s="694">
        <f>SUM(G677:G687)</f>
        <v>0</v>
      </c>
      <c r="H688" s="695"/>
      <c r="I688" s="693"/>
    </row>
    <row r="689" spans="1:9" x14ac:dyDescent="0.2">
      <c r="A689" s="1354" t="s">
        <v>3475</v>
      </c>
      <c r="B689" s="1355"/>
      <c r="C689" s="1356"/>
      <c r="D689" s="723">
        <f>D688+D675</f>
        <v>3198500000</v>
      </c>
      <c r="E689" s="723">
        <f>E688+E675</f>
        <v>93830000</v>
      </c>
      <c r="F689" s="744">
        <f>F688+F675</f>
        <v>1432500000</v>
      </c>
      <c r="G689" s="744">
        <f>G688+G675</f>
        <v>80000000</v>
      </c>
      <c r="H689" s="704"/>
      <c r="I689" s="702"/>
    </row>
    <row r="690" spans="1:9" x14ac:dyDescent="0.2">
      <c r="A690" s="1357" t="s">
        <v>2363</v>
      </c>
      <c r="B690" s="1358"/>
      <c r="C690" s="1359"/>
      <c r="D690" s="745">
        <f>D689+D621+D323+D370+D306+D272+D58+D21+D154+D170+D188+D453</f>
        <v>16601691541</v>
      </c>
      <c r="E690" s="745">
        <f>E689+E621+E323+E370+E306+E272+E58+E21+E154+E170+E188+E453</f>
        <v>2865009124.1700001</v>
      </c>
      <c r="F690" s="745">
        <f>F689+F621+F323+F370+F306+F272+F58+F21+F154+F170+F188+F453</f>
        <v>12205839307</v>
      </c>
      <c r="G690" s="745">
        <f>G689+G621+G323+G370+G306+G272+G58+G21+G154+G170+G188+G453</f>
        <v>2102600000</v>
      </c>
      <c r="H690" s="746"/>
      <c r="I690" s="747"/>
    </row>
    <row r="692" spans="1:9" x14ac:dyDescent="0.2">
      <c r="F692" s="748"/>
      <c r="G692" s="748"/>
      <c r="H692" s="749"/>
    </row>
    <row r="693" spans="1:9" x14ac:dyDescent="0.2">
      <c r="D693" s="1353"/>
      <c r="E693" s="1353"/>
      <c r="F693" s="684"/>
      <c r="G693" s="684"/>
      <c r="H693" s="685"/>
    </row>
    <row r="694" spans="1:9" x14ac:dyDescent="0.2">
      <c r="F694" s="684"/>
      <c r="G694" s="684"/>
      <c r="H694" s="685"/>
    </row>
    <row r="695" spans="1:9" x14ac:dyDescent="0.2">
      <c r="F695" s="684"/>
      <c r="G695" s="684"/>
      <c r="H695" s="685"/>
    </row>
    <row r="696" spans="1:9" x14ac:dyDescent="0.2">
      <c r="H696" s="749"/>
    </row>
    <row r="697" spans="1:9" x14ac:dyDescent="0.2">
      <c r="H697" s="749"/>
    </row>
    <row r="699" spans="1:9" x14ac:dyDescent="0.2">
      <c r="G699" s="748"/>
      <c r="H699" s="749"/>
    </row>
  </sheetData>
  <mergeCells count="98">
    <mergeCell ref="D693:E693"/>
    <mergeCell ref="A271:C271"/>
    <mergeCell ref="A277:C277"/>
    <mergeCell ref="A272:C272"/>
    <mergeCell ref="A280:C280"/>
    <mergeCell ref="B324:I324"/>
    <mergeCell ref="A527:C527"/>
    <mergeCell ref="A487:C487"/>
    <mergeCell ref="A689:C689"/>
    <mergeCell ref="A690:C690"/>
    <mergeCell ref="B307:I307"/>
    <mergeCell ref="A314:C314"/>
    <mergeCell ref="A322:C322"/>
    <mergeCell ref="A323:C323"/>
    <mergeCell ref="A290:C290"/>
    <mergeCell ref="A302:C302"/>
    <mergeCell ref="A305:C305"/>
    <mergeCell ref="A146:C146"/>
    <mergeCell ref="A250:C250"/>
    <mergeCell ref="A255:C255"/>
    <mergeCell ref="A262:C262"/>
    <mergeCell ref="A230:C230"/>
    <mergeCell ref="B263:C263"/>
    <mergeCell ref="A31:C31"/>
    <mergeCell ref="A259:C259"/>
    <mergeCell ref="A621:C621"/>
    <mergeCell ref="A531:C531"/>
    <mergeCell ref="A535:C535"/>
    <mergeCell ref="A544:C544"/>
    <mergeCell ref="A552:C552"/>
    <mergeCell ref="A566:C566"/>
    <mergeCell ref="A574:C574"/>
    <mergeCell ref="A577:C577"/>
    <mergeCell ref="A583:C583"/>
    <mergeCell ref="A588:C588"/>
    <mergeCell ref="A601:C601"/>
    <mergeCell ref="A609:C609"/>
    <mergeCell ref="A293:C293"/>
    <mergeCell ref="A296:C296"/>
    <mergeCell ref="B622:I622"/>
    <mergeCell ref="A675:C675"/>
    <mergeCell ref="B676:D676"/>
    <mergeCell ref="A688:C688"/>
    <mergeCell ref="A620:C620"/>
    <mergeCell ref="A452:C452"/>
    <mergeCell ref="A453:C453"/>
    <mergeCell ref="B454:I454"/>
    <mergeCell ref="A474:C474"/>
    <mergeCell ref="A483:C483"/>
    <mergeCell ref="A490:C490"/>
    <mergeCell ref="A501:C501"/>
    <mergeCell ref="A507:C507"/>
    <mergeCell ref="A519:C519"/>
    <mergeCell ref="B520:D520"/>
    <mergeCell ref="A445:C445"/>
    <mergeCell ref="B326:I326"/>
    <mergeCell ref="A332:C332"/>
    <mergeCell ref="A350:C350"/>
    <mergeCell ref="A361:C361"/>
    <mergeCell ref="A369:C369"/>
    <mergeCell ref="A370:C370"/>
    <mergeCell ref="B371:I371"/>
    <mergeCell ref="A396:C396"/>
    <mergeCell ref="A427:C427"/>
    <mergeCell ref="A436:C436"/>
    <mergeCell ref="A442:C442"/>
    <mergeCell ref="A306:C306"/>
    <mergeCell ref="B273:I273"/>
    <mergeCell ref="A188:C188"/>
    <mergeCell ref="A149:C149"/>
    <mergeCell ref="A153:C153"/>
    <mergeCell ref="A154:C154"/>
    <mergeCell ref="B155:I155"/>
    <mergeCell ref="A160:C160"/>
    <mergeCell ref="A166:C166"/>
    <mergeCell ref="A169:C169"/>
    <mergeCell ref="A170:C170"/>
    <mergeCell ref="B171:I171"/>
    <mergeCell ref="A181:C181"/>
    <mergeCell ref="A187:C187"/>
    <mergeCell ref="B189:I189"/>
    <mergeCell ref="A214:C214"/>
    <mergeCell ref="A97:C97"/>
    <mergeCell ref="A108:C108"/>
    <mergeCell ref="A139:C139"/>
    <mergeCell ref="A20:C20"/>
    <mergeCell ref="A1:I1"/>
    <mergeCell ref="B3:I3"/>
    <mergeCell ref="A9:C9"/>
    <mergeCell ref="B10:C10"/>
    <mergeCell ref="A13:C13"/>
    <mergeCell ref="A53:C53"/>
    <mergeCell ref="A57:C57"/>
    <mergeCell ref="A58:C58"/>
    <mergeCell ref="B59:I59"/>
    <mergeCell ref="A80:C80"/>
    <mergeCell ref="A21:C21"/>
    <mergeCell ref="B22:I22"/>
  </mergeCells>
  <pageMargins left="0.7" right="0.7" top="0.75" bottom="0.75" header="0.3" footer="0.3"/>
  <pageSetup scale="67" firstPageNumber="86" fitToHeight="0" orientation="landscape" useFirstPageNumber="1"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91"/>
  <sheetViews>
    <sheetView topLeftCell="C1" zoomScale="80" zoomScaleNormal="80" zoomScaleSheetLayoutView="102" workbookViewId="0">
      <pane ySplit="2" topLeftCell="A35" activePane="bottomLeft" state="frozen"/>
      <selection pane="bottomLeft" activeCell="H232" sqref="H232"/>
    </sheetView>
  </sheetViews>
  <sheetFormatPr defaultColWidth="8.85546875" defaultRowHeight="19.5" x14ac:dyDescent="0.3"/>
  <cols>
    <col min="1" max="1" width="4.7109375" style="817" customWidth="1"/>
    <col min="2" max="2" width="19" style="903" customWidth="1"/>
    <col min="3" max="3" width="50.140625" style="817" customWidth="1"/>
    <col min="4" max="4" width="25" style="817" bestFit="1" customWidth="1"/>
    <col min="5" max="5" width="24.7109375" style="815" bestFit="1" customWidth="1"/>
    <col min="6" max="6" width="24.28515625" style="817" hidden="1" customWidth="1"/>
    <col min="7" max="7" width="30" style="817" hidden="1" customWidth="1"/>
    <col min="8" max="8" width="31" style="817" customWidth="1"/>
    <col min="9" max="9" width="27.140625" style="815" bestFit="1" customWidth="1"/>
    <col min="10" max="10" width="34.42578125" style="816" customWidth="1"/>
    <col min="11" max="11" width="33.28515625" style="817" customWidth="1"/>
    <col min="12" max="16384" width="8.85546875" style="817"/>
  </cols>
  <sheetData>
    <row r="1" spans="1:11" ht="20.25" x14ac:dyDescent="0.3">
      <c r="A1" s="1373" t="s">
        <v>4546</v>
      </c>
      <c r="B1" s="1373"/>
      <c r="C1" s="1373"/>
      <c r="D1" s="1373"/>
      <c r="E1" s="1373"/>
      <c r="F1" s="1373"/>
      <c r="G1" s="1373"/>
      <c r="H1" s="1373"/>
      <c r="I1" s="1373"/>
      <c r="J1" s="1373"/>
      <c r="K1" s="1373"/>
    </row>
    <row r="2" spans="1:11" s="823" customFormat="1" ht="58.5" x14ac:dyDescent="0.25">
      <c r="A2" s="818" t="s">
        <v>4</v>
      </c>
      <c r="B2" s="819" t="s">
        <v>2</v>
      </c>
      <c r="C2" s="820" t="s">
        <v>3</v>
      </c>
      <c r="D2" s="820" t="s">
        <v>7</v>
      </c>
      <c r="E2" s="821" t="s">
        <v>3443</v>
      </c>
      <c r="F2" s="821" t="s">
        <v>4285</v>
      </c>
      <c r="G2" s="821" t="s">
        <v>4286</v>
      </c>
      <c r="H2" s="821" t="s">
        <v>4287</v>
      </c>
      <c r="I2" s="821" t="s">
        <v>3780</v>
      </c>
      <c r="J2" s="822" t="s">
        <v>4225</v>
      </c>
      <c r="K2" s="822" t="s">
        <v>4224</v>
      </c>
    </row>
    <row r="3" spans="1:11" x14ac:dyDescent="0.3">
      <c r="A3" s="1361" t="s">
        <v>3413</v>
      </c>
      <c r="B3" s="1361"/>
      <c r="C3" s="1361"/>
      <c r="D3" s="1361"/>
      <c r="E3" s="1361"/>
      <c r="F3" s="1362"/>
      <c r="G3" s="824"/>
      <c r="H3" s="824"/>
      <c r="I3" s="825"/>
      <c r="J3" s="825"/>
      <c r="K3" s="826"/>
    </row>
    <row r="4" spans="1:11" x14ac:dyDescent="0.3">
      <c r="A4" s="820">
        <v>1</v>
      </c>
      <c r="B4" s="827" t="s">
        <v>4111</v>
      </c>
      <c r="C4" s="828"/>
      <c r="D4" s="829"/>
      <c r="E4" s="826"/>
      <c r="F4" s="825"/>
      <c r="G4" s="825"/>
      <c r="H4" s="825"/>
      <c r="I4" s="825"/>
      <c r="J4" s="828"/>
      <c r="K4" s="829"/>
    </row>
    <row r="5" spans="1:11" ht="58.5" x14ac:dyDescent="0.3">
      <c r="A5" s="830">
        <v>1</v>
      </c>
      <c r="B5" s="831" t="s">
        <v>754</v>
      </c>
      <c r="C5" s="832" t="s">
        <v>716</v>
      </c>
      <c r="D5" s="833">
        <v>2000000</v>
      </c>
      <c r="E5" s="834" t="s">
        <v>20</v>
      </c>
      <c r="F5" s="834">
        <f>D5</f>
        <v>2000000</v>
      </c>
      <c r="G5" s="834"/>
      <c r="H5" s="834">
        <f>F5+G5</f>
        <v>2000000</v>
      </c>
      <c r="I5" s="825"/>
      <c r="J5" s="828" t="s">
        <v>4227</v>
      </c>
      <c r="K5" s="829"/>
    </row>
    <row r="6" spans="1:11" ht="39" x14ac:dyDescent="0.3">
      <c r="A6" s="830">
        <v>2</v>
      </c>
      <c r="B6" s="831" t="s">
        <v>755</v>
      </c>
      <c r="C6" s="832" t="s">
        <v>717</v>
      </c>
      <c r="D6" s="833">
        <v>1500000</v>
      </c>
      <c r="E6" s="834" t="s">
        <v>20</v>
      </c>
      <c r="F6" s="834">
        <f t="shared" ref="F6:F34" si="0">D6</f>
        <v>1500000</v>
      </c>
      <c r="G6" s="834"/>
      <c r="H6" s="834">
        <f t="shared" ref="H6:H39" si="1">F6+G6</f>
        <v>1500000</v>
      </c>
      <c r="I6" s="825"/>
      <c r="J6" s="828" t="s">
        <v>4227</v>
      </c>
      <c r="K6" s="829"/>
    </row>
    <row r="7" spans="1:11" ht="39" x14ac:dyDescent="0.3">
      <c r="A7" s="830">
        <v>3</v>
      </c>
      <c r="B7" s="831" t="s">
        <v>756</v>
      </c>
      <c r="C7" s="832" t="s">
        <v>718</v>
      </c>
      <c r="D7" s="833">
        <v>1000000</v>
      </c>
      <c r="E7" s="834" t="s">
        <v>20</v>
      </c>
      <c r="F7" s="834">
        <f t="shared" si="0"/>
        <v>1000000</v>
      </c>
      <c r="G7" s="834"/>
      <c r="H7" s="834">
        <f t="shared" si="1"/>
        <v>1000000</v>
      </c>
      <c r="I7" s="825"/>
      <c r="J7" s="828" t="s">
        <v>4227</v>
      </c>
      <c r="K7" s="829"/>
    </row>
    <row r="8" spans="1:11" ht="78" x14ac:dyDescent="0.3">
      <c r="A8" s="830">
        <v>4</v>
      </c>
      <c r="B8" s="831" t="s">
        <v>757</v>
      </c>
      <c r="C8" s="832" t="s">
        <v>719</v>
      </c>
      <c r="D8" s="833">
        <v>2500000</v>
      </c>
      <c r="E8" s="834" t="s">
        <v>20</v>
      </c>
      <c r="F8" s="834">
        <f t="shared" si="0"/>
        <v>2500000</v>
      </c>
      <c r="G8" s="834"/>
      <c r="H8" s="834">
        <f t="shared" si="1"/>
        <v>2500000</v>
      </c>
      <c r="I8" s="825"/>
      <c r="J8" s="828" t="s">
        <v>4227</v>
      </c>
      <c r="K8" s="829"/>
    </row>
    <row r="9" spans="1:11" ht="39" x14ac:dyDescent="0.3">
      <c r="A9" s="830">
        <v>5</v>
      </c>
      <c r="B9" s="831" t="s">
        <v>758</v>
      </c>
      <c r="C9" s="832" t="s">
        <v>720</v>
      </c>
      <c r="D9" s="833">
        <v>500000</v>
      </c>
      <c r="E9" s="834" t="s">
        <v>20</v>
      </c>
      <c r="F9" s="834">
        <f t="shared" si="0"/>
        <v>500000</v>
      </c>
      <c r="G9" s="834"/>
      <c r="H9" s="834">
        <f t="shared" si="1"/>
        <v>500000</v>
      </c>
      <c r="I9" s="825"/>
      <c r="J9" s="828" t="s">
        <v>4227</v>
      </c>
      <c r="K9" s="829"/>
    </row>
    <row r="10" spans="1:11" ht="58.5" x14ac:dyDescent="0.3">
      <c r="A10" s="830">
        <v>6</v>
      </c>
      <c r="B10" s="831" t="s">
        <v>759</v>
      </c>
      <c r="C10" s="832" t="s">
        <v>3781</v>
      </c>
      <c r="D10" s="835" t="s">
        <v>20</v>
      </c>
      <c r="E10" s="834" t="s">
        <v>20</v>
      </c>
      <c r="F10" s="834" t="str">
        <f t="shared" si="0"/>
        <v>-</v>
      </c>
      <c r="G10" s="834"/>
      <c r="H10" s="834">
        <v>0</v>
      </c>
      <c r="I10" s="825"/>
      <c r="J10" s="828"/>
      <c r="K10" s="829"/>
    </row>
    <row r="11" spans="1:11" ht="39" x14ac:dyDescent="0.3">
      <c r="A11" s="830">
        <v>7</v>
      </c>
      <c r="B11" s="831" t="s">
        <v>760</v>
      </c>
      <c r="C11" s="832" t="s">
        <v>722</v>
      </c>
      <c r="D11" s="835" t="s">
        <v>20</v>
      </c>
      <c r="E11" s="834" t="s">
        <v>20</v>
      </c>
      <c r="F11" s="834" t="str">
        <f t="shared" si="0"/>
        <v>-</v>
      </c>
      <c r="G11" s="834"/>
      <c r="H11" s="834">
        <v>0</v>
      </c>
      <c r="I11" s="825"/>
      <c r="J11" s="828"/>
      <c r="K11" s="829"/>
    </row>
    <row r="12" spans="1:11" ht="39" x14ac:dyDescent="0.3">
      <c r="A12" s="830">
        <v>8</v>
      </c>
      <c r="B12" s="831" t="s">
        <v>761</v>
      </c>
      <c r="C12" s="832" t="s">
        <v>723</v>
      </c>
      <c r="D12" s="835" t="s">
        <v>20</v>
      </c>
      <c r="E12" s="834" t="s">
        <v>20</v>
      </c>
      <c r="F12" s="834" t="str">
        <f t="shared" si="0"/>
        <v>-</v>
      </c>
      <c r="G12" s="834"/>
      <c r="H12" s="834">
        <v>0</v>
      </c>
      <c r="I12" s="825"/>
      <c r="J12" s="828"/>
      <c r="K12" s="829"/>
    </row>
    <row r="13" spans="1:11" ht="39" x14ac:dyDescent="0.3">
      <c r="A13" s="830">
        <v>9</v>
      </c>
      <c r="B13" s="831" t="s">
        <v>762</v>
      </c>
      <c r="C13" s="832" t="s">
        <v>723</v>
      </c>
      <c r="D13" s="835" t="s">
        <v>20</v>
      </c>
      <c r="E13" s="834" t="s">
        <v>20</v>
      </c>
      <c r="F13" s="834" t="str">
        <f t="shared" si="0"/>
        <v>-</v>
      </c>
      <c r="G13" s="834"/>
      <c r="H13" s="834">
        <v>0</v>
      </c>
      <c r="I13" s="825"/>
      <c r="J13" s="828"/>
      <c r="K13" s="829"/>
    </row>
    <row r="14" spans="1:11" ht="39" x14ac:dyDescent="0.3">
      <c r="A14" s="830">
        <v>10</v>
      </c>
      <c r="B14" s="831" t="s">
        <v>762</v>
      </c>
      <c r="C14" s="832" t="s">
        <v>724</v>
      </c>
      <c r="D14" s="835" t="s">
        <v>20</v>
      </c>
      <c r="E14" s="834" t="s">
        <v>20</v>
      </c>
      <c r="F14" s="834" t="str">
        <f t="shared" si="0"/>
        <v>-</v>
      </c>
      <c r="G14" s="834"/>
      <c r="H14" s="834">
        <v>0</v>
      </c>
      <c r="I14" s="825"/>
      <c r="J14" s="828"/>
      <c r="K14" s="829"/>
    </row>
    <row r="15" spans="1:11" ht="39" x14ac:dyDescent="0.3">
      <c r="A15" s="830">
        <v>11</v>
      </c>
      <c r="B15" s="831" t="s">
        <v>763</v>
      </c>
      <c r="C15" s="832" t="s">
        <v>725</v>
      </c>
      <c r="D15" s="835" t="s">
        <v>20</v>
      </c>
      <c r="E15" s="834" t="s">
        <v>20</v>
      </c>
      <c r="F15" s="834" t="str">
        <f t="shared" si="0"/>
        <v>-</v>
      </c>
      <c r="G15" s="834"/>
      <c r="H15" s="834">
        <v>0</v>
      </c>
      <c r="I15" s="825"/>
      <c r="J15" s="828"/>
      <c r="K15" s="829"/>
    </row>
    <row r="16" spans="1:11" ht="39" x14ac:dyDescent="0.3">
      <c r="A16" s="830">
        <v>12</v>
      </c>
      <c r="B16" s="831" t="s">
        <v>763</v>
      </c>
      <c r="C16" s="832" t="s">
        <v>722</v>
      </c>
      <c r="D16" s="835" t="s">
        <v>20</v>
      </c>
      <c r="E16" s="834" t="s">
        <v>20</v>
      </c>
      <c r="F16" s="834" t="str">
        <f t="shared" si="0"/>
        <v>-</v>
      </c>
      <c r="G16" s="834"/>
      <c r="H16" s="834">
        <v>0</v>
      </c>
      <c r="I16" s="825"/>
      <c r="J16" s="828"/>
      <c r="K16" s="829"/>
    </row>
    <row r="17" spans="1:11" ht="58.5" x14ac:dyDescent="0.3">
      <c r="A17" s="830">
        <v>13</v>
      </c>
      <c r="B17" s="831" t="s">
        <v>764</v>
      </c>
      <c r="C17" s="832" t="s">
        <v>726</v>
      </c>
      <c r="D17" s="833">
        <v>2500000</v>
      </c>
      <c r="E17" s="834" t="s">
        <v>20</v>
      </c>
      <c r="F17" s="834">
        <f t="shared" si="0"/>
        <v>2500000</v>
      </c>
      <c r="G17" s="834"/>
      <c r="H17" s="834">
        <f t="shared" si="1"/>
        <v>2500000</v>
      </c>
      <c r="I17" s="825">
        <f>F17</f>
        <v>2500000</v>
      </c>
      <c r="J17" s="828"/>
      <c r="K17" s="828" t="s">
        <v>4226</v>
      </c>
    </row>
    <row r="18" spans="1:11" ht="58.5" x14ac:dyDescent="0.3">
      <c r="A18" s="830">
        <v>14</v>
      </c>
      <c r="B18" s="831" t="s">
        <v>765</v>
      </c>
      <c r="C18" s="832" t="s">
        <v>727</v>
      </c>
      <c r="D18" s="833">
        <v>1000000</v>
      </c>
      <c r="E18" s="834" t="s">
        <v>20</v>
      </c>
      <c r="F18" s="834">
        <v>2500000</v>
      </c>
      <c r="G18" s="834"/>
      <c r="H18" s="834">
        <f t="shared" si="1"/>
        <v>2500000</v>
      </c>
      <c r="I18" s="836">
        <f>F18</f>
        <v>2500000</v>
      </c>
      <c r="J18" s="828"/>
      <c r="K18" s="828" t="s">
        <v>4226</v>
      </c>
    </row>
    <row r="19" spans="1:11" ht="39" x14ac:dyDescent="0.3">
      <c r="A19" s="830">
        <v>15</v>
      </c>
      <c r="B19" s="831" t="s">
        <v>766</v>
      </c>
      <c r="C19" s="832" t="s">
        <v>728</v>
      </c>
      <c r="D19" s="833">
        <v>500000</v>
      </c>
      <c r="E19" s="834" t="s">
        <v>20</v>
      </c>
      <c r="F19" s="834">
        <f t="shared" si="0"/>
        <v>500000</v>
      </c>
      <c r="G19" s="834"/>
      <c r="H19" s="834">
        <f t="shared" si="1"/>
        <v>500000</v>
      </c>
      <c r="I19" s="825"/>
      <c r="J19" s="828" t="s">
        <v>4227</v>
      </c>
      <c r="K19" s="829"/>
    </row>
    <row r="20" spans="1:11" ht="58.5" x14ac:dyDescent="0.3">
      <c r="A20" s="830">
        <v>16</v>
      </c>
      <c r="B20" s="831" t="s">
        <v>767</v>
      </c>
      <c r="C20" s="832" t="s">
        <v>729</v>
      </c>
      <c r="D20" s="833">
        <v>800000</v>
      </c>
      <c r="E20" s="834" t="s">
        <v>20</v>
      </c>
      <c r="F20" s="834">
        <f t="shared" si="0"/>
        <v>800000</v>
      </c>
      <c r="G20" s="834"/>
      <c r="H20" s="834">
        <f t="shared" si="1"/>
        <v>800000</v>
      </c>
      <c r="I20" s="825"/>
      <c r="J20" s="828" t="s">
        <v>4227</v>
      </c>
      <c r="K20" s="829"/>
    </row>
    <row r="21" spans="1:11" ht="39" x14ac:dyDescent="0.3">
      <c r="A21" s="830">
        <v>17</v>
      </c>
      <c r="B21" s="831" t="s">
        <v>768</v>
      </c>
      <c r="C21" s="832" t="s">
        <v>730</v>
      </c>
      <c r="D21" s="835" t="s">
        <v>20</v>
      </c>
      <c r="E21" s="834" t="s">
        <v>20</v>
      </c>
      <c r="F21" s="834" t="str">
        <f t="shared" si="0"/>
        <v>-</v>
      </c>
      <c r="G21" s="834"/>
      <c r="H21" s="834">
        <v>0</v>
      </c>
      <c r="I21" s="825"/>
      <c r="J21" s="828"/>
      <c r="K21" s="829"/>
    </row>
    <row r="22" spans="1:11" ht="58.5" x14ac:dyDescent="0.3">
      <c r="A22" s="830">
        <v>18</v>
      </c>
      <c r="B22" s="831" t="s">
        <v>769</v>
      </c>
      <c r="C22" s="832" t="s">
        <v>731</v>
      </c>
      <c r="D22" s="833">
        <v>1500000</v>
      </c>
      <c r="E22" s="834" t="s">
        <v>20</v>
      </c>
      <c r="F22" s="834">
        <v>0</v>
      </c>
      <c r="G22" s="834"/>
      <c r="H22" s="834">
        <f t="shared" si="1"/>
        <v>0</v>
      </c>
      <c r="I22" s="825"/>
      <c r="J22" s="828"/>
      <c r="K22" s="829"/>
    </row>
    <row r="23" spans="1:11" ht="208.15" customHeight="1" x14ac:dyDescent="0.3">
      <c r="A23" s="830">
        <v>19</v>
      </c>
      <c r="B23" s="831" t="s">
        <v>770</v>
      </c>
      <c r="C23" s="832" t="s">
        <v>3782</v>
      </c>
      <c r="D23" s="833">
        <v>2000000000</v>
      </c>
      <c r="E23" s="834">
        <v>2500000</v>
      </c>
      <c r="F23" s="834">
        <v>80000000</v>
      </c>
      <c r="G23" s="834"/>
      <c r="H23" s="834">
        <f t="shared" si="1"/>
        <v>80000000</v>
      </c>
      <c r="I23" s="836">
        <f>F23</f>
        <v>80000000</v>
      </c>
      <c r="J23" s="837"/>
      <c r="K23" s="828" t="s">
        <v>4228</v>
      </c>
    </row>
    <row r="24" spans="1:11" ht="58.5" x14ac:dyDescent="0.3">
      <c r="A24" s="830">
        <v>20</v>
      </c>
      <c r="B24" s="831" t="s">
        <v>753</v>
      </c>
      <c r="C24" s="832" t="s">
        <v>733</v>
      </c>
      <c r="D24" s="833">
        <v>1000000</v>
      </c>
      <c r="E24" s="834" t="s">
        <v>20</v>
      </c>
      <c r="F24" s="834">
        <f t="shared" si="0"/>
        <v>1000000</v>
      </c>
      <c r="G24" s="834"/>
      <c r="H24" s="834">
        <f t="shared" si="1"/>
        <v>1000000</v>
      </c>
      <c r="I24" s="825"/>
      <c r="J24" s="828" t="s">
        <v>4227</v>
      </c>
      <c r="K24" s="829"/>
    </row>
    <row r="25" spans="1:11" ht="39" x14ac:dyDescent="0.3">
      <c r="A25" s="830">
        <v>21</v>
      </c>
      <c r="B25" s="831" t="s">
        <v>752</v>
      </c>
      <c r="C25" s="832" t="s">
        <v>734</v>
      </c>
      <c r="D25" s="833">
        <v>1500000</v>
      </c>
      <c r="E25" s="834" t="s">
        <v>20</v>
      </c>
      <c r="F25" s="834">
        <f t="shared" si="0"/>
        <v>1500000</v>
      </c>
      <c r="G25" s="834"/>
      <c r="H25" s="834">
        <f t="shared" si="1"/>
        <v>1500000</v>
      </c>
      <c r="I25" s="825"/>
      <c r="J25" s="828" t="s">
        <v>4227</v>
      </c>
      <c r="K25" s="829"/>
    </row>
    <row r="26" spans="1:11" ht="39" x14ac:dyDescent="0.3">
      <c r="A26" s="830">
        <v>22</v>
      </c>
      <c r="B26" s="831" t="s">
        <v>751</v>
      </c>
      <c r="C26" s="832" t="s">
        <v>735</v>
      </c>
      <c r="D26" s="835" t="s">
        <v>20</v>
      </c>
      <c r="E26" s="834" t="s">
        <v>20</v>
      </c>
      <c r="F26" s="834" t="str">
        <f t="shared" si="0"/>
        <v>-</v>
      </c>
      <c r="G26" s="834"/>
      <c r="H26" s="834">
        <v>0</v>
      </c>
      <c r="I26" s="825"/>
      <c r="J26" s="828" t="s">
        <v>4227</v>
      </c>
      <c r="K26" s="829"/>
    </row>
    <row r="27" spans="1:11" ht="39" x14ac:dyDescent="0.3">
      <c r="A27" s="830">
        <v>23</v>
      </c>
      <c r="B27" s="831" t="s">
        <v>750</v>
      </c>
      <c r="C27" s="832" t="s">
        <v>736</v>
      </c>
      <c r="D27" s="833">
        <v>1000000</v>
      </c>
      <c r="E27" s="834" t="s">
        <v>20</v>
      </c>
      <c r="F27" s="834">
        <f t="shared" si="0"/>
        <v>1000000</v>
      </c>
      <c r="G27" s="834"/>
      <c r="H27" s="834">
        <f t="shared" si="1"/>
        <v>1000000</v>
      </c>
      <c r="I27" s="825"/>
      <c r="J27" s="828" t="s">
        <v>4227</v>
      </c>
      <c r="K27" s="829"/>
    </row>
    <row r="28" spans="1:11" ht="39" x14ac:dyDescent="0.3">
      <c r="A28" s="830">
        <v>24</v>
      </c>
      <c r="B28" s="831" t="s">
        <v>749</v>
      </c>
      <c r="C28" s="832" t="s">
        <v>737</v>
      </c>
      <c r="D28" s="835" t="s">
        <v>20</v>
      </c>
      <c r="E28" s="834" t="s">
        <v>20</v>
      </c>
      <c r="F28" s="834" t="str">
        <f t="shared" si="0"/>
        <v>-</v>
      </c>
      <c r="G28" s="834">
        <v>0</v>
      </c>
      <c r="H28" s="834">
        <v>0</v>
      </c>
      <c r="I28" s="825"/>
      <c r="J28" s="828" t="s">
        <v>4482</v>
      </c>
      <c r="K28" s="829"/>
    </row>
    <row r="29" spans="1:11" ht="58.5" x14ac:dyDescent="0.3">
      <c r="A29" s="830">
        <v>25</v>
      </c>
      <c r="B29" s="831" t="s">
        <v>748</v>
      </c>
      <c r="C29" s="832" t="s">
        <v>738</v>
      </c>
      <c r="D29" s="835" t="s">
        <v>20</v>
      </c>
      <c r="E29" s="834" t="s">
        <v>20</v>
      </c>
      <c r="F29" s="834" t="str">
        <f t="shared" si="0"/>
        <v>-</v>
      </c>
      <c r="G29" s="834">
        <v>0</v>
      </c>
      <c r="H29" s="834">
        <v>0</v>
      </c>
      <c r="I29" s="825"/>
      <c r="J29" s="828" t="s">
        <v>4482</v>
      </c>
      <c r="K29" s="829"/>
    </row>
    <row r="30" spans="1:11" ht="39" x14ac:dyDescent="0.3">
      <c r="A30" s="830">
        <v>26</v>
      </c>
      <c r="B30" s="831" t="s">
        <v>747</v>
      </c>
      <c r="C30" s="832" t="s">
        <v>739</v>
      </c>
      <c r="D30" s="833">
        <v>2000000</v>
      </c>
      <c r="E30" s="834" t="s">
        <v>20</v>
      </c>
      <c r="F30" s="834">
        <f t="shared" si="0"/>
        <v>2000000</v>
      </c>
      <c r="G30" s="834"/>
      <c r="H30" s="834">
        <f t="shared" si="1"/>
        <v>2000000</v>
      </c>
      <c r="I30" s="825"/>
      <c r="J30" s="828" t="s">
        <v>4227</v>
      </c>
      <c r="K30" s="829"/>
    </row>
    <row r="31" spans="1:11" ht="39" x14ac:dyDescent="0.3">
      <c r="A31" s="830">
        <v>27</v>
      </c>
      <c r="B31" s="831" t="s">
        <v>746</v>
      </c>
      <c r="C31" s="832" t="s">
        <v>740</v>
      </c>
      <c r="D31" s="833">
        <v>2000000</v>
      </c>
      <c r="E31" s="834" t="s">
        <v>20</v>
      </c>
      <c r="F31" s="834">
        <f t="shared" si="0"/>
        <v>2000000</v>
      </c>
      <c r="G31" s="834"/>
      <c r="H31" s="834">
        <f t="shared" si="1"/>
        <v>2000000</v>
      </c>
      <c r="I31" s="825"/>
      <c r="J31" s="828" t="s">
        <v>4227</v>
      </c>
      <c r="K31" s="829"/>
    </row>
    <row r="32" spans="1:11" ht="39" x14ac:dyDescent="0.3">
      <c r="A32" s="830">
        <v>28</v>
      </c>
      <c r="B32" s="831" t="s">
        <v>745</v>
      </c>
      <c r="C32" s="832" t="s">
        <v>741</v>
      </c>
      <c r="D32" s="833">
        <v>700000</v>
      </c>
      <c r="E32" s="834" t="s">
        <v>20</v>
      </c>
      <c r="F32" s="834">
        <f t="shared" si="0"/>
        <v>700000</v>
      </c>
      <c r="G32" s="834"/>
      <c r="H32" s="834">
        <f t="shared" si="1"/>
        <v>700000</v>
      </c>
      <c r="I32" s="825"/>
      <c r="J32" s="828" t="s">
        <v>4227</v>
      </c>
      <c r="K32" s="829"/>
    </row>
    <row r="33" spans="1:11" ht="39" x14ac:dyDescent="0.3">
      <c r="A33" s="830">
        <v>29</v>
      </c>
      <c r="B33" s="831" t="s">
        <v>744</v>
      </c>
      <c r="C33" s="832" t="s">
        <v>742</v>
      </c>
      <c r="D33" s="835" t="s">
        <v>20</v>
      </c>
      <c r="E33" s="834" t="s">
        <v>20</v>
      </c>
      <c r="F33" s="834" t="str">
        <f t="shared" si="0"/>
        <v>-</v>
      </c>
      <c r="G33" s="834"/>
      <c r="H33" s="834">
        <v>0</v>
      </c>
      <c r="I33" s="825"/>
      <c r="J33" s="828"/>
      <c r="K33" s="829"/>
    </row>
    <row r="34" spans="1:11" ht="39" x14ac:dyDescent="0.3">
      <c r="A34" s="830">
        <v>30</v>
      </c>
      <c r="B34" s="831" t="s">
        <v>744</v>
      </c>
      <c r="C34" s="832" t="s">
        <v>743</v>
      </c>
      <c r="D34" s="835" t="s">
        <v>20</v>
      </c>
      <c r="E34" s="834" t="s">
        <v>20</v>
      </c>
      <c r="F34" s="834" t="str">
        <f t="shared" si="0"/>
        <v>-</v>
      </c>
      <c r="G34" s="834"/>
      <c r="H34" s="834">
        <v>0</v>
      </c>
      <c r="I34" s="825"/>
      <c r="J34" s="838"/>
      <c r="K34" s="829"/>
    </row>
    <row r="35" spans="1:11" ht="136.5" x14ac:dyDescent="0.3">
      <c r="A35" s="830">
        <v>31</v>
      </c>
      <c r="B35" s="831" t="s">
        <v>4520</v>
      </c>
      <c r="C35" s="832" t="s">
        <v>3486</v>
      </c>
      <c r="D35" s="839">
        <v>0</v>
      </c>
      <c r="E35" s="839">
        <v>0</v>
      </c>
      <c r="F35" s="839">
        <v>0</v>
      </c>
      <c r="G35" s="834">
        <v>600000000</v>
      </c>
      <c r="H35" s="834">
        <f t="shared" si="1"/>
        <v>600000000</v>
      </c>
      <c r="I35" s="825">
        <f>H35</f>
        <v>600000000</v>
      </c>
      <c r="J35" s="828"/>
      <c r="K35" s="828" t="s">
        <v>4535</v>
      </c>
    </row>
    <row r="36" spans="1:11" ht="108" customHeight="1" x14ac:dyDescent="0.3">
      <c r="A36" s="830">
        <v>31</v>
      </c>
      <c r="B36" s="831" t="s">
        <v>759</v>
      </c>
      <c r="C36" s="832" t="s">
        <v>3484</v>
      </c>
      <c r="D36" s="839">
        <v>0</v>
      </c>
      <c r="E36" s="839">
        <v>0</v>
      </c>
      <c r="F36" s="839">
        <v>0</v>
      </c>
      <c r="G36" s="834">
        <v>80000000</v>
      </c>
      <c r="H36" s="834">
        <f t="shared" si="1"/>
        <v>80000000</v>
      </c>
      <c r="I36" s="836">
        <f>H36</f>
        <v>80000000</v>
      </c>
      <c r="J36" s="828"/>
      <c r="K36" s="828" t="s">
        <v>4535</v>
      </c>
    </row>
    <row r="37" spans="1:11" ht="117" x14ac:dyDescent="0.3">
      <c r="A37" s="830">
        <v>32</v>
      </c>
      <c r="B37" s="831" t="s">
        <v>4523</v>
      </c>
      <c r="C37" s="832" t="s">
        <v>3487</v>
      </c>
      <c r="D37" s="839">
        <v>0</v>
      </c>
      <c r="E37" s="839">
        <v>0</v>
      </c>
      <c r="F37" s="839">
        <v>0</v>
      </c>
      <c r="G37" s="834">
        <v>514285714.28571433</v>
      </c>
      <c r="H37" s="834">
        <f t="shared" si="1"/>
        <v>514285714.28571433</v>
      </c>
      <c r="I37" s="825"/>
      <c r="J37" s="828" t="s">
        <v>4521</v>
      </c>
      <c r="K37" s="829"/>
    </row>
    <row r="38" spans="1:11" ht="97.5" x14ac:dyDescent="0.3">
      <c r="A38" s="830">
        <v>32</v>
      </c>
      <c r="B38" s="831" t="s">
        <v>4524</v>
      </c>
      <c r="C38" s="832" t="s">
        <v>3485</v>
      </c>
      <c r="D38" s="839">
        <v>0</v>
      </c>
      <c r="E38" s="839">
        <v>0</v>
      </c>
      <c r="F38" s="839">
        <v>0</v>
      </c>
      <c r="G38" s="834">
        <v>51428571.428571433</v>
      </c>
      <c r="H38" s="834">
        <f t="shared" si="1"/>
        <v>51428571.428571433</v>
      </c>
      <c r="I38" s="825"/>
      <c r="J38" s="828" t="s">
        <v>4229</v>
      </c>
      <c r="K38" s="829"/>
    </row>
    <row r="39" spans="1:11" ht="54" customHeight="1" x14ac:dyDescent="0.3">
      <c r="A39" s="830">
        <v>33</v>
      </c>
      <c r="B39" s="831" t="s">
        <v>4522</v>
      </c>
      <c r="C39" s="832" t="s">
        <v>4483</v>
      </c>
      <c r="D39" s="839"/>
      <c r="E39" s="834"/>
      <c r="F39" s="834"/>
      <c r="G39" s="834">
        <v>500000000</v>
      </c>
      <c r="H39" s="834">
        <f t="shared" si="1"/>
        <v>500000000</v>
      </c>
      <c r="I39" s="825">
        <f>H39</f>
        <v>500000000</v>
      </c>
      <c r="J39" s="828"/>
      <c r="K39" s="828" t="s">
        <v>4536</v>
      </c>
    </row>
    <row r="40" spans="1:11" x14ac:dyDescent="0.3">
      <c r="A40" s="1360" t="s">
        <v>715</v>
      </c>
      <c r="B40" s="1360"/>
      <c r="C40" s="1360"/>
      <c r="D40" s="840">
        <v>2022000000</v>
      </c>
      <c r="E40" s="841">
        <v>2500000</v>
      </c>
      <c r="F40" s="841">
        <f>SUM(F5:F39)</f>
        <v>102000000</v>
      </c>
      <c r="G40" s="841">
        <f>SUM(G5:G39)</f>
        <v>1745714285.7142859</v>
      </c>
      <c r="H40" s="841">
        <f>SUM(H5:H39)</f>
        <v>1847714285.7142859</v>
      </c>
      <c r="I40" s="841">
        <f>SUM(I5:I39)</f>
        <v>1265000000</v>
      </c>
      <c r="J40" s="842"/>
      <c r="K40" s="843"/>
    </row>
    <row r="41" spans="1:11" ht="39" x14ac:dyDescent="0.3">
      <c r="A41" s="844">
        <v>2</v>
      </c>
      <c r="B41" s="845" t="s">
        <v>4112</v>
      </c>
      <c r="C41" s="846"/>
      <c r="D41" s="829"/>
      <c r="E41" s="825"/>
      <c r="F41" s="825"/>
      <c r="G41" s="825"/>
      <c r="H41" s="825"/>
      <c r="I41" s="825"/>
      <c r="J41" s="828" t="s">
        <v>4227</v>
      </c>
      <c r="K41" s="829"/>
    </row>
    <row r="42" spans="1:11" ht="39" x14ac:dyDescent="0.3">
      <c r="A42" s="830">
        <v>1</v>
      </c>
      <c r="B42" s="831" t="s">
        <v>81</v>
      </c>
      <c r="C42" s="832" t="s">
        <v>45</v>
      </c>
      <c r="D42" s="833">
        <v>1000000</v>
      </c>
      <c r="E42" s="834" t="s">
        <v>20</v>
      </c>
      <c r="F42" s="834">
        <v>1300000</v>
      </c>
      <c r="G42" s="834"/>
      <c r="H42" s="834">
        <f t="shared" ref="H42:H78" si="2">F42+G42</f>
        <v>1300000</v>
      </c>
      <c r="I42" s="825"/>
      <c r="J42" s="828" t="s">
        <v>4227</v>
      </c>
      <c r="K42" s="829"/>
    </row>
    <row r="43" spans="1:11" ht="39" x14ac:dyDescent="0.3">
      <c r="A43" s="830">
        <v>2</v>
      </c>
      <c r="B43" s="831" t="s">
        <v>82</v>
      </c>
      <c r="C43" s="832" t="s">
        <v>46</v>
      </c>
      <c r="D43" s="833">
        <v>1500000</v>
      </c>
      <c r="E43" s="834">
        <v>500000</v>
      </c>
      <c r="F43" s="834">
        <v>1500000</v>
      </c>
      <c r="G43" s="834"/>
      <c r="H43" s="834">
        <f t="shared" si="2"/>
        <v>1500000</v>
      </c>
      <c r="I43" s="825"/>
      <c r="J43" s="828" t="s">
        <v>4227</v>
      </c>
      <c r="K43" s="829"/>
    </row>
    <row r="44" spans="1:11" ht="39" x14ac:dyDescent="0.3">
      <c r="A44" s="830">
        <v>3</v>
      </c>
      <c r="B44" s="831" t="s">
        <v>83</v>
      </c>
      <c r="C44" s="832" t="s">
        <v>47</v>
      </c>
      <c r="D44" s="833">
        <v>3000000</v>
      </c>
      <c r="E44" s="834" t="s">
        <v>20</v>
      </c>
      <c r="F44" s="834">
        <f t="shared" ref="F44:F69" si="3">D44</f>
        <v>3000000</v>
      </c>
      <c r="G44" s="834"/>
      <c r="H44" s="834">
        <f t="shared" si="2"/>
        <v>3000000</v>
      </c>
      <c r="I44" s="825"/>
      <c r="J44" s="828" t="s">
        <v>4227</v>
      </c>
      <c r="K44" s="829"/>
    </row>
    <row r="45" spans="1:11" ht="39" x14ac:dyDescent="0.3">
      <c r="A45" s="830">
        <v>4</v>
      </c>
      <c r="B45" s="831" t="s">
        <v>84</v>
      </c>
      <c r="C45" s="832" t="s">
        <v>48</v>
      </c>
      <c r="D45" s="833">
        <v>1500000</v>
      </c>
      <c r="E45" s="834" t="s">
        <v>20</v>
      </c>
      <c r="F45" s="834">
        <v>1000000</v>
      </c>
      <c r="G45" s="834"/>
      <c r="H45" s="834">
        <f t="shared" si="2"/>
        <v>1000000</v>
      </c>
      <c r="I45" s="825"/>
      <c r="J45" s="828" t="s">
        <v>4227</v>
      </c>
      <c r="K45" s="829"/>
    </row>
    <row r="46" spans="1:11" ht="58.5" x14ac:dyDescent="0.3">
      <c r="A46" s="830">
        <v>5</v>
      </c>
      <c r="B46" s="831" t="s">
        <v>85</v>
      </c>
      <c r="C46" s="832" t="s">
        <v>49</v>
      </c>
      <c r="D46" s="833">
        <v>3000000</v>
      </c>
      <c r="E46" s="834" t="s">
        <v>20</v>
      </c>
      <c r="F46" s="834">
        <v>1500000</v>
      </c>
      <c r="G46" s="834"/>
      <c r="H46" s="834">
        <f t="shared" si="2"/>
        <v>1500000</v>
      </c>
      <c r="I46" s="825">
        <f>F46</f>
        <v>1500000</v>
      </c>
      <c r="J46" s="828"/>
      <c r="K46" s="828" t="s">
        <v>3823</v>
      </c>
    </row>
    <row r="47" spans="1:11" ht="78" x14ac:dyDescent="0.3">
      <c r="A47" s="830">
        <v>6</v>
      </c>
      <c r="B47" s="831" t="s">
        <v>86</v>
      </c>
      <c r="C47" s="832" t="s">
        <v>50</v>
      </c>
      <c r="D47" s="833">
        <v>1500000</v>
      </c>
      <c r="E47" s="834" t="s">
        <v>20</v>
      </c>
      <c r="F47" s="834">
        <f t="shared" si="3"/>
        <v>1500000</v>
      </c>
      <c r="G47" s="834"/>
      <c r="H47" s="834">
        <f t="shared" si="2"/>
        <v>1500000</v>
      </c>
      <c r="I47" s="825">
        <v>1500000</v>
      </c>
      <c r="J47" s="828"/>
      <c r="K47" s="828" t="s">
        <v>3824</v>
      </c>
    </row>
    <row r="48" spans="1:11" ht="39" x14ac:dyDescent="0.3">
      <c r="A48" s="830">
        <v>7</v>
      </c>
      <c r="B48" s="831" t="s">
        <v>87</v>
      </c>
      <c r="C48" s="832" t="s">
        <v>51</v>
      </c>
      <c r="D48" s="833">
        <v>500000</v>
      </c>
      <c r="E48" s="834" t="s">
        <v>20</v>
      </c>
      <c r="F48" s="834">
        <f t="shared" si="3"/>
        <v>500000</v>
      </c>
      <c r="G48" s="834"/>
      <c r="H48" s="834">
        <f t="shared" si="2"/>
        <v>500000</v>
      </c>
      <c r="I48" s="825"/>
      <c r="J48" s="828" t="s">
        <v>4230</v>
      </c>
      <c r="K48" s="829"/>
    </row>
    <row r="49" spans="1:11" ht="39" x14ac:dyDescent="0.3">
      <c r="A49" s="830">
        <v>8</v>
      </c>
      <c r="B49" s="831" t="s">
        <v>88</v>
      </c>
      <c r="C49" s="832" t="s">
        <v>52</v>
      </c>
      <c r="D49" s="833">
        <v>1000000</v>
      </c>
      <c r="E49" s="834" t="s">
        <v>20</v>
      </c>
      <c r="F49" s="834">
        <f t="shared" si="3"/>
        <v>1000000</v>
      </c>
      <c r="G49" s="834"/>
      <c r="H49" s="834">
        <f t="shared" si="2"/>
        <v>1000000</v>
      </c>
      <c r="I49" s="825"/>
      <c r="J49" s="828" t="s">
        <v>4230</v>
      </c>
      <c r="K49" s="829"/>
    </row>
    <row r="50" spans="1:11" ht="39" x14ac:dyDescent="0.3">
      <c r="A50" s="830">
        <v>9</v>
      </c>
      <c r="B50" s="831" t="s">
        <v>89</v>
      </c>
      <c r="C50" s="832" t="s">
        <v>53</v>
      </c>
      <c r="D50" s="833">
        <v>1000000</v>
      </c>
      <c r="E50" s="834" t="s">
        <v>20</v>
      </c>
      <c r="F50" s="834">
        <v>2000000</v>
      </c>
      <c r="G50" s="834"/>
      <c r="H50" s="834">
        <f t="shared" si="2"/>
        <v>2000000</v>
      </c>
      <c r="I50" s="825"/>
      <c r="J50" s="828" t="s">
        <v>4230</v>
      </c>
      <c r="K50" s="829"/>
    </row>
    <row r="51" spans="1:11" ht="39" x14ac:dyDescent="0.3">
      <c r="A51" s="830">
        <v>10</v>
      </c>
      <c r="B51" s="831" t="s">
        <v>90</v>
      </c>
      <c r="C51" s="832" t="s">
        <v>54</v>
      </c>
      <c r="D51" s="833">
        <v>2225000</v>
      </c>
      <c r="E51" s="834" t="s">
        <v>20</v>
      </c>
      <c r="F51" s="834">
        <v>0</v>
      </c>
      <c r="G51" s="834"/>
      <c r="H51" s="834">
        <f t="shared" si="2"/>
        <v>0</v>
      </c>
      <c r="I51" s="825"/>
      <c r="J51" s="828" t="s">
        <v>4230</v>
      </c>
      <c r="K51" s="829"/>
    </row>
    <row r="52" spans="1:11" ht="39" x14ac:dyDescent="0.3">
      <c r="A52" s="830">
        <v>11</v>
      </c>
      <c r="B52" s="831" t="s">
        <v>91</v>
      </c>
      <c r="C52" s="832" t="s">
        <v>55</v>
      </c>
      <c r="D52" s="833">
        <v>600000</v>
      </c>
      <c r="E52" s="834" t="s">
        <v>20</v>
      </c>
      <c r="F52" s="834">
        <f t="shared" si="3"/>
        <v>600000</v>
      </c>
      <c r="G52" s="834"/>
      <c r="H52" s="834">
        <f t="shared" si="2"/>
        <v>600000</v>
      </c>
      <c r="I52" s="825"/>
      <c r="J52" s="828" t="s">
        <v>4230</v>
      </c>
      <c r="K52" s="829"/>
    </row>
    <row r="53" spans="1:11" ht="58.5" x14ac:dyDescent="0.3">
      <c r="A53" s="830">
        <v>12</v>
      </c>
      <c r="B53" s="831" t="s">
        <v>92</v>
      </c>
      <c r="C53" s="832" t="s">
        <v>56</v>
      </c>
      <c r="D53" s="833">
        <v>2000000</v>
      </c>
      <c r="E53" s="834" t="s">
        <v>20</v>
      </c>
      <c r="F53" s="834">
        <f t="shared" si="3"/>
        <v>2000000</v>
      </c>
      <c r="G53" s="834"/>
      <c r="H53" s="834">
        <f t="shared" si="2"/>
        <v>2000000</v>
      </c>
      <c r="I53" s="825"/>
      <c r="J53" s="828" t="s">
        <v>4230</v>
      </c>
      <c r="K53" s="829"/>
    </row>
    <row r="54" spans="1:11" ht="58.5" x14ac:dyDescent="0.3">
      <c r="A54" s="830">
        <v>13</v>
      </c>
      <c r="B54" s="831" t="s">
        <v>93</v>
      </c>
      <c r="C54" s="832" t="s">
        <v>57</v>
      </c>
      <c r="D54" s="833">
        <v>500000</v>
      </c>
      <c r="E54" s="834" t="s">
        <v>20</v>
      </c>
      <c r="F54" s="834">
        <f t="shared" si="3"/>
        <v>500000</v>
      </c>
      <c r="G54" s="834"/>
      <c r="H54" s="834">
        <f t="shared" si="2"/>
        <v>500000</v>
      </c>
      <c r="I54" s="825"/>
      <c r="J54" s="828" t="s">
        <v>4230</v>
      </c>
      <c r="K54" s="829"/>
    </row>
    <row r="55" spans="1:11" ht="39" x14ac:dyDescent="0.3">
      <c r="A55" s="830">
        <v>14</v>
      </c>
      <c r="B55" s="831" t="s">
        <v>94</v>
      </c>
      <c r="C55" s="832" t="s">
        <v>58</v>
      </c>
      <c r="D55" s="833">
        <v>500000</v>
      </c>
      <c r="E55" s="834" t="s">
        <v>20</v>
      </c>
      <c r="F55" s="834">
        <f t="shared" si="3"/>
        <v>500000</v>
      </c>
      <c r="G55" s="834"/>
      <c r="H55" s="834">
        <f t="shared" si="2"/>
        <v>500000</v>
      </c>
      <c r="I55" s="825"/>
      <c r="J55" s="828" t="s">
        <v>4230</v>
      </c>
      <c r="K55" s="829"/>
    </row>
    <row r="56" spans="1:11" ht="58.5" x14ac:dyDescent="0.3">
      <c r="A56" s="830">
        <v>15</v>
      </c>
      <c r="B56" s="831" t="s">
        <v>95</v>
      </c>
      <c r="C56" s="832" t="s">
        <v>59</v>
      </c>
      <c r="D56" s="833">
        <v>400000</v>
      </c>
      <c r="E56" s="834" t="s">
        <v>20</v>
      </c>
      <c r="F56" s="834">
        <v>0</v>
      </c>
      <c r="G56" s="834"/>
      <c r="H56" s="834">
        <f t="shared" si="2"/>
        <v>0</v>
      </c>
      <c r="I56" s="825"/>
      <c r="J56" s="828" t="s">
        <v>4230</v>
      </c>
      <c r="K56" s="829"/>
    </row>
    <row r="57" spans="1:11" ht="39" x14ac:dyDescent="0.3">
      <c r="A57" s="830">
        <v>16</v>
      </c>
      <c r="B57" s="831" t="s">
        <v>96</v>
      </c>
      <c r="C57" s="832" t="s">
        <v>60</v>
      </c>
      <c r="D57" s="833">
        <v>750000</v>
      </c>
      <c r="E57" s="834" t="s">
        <v>20</v>
      </c>
      <c r="F57" s="834">
        <v>0</v>
      </c>
      <c r="G57" s="834"/>
      <c r="H57" s="834">
        <f t="shared" si="2"/>
        <v>0</v>
      </c>
      <c r="I57" s="825"/>
      <c r="J57" s="828" t="s">
        <v>4230</v>
      </c>
      <c r="K57" s="829"/>
    </row>
    <row r="58" spans="1:11" ht="58.5" x14ac:dyDescent="0.3">
      <c r="A58" s="830">
        <v>17</v>
      </c>
      <c r="B58" s="831" t="s">
        <v>97</v>
      </c>
      <c r="C58" s="832" t="s">
        <v>61</v>
      </c>
      <c r="D58" s="833">
        <v>2000000</v>
      </c>
      <c r="E58" s="834" t="s">
        <v>20</v>
      </c>
      <c r="F58" s="834">
        <v>1000000</v>
      </c>
      <c r="G58" s="834"/>
      <c r="H58" s="834">
        <f t="shared" si="2"/>
        <v>1000000</v>
      </c>
      <c r="I58" s="825"/>
      <c r="J58" s="828" t="s">
        <v>4230</v>
      </c>
      <c r="K58" s="829"/>
    </row>
    <row r="59" spans="1:11" ht="39" x14ac:dyDescent="0.3">
      <c r="A59" s="830">
        <v>18</v>
      </c>
      <c r="B59" s="831" t="s">
        <v>98</v>
      </c>
      <c r="C59" s="832" t="s">
        <v>62</v>
      </c>
      <c r="D59" s="833">
        <v>750000</v>
      </c>
      <c r="E59" s="834" t="s">
        <v>20</v>
      </c>
      <c r="F59" s="834">
        <f t="shared" si="3"/>
        <v>750000</v>
      </c>
      <c r="G59" s="834"/>
      <c r="H59" s="834">
        <f t="shared" si="2"/>
        <v>750000</v>
      </c>
      <c r="I59" s="825"/>
      <c r="J59" s="828" t="s">
        <v>4230</v>
      </c>
      <c r="K59" s="829"/>
    </row>
    <row r="60" spans="1:11" ht="58.5" x14ac:dyDescent="0.3">
      <c r="A60" s="830">
        <v>19</v>
      </c>
      <c r="B60" s="831" t="s">
        <v>99</v>
      </c>
      <c r="C60" s="832" t="s">
        <v>59</v>
      </c>
      <c r="D60" s="833">
        <v>500000</v>
      </c>
      <c r="E60" s="834" t="s">
        <v>20</v>
      </c>
      <c r="F60" s="834">
        <f t="shared" si="3"/>
        <v>500000</v>
      </c>
      <c r="G60" s="834"/>
      <c r="H60" s="834">
        <f t="shared" si="2"/>
        <v>500000</v>
      </c>
      <c r="I60" s="825"/>
      <c r="J60" s="828" t="s">
        <v>4230</v>
      </c>
      <c r="K60" s="829"/>
    </row>
    <row r="61" spans="1:11" ht="39" x14ac:dyDescent="0.3">
      <c r="A61" s="830">
        <v>20</v>
      </c>
      <c r="B61" s="831" t="s">
        <v>100</v>
      </c>
      <c r="C61" s="832" t="s">
        <v>63</v>
      </c>
      <c r="D61" s="833">
        <v>500000</v>
      </c>
      <c r="E61" s="834" t="s">
        <v>20</v>
      </c>
      <c r="F61" s="834">
        <v>0</v>
      </c>
      <c r="G61" s="834"/>
      <c r="H61" s="834">
        <f t="shared" si="2"/>
        <v>0</v>
      </c>
      <c r="I61" s="825"/>
      <c r="J61" s="828" t="s">
        <v>4230</v>
      </c>
      <c r="K61" s="829"/>
    </row>
    <row r="62" spans="1:11" ht="39" x14ac:dyDescent="0.3">
      <c r="A62" s="830">
        <v>21</v>
      </c>
      <c r="B62" s="831" t="s">
        <v>101</v>
      </c>
      <c r="C62" s="832" t="s">
        <v>64</v>
      </c>
      <c r="D62" s="833">
        <v>2000000</v>
      </c>
      <c r="E62" s="834" t="s">
        <v>20</v>
      </c>
      <c r="F62" s="834">
        <v>3000000</v>
      </c>
      <c r="G62" s="834"/>
      <c r="H62" s="834">
        <f t="shared" si="2"/>
        <v>3000000</v>
      </c>
      <c r="I62" s="825"/>
      <c r="J62" s="828" t="s">
        <v>4230</v>
      </c>
      <c r="K62" s="829"/>
    </row>
    <row r="63" spans="1:11" ht="39" x14ac:dyDescent="0.3">
      <c r="A63" s="830">
        <v>22</v>
      </c>
      <c r="B63" s="831" t="s">
        <v>102</v>
      </c>
      <c r="C63" s="832" t="s">
        <v>65</v>
      </c>
      <c r="D63" s="833">
        <v>500000</v>
      </c>
      <c r="E63" s="834" t="s">
        <v>20</v>
      </c>
      <c r="F63" s="834">
        <f t="shared" si="3"/>
        <v>500000</v>
      </c>
      <c r="G63" s="834"/>
      <c r="H63" s="834">
        <f t="shared" si="2"/>
        <v>500000</v>
      </c>
      <c r="I63" s="825"/>
      <c r="J63" s="828" t="s">
        <v>4230</v>
      </c>
      <c r="K63" s="829"/>
    </row>
    <row r="64" spans="1:11" ht="39" x14ac:dyDescent="0.3">
      <c r="A64" s="830">
        <v>23</v>
      </c>
      <c r="B64" s="831" t="s">
        <v>103</v>
      </c>
      <c r="C64" s="832" t="s">
        <v>66</v>
      </c>
      <c r="D64" s="833">
        <v>3000000</v>
      </c>
      <c r="E64" s="834" t="s">
        <v>20</v>
      </c>
      <c r="F64" s="834">
        <f t="shared" si="3"/>
        <v>3000000</v>
      </c>
      <c r="G64" s="834"/>
      <c r="H64" s="834">
        <f t="shared" si="2"/>
        <v>3000000</v>
      </c>
      <c r="I64" s="825"/>
      <c r="J64" s="828" t="s">
        <v>4230</v>
      </c>
      <c r="K64" s="829"/>
    </row>
    <row r="65" spans="1:11" ht="39" x14ac:dyDescent="0.3">
      <c r="A65" s="830">
        <v>24</v>
      </c>
      <c r="B65" s="831" t="s">
        <v>104</v>
      </c>
      <c r="C65" s="832" t="s">
        <v>67</v>
      </c>
      <c r="D65" s="833">
        <v>4000000</v>
      </c>
      <c r="E65" s="834">
        <v>900000</v>
      </c>
      <c r="F65" s="834">
        <v>3000000</v>
      </c>
      <c r="G65" s="834"/>
      <c r="H65" s="834">
        <f t="shared" si="2"/>
        <v>3000000</v>
      </c>
      <c r="I65" s="825"/>
      <c r="J65" s="828" t="s">
        <v>4230</v>
      </c>
      <c r="K65" s="829"/>
    </row>
    <row r="66" spans="1:11" ht="39" x14ac:dyDescent="0.3">
      <c r="A66" s="830">
        <v>25</v>
      </c>
      <c r="B66" s="831" t="s">
        <v>105</v>
      </c>
      <c r="C66" s="832" t="s">
        <v>68</v>
      </c>
      <c r="D66" s="833">
        <v>2700000</v>
      </c>
      <c r="E66" s="834" t="s">
        <v>20</v>
      </c>
      <c r="F66" s="834">
        <v>1700000</v>
      </c>
      <c r="G66" s="834"/>
      <c r="H66" s="834">
        <f t="shared" si="2"/>
        <v>1700000</v>
      </c>
      <c r="I66" s="825"/>
      <c r="J66" s="828" t="s">
        <v>4230</v>
      </c>
      <c r="K66" s="829"/>
    </row>
    <row r="67" spans="1:11" ht="78" x14ac:dyDescent="0.3">
      <c r="A67" s="830">
        <v>26</v>
      </c>
      <c r="B67" s="831" t="s">
        <v>106</v>
      </c>
      <c r="C67" s="832" t="s">
        <v>69</v>
      </c>
      <c r="D67" s="833">
        <v>925000</v>
      </c>
      <c r="E67" s="834">
        <v>500000</v>
      </c>
      <c r="F67" s="834">
        <v>500000</v>
      </c>
      <c r="G67" s="834"/>
      <c r="H67" s="834">
        <f t="shared" si="2"/>
        <v>500000</v>
      </c>
      <c r="I67" s="825"/>
      <c r="J67" s="828" t="s">
        <v>4230</v>
      </c>
      <c r="K67" s="829"/>
    </row>
    <row r="68" spans="1:11" ht="78" x14ac:dyDescent="0.3">
      <c r="A68" s="830">
        <v>27</v>
      </c>
      <c r="B68" s="831" t="s">
        <v>107</v>
      </c>
      <c r="C68" s="832" t="s">
        <v>70</v>
      </c>
      <c r="D68" s="833">
        <v>1500000</v>
      </c>
      <c r="E68" s="834" t="s">
        <v>20</v>
      </c>
      <c r="F68" s="834">
        <f t="shared" si="3"/>
        <v>1500000</v>
      </c>
      <c r="G68" s="834"/>
      <c r="H68" s="834">
        <f t="shared" si="2"/>
        <v>1500000</v>
      </c>
      <c r="I68" s="825"/>
      <c r="J68" s="828" t="s">
        <v>4230</v>
      </c>
      <c r="K68" s="829"/>
    </row>
    <row r="69" spans="1:11" ht="58.5" x14ac:dyDescent="0.3">
      <c r="A69" s="830">
        <v>28</v>
      </c>
      <c r="B69" s="831" t="s">
        <v>108</v>
      </c>
      <c r="C69" s="832" t="s">
        <v>71</v>
      </c>
      <c r="D69" s="833">
        <v>750000</v>
      </c>
      <c r="E69" s="834">
        <v>431900</v>
      </c>
      <c r="F69" s="834">
        <f t="shared" si="3"/>
        <v>750000</v>
      </c>
      <c r="G69" s="834"/>
      <c r="H69" s="834">
        <f t="shared" si="2"/>
        <v>750000</v>
      </c>
      <c r="I69" s="825"/>
      <c r="J69" s="828" t="s">
        <v>4230</v>
      </c>
      <c r="K69" s="829"/>
    </row>
    <row r="70" spans="1:11" ht="39" x14ac:dyDescent="0.3">
      <c r="A70" s="830">
        <v>29</v>
      </c>
      <c r="B70" s="831" t="s">
        <v>109</v>
      </c>
      <c r="C70" s="832" t="s">
        <v>72</v>
      </c>
      <c r="D70" s="833">
        <v>1000000</v>
      </c>
      <c r="E70" s="834" t="s">
        <v>20</v>
      </c>
      <c r="F70" s="834">
        <v>0</v>
      </c>
      <c r="G70" s="834"/>
      <c r="H70" s="834">
        <f t="shared" si="2"/>
        <v>0</v>
      </c>
      <c r="I70" s="825"/>
      <c r="J70" s="828" t="s">
        <v>4230</v>
      </c>
      <c r="K70" s="829"/>
    </row>
    <row r="71" spans="1:11" ht="39" x14ac:dyDescent="0.3">
      <c r="A71" s="830">
        <v>30</v>
      </c>
      <c r="B71" s="831" t="s">
        <v>110</v>
      </c>
      <c r="C71" s="832" t="s">
        <v>73</v>
      </c>
      <c r="D71" s="833">
        <v>2000000</v>
      </c>
      <c r="E71" s="834" t="s">
        <v>20</v>
      </c>
      <c r="F71" s="834">
        <v>0</v>
      </c>
      <c r="G71" s="834"/>
      <c r="H71" s="834">
        <f t="shared" si="2"/>
        <v>0</v>
      </c>
      <c r="I71" s="825"/>
      <c r="J71" s="828" t="s">
        <v>4230</v>
      </c>
      <c r="K71" s="829"/>
    </row>
    <row r="72" spans="1:11" ht="78" x14ac:dyDescent="0.3">
      <c r="A72" s="830">
        <v>31</v>
      </c>
      <c r="B72" s="831" t="s">
        <v>111</v>
      </c>
      <c r="C72" s="832" t="s">
        <v>74</v>
      </c>
      <c r="D72" s="833">
        <v>1900000</v>
      </c>
      <c r="E72" s="834" t="s">
        <v>20</v>
      </c>
      <c r="F72" s="834">
        <v>1500000</v>
      </c>
      <c r="G72" s="834"/>
      <c r="H72" s="834">
        <f t="shared" si="2"/>
        <v>1500000</v>
      </c>
      <c r="I72" s="825"/>
      <c r="J72" s="828" t="s">
        <v>4230</v>
      </c>
      <c r="K72" s="829"/>
    </row>
    <row r="73" spans="1:11" ht="39" x14ac:dyDescent="0.3">
      <c r="A73" s="830">
        <v>32</v>
      </c>
      <c r="B73" s="831" t="s">
        <v>112</v>
      </c>
      <c r="C73" s="832" t="s">
        <v>75</v>
      </c>
      <c r="D73" s="833">
        <v>1000000</v>
      </c>
      <c r="E73" s="834" t="s">
        <v>20</v>
      </c>
      <c r="F73" s="834">
        <v>1000000</v>
      </c>
      <c r="G73" s="834"/>
      <c r="H73" s="834">
        <f t="shared" si="2"/>
        <v>1000000</v>
      </c>
      <c r="I73" s="825"/>
      <c r="J73" s="828" t="s">
        <v>4230</v>
      </c>
      <c r="K73" s="829"/>
    </row>
    <row r="74" spans="1:11" ht="78" x14ac:dyDescent="0.3">
      <c r="A74" s="830">
        <v>33</v>
      </c>
      <c r="B74" s="831" t="s">
        <v>113</v>
      </c>
      <c r="C74" s="832" t="s">
        <v>76</v>
      </c>
      <c r="D74" s="833">
        <v>2000000</v>
      </c>
      <c r="E74" s="834" t="s">
        <v>20</v>
      </c>
      <c r="F74" s="834">
        <v>1500000</v>
      </c>
      <c r="G74" s="834"/>
      <c r="H74" s="834">
        <f t="shared" si="2"/>
        <v>1500000</v>
      </c>
      <c r="I74" s="825"/>
      <c r="J74" s="828" t="s">
        <v>4230</v>
      </c>
      <c r="K74" s="829"/>
    </row>
    <row r="75" spans="1:11" ht="39" x14ac:dyDescent="0.3">
      <c r="A75" s="830">
        <v>34</v>
      </c>
      <c r="B75" s="831" t="s">
        <v>114</v>
      </c>
      <c r="C75" s="832" t="s">
        <v>77</v>
      </c>
      <c r="D75" s="833">
        <v>5000000</v>
      </c>
      <c r="E75" s="834" t="s">
        <v>20</v>
      </c>
      <c r="F75" s="834">
        <v>2000000</v>
      </c>
      <c r="G75" s="834"/>
      <c r="H75" s="834">
        <f t="shared" si="2"/>
        <v>2000000</v>
      </c>
      <c r="I75" s="825"/>
      <c r="J75" s="828" t="s">
        <v>4230</v>
      </c>
      <c r="K75" s="829"/>
    </row>
    <row r="76" spans="1:11" ht="39" x14ac:dyDescent="0.3">
      <c r="A76" s="830">
        <v>35</v>
      </c>
      <c r="B76" s="831" t="s">
        <v>115</v>
      </c>
      <c r="C76" s="832" t="s">
        <v>78</v>
      </c>
      <c r="D76" s="833">
        <v>2000000</v>
      </c>
      <c r="E76" s="834" t="s">
        <v>20</v>
      </c>
      <c r="F76" s="834">
        <v>0</v>
      </c>
      <c r="G76" s="834"/>
      <c r="H76" s="834">
        <f t="shared" si="2"/>
        <v>0</v>
      </c>
      <c r="I76" s="825"/>
      <c r="J76" s="828" t="s">
        <v>4482</v>
      </c>
      <c r="K76" s="829"/>
    </row>
    <row r="77" spans="1:11" ht="78" x14ac:dyDescent="0.3">
      <c r="A77" s="830">
        <v>36</v>
      </c>
      <c r="B77" s="831" t="s">
        <v>116</v>
      </c>
      <c r="C77" s="832" t="s">
        <v>79</v>
      </c>
      <c r="D77" s="833">
        <v>5000000</v>
      </c>
      <c r="E77" s="834" t="s">
        <v>20</v>
      </c>
      <c r="F77" s="834">
        <v>3000000</v>
      </c>
      <c r="G77" s="834"/>
      <c r="H77" s="834">
        <f t="shared" si="2"/>
        <v>3000000</v>
      </c>
      <c r="I77" s="825"/>
      <c r="J77" s="828" t="s">
        <v>4230</v>
      </c>
      <c r="K77" s="829"/>
    </row>
    <row r="78" spans="1:11" ht="39" x14ac:dyDescent="0.3">
      <c r="A78" s="830">
        <v>37</v>
      </c>
      <c r="B78" s="831" t="s">
        <v>117</v>
      </c>
      <c r="C78" s="832" t="s">
        <v>80</v>
      </c>
      <c r="D78" s="833">
        <v>40000000</v>
      </c>
      <c r="E78" s="834">
        <v>2700000</v>
      </c>
      <c r="F78" s="834">
        <v>40000000</v>
      </c>
      <c r="G78" s="834"/>
      <c r="H78" s="834">
        <f t="shared" si="2"/>
        <v>40000000</v>
      </c>
      <c r="I78" s="825">
        <v>40000000</v>
      </c>
      <c r="J78" s="828"/>
      <c r="K78" s="828" t="s">
        <v>3824</v>
      </c>
    </row>
    <row r="79" spans="1:11" x14ac:dyDescent="0.3">
      <c r="A79" s="1365" t="s">
        <v>44</v>
      </c>
      <c r="B79" s="1366"/>
      <c r="C79" s="1367"/>
      <c r="D79" s="847">
        <f>SUM(D42:D78)</f>
        <v>100000000</v>
      </c>
      <c r="E79" s="841">
        <v>5031900</v>
      </c>
      <c r="F79" s="841">
        <f>SUM(F42:F78)</f>
        <v>82100000</v>
      </c>
      <c r="G79" s="841">
        <f t="shared" ref="G79:I79" si="4">SUM(G42:G78)</f>
        <v>0</v>
      </c>
      <c r="H79" s="841">
        <f t="shared" si="4"/>
        <v>82100000</v>
      </c>
      <c r="I79" s="841">
        <f t="shared" si="4"/>
        <v>43000000</v>
      </c>
      <c r="J79" s="828"/>
      <c r="K79" s="829"/>
    </row>
    <row r="80" spans="1:11" x14ac:dyDescent="0.3">
      <c r="A80" s="848">
        <v>3</v>
      </c>
      <c r="B80" s="849" t="s">
        <v>4113</v>
      </c>
      <c r="C80" s="816"/>
      <c r="F80" s="825"/>
      <c r="G80" s="825"/>
      <c r="H80" s="825"/>
      <c r="I80" s="825"/>
      <c r="J80" s="828"/>
      <c r="K80" s="829"/>
    </row>
    <row r="81" spans="1:11" ht="39" x14ac:dyDescent="0.3">
      <c r="A81" s="830">
        <v>1</v>
      </c>
      <c r="B81" s="831" t="s">
        <v>127</v>
      </c>
      <c r="C81" s="832" t="s">
        <v>118</v>
      </c>
      <c r="D81" s="833">
        <v>3000000</v>
      </c>
      <c r="E81" s="834" t="s">
        <v>20</v>
      </c>
      <c r="F81" s="834">
        <f>D81</f>
        <v>3000000</v>
      </c>
      <c r="G81" s="834"/>
      <c r="H81" s="834">
        <f t="shared" ref="H81:H143" si="5">F81+G81</f>
        <v>3000000</v>
      </c>
      <c r="I81" s="825"/>
      <c r="J81" s="828" t="s">
        <v>4231</v>
      </c>
      <c r="K81" s="829"/>
    </row>
    <row r="82" spans="1:11" ht="39" x14ac:dyDescent="0.3">
      <c r="A82" s="830">
        <v>2</v>
      </c>
      <c r="B82" s="831" t="s">
        <v>128</v>
      </c>
      <c r="C82" s="832" t="s">
        <v>119</v>
      </c>
      <c r="D82" s="833">
        <v>2000000</v>
      </c>
      <c r="E82" s="834" t="s">
        <v>20</v>
      </c>
      <c r="F82" s="834">
        <f>D82</f>
        <v>2000000</v>
      </c>
      <c r="G82" s="834"/>
      <c r="H82" s="834">
        <f t="shared" si="5"/>
        <v>2000000</v>
      </c>
      <c r="I82" s="825"/>
      <c r="J82" s="828" t="s">
        <v>4231</v>
      </c>
      <c r="K82" s="829"/>
    </row>
    <row r="83" spans="1:11" ht="97.5" x14ac:dyDescent="0.3">
      <c r="A83" s="830">
        <v>3</v>
      </c>
      <c r="B83" s="831" t="s">
        <v>129</v>
      </c>
      <c r="C83" s="832" t="s">
        <v>120</v>
      </c>
      <c r="D83" s="833">
        <v>2000000</v>
      </c>
      <c r="E83" s="834" t="s">
        <v>20</v>
      </c>
      <c r="F83" s="834">
        <f>D83</f>
        <v>2000000</v>
      </c>
      <c r="G83" s="834"/>
      <c r="H83" s="834">
        <f t="shared" si="5"/>
        <v>2000000</v>
      </c>
      <c r="I83" s="825"/>
      <c r="J83" s="828" t="s">
        <v>4231</v>
      </c>
      <c r="K83" s="829"/>
    </row>
    <row r="84" spans="1:11" ht="39" x14ac:dyDescent="0.3">
      <c r="A84" s="830">
        <v>4</v>
      </c>
      <c r="B84" s="831" t="s">
        <v>130</v>
      </c>
      <c r="C84" s="832" t="s">
        <v>121</v>
      </c>
      <c r="D84" s="833">
        <v>23000000</v>
      </c>
      <c r="E84" s="834" t="s">
        <v>20</v>
      </c>
      <c r="F84" s="834">
        <f>D84</f>
        <v>23000000</v>
      </c>
      <c r="G84" s="834"/>
      <c r="H84" s="834">
        <f t="shared" si="5"/>
        <v>23000000</v>
      </c>
      <c r="I84" s="825">
        <f>F84</f>
        <v>23000000</v>
      </c>
      <c r="J84" s="828" t="s">
        <v>4231</v>
      </c>
      <c r="K84" s="829"/>
    </row>
    <row r="85" spans="1:11" ht="58.5" x14ac:dyDescent="0.3">
      <c r="A85" s="830">
        <v>5</v>
      </c>
      <c r="B85" s="831" t="s">
        <v>131</v>
      </c>
      <c r="C85" s="832" t="s">
        <v>122</v>
      </c>
      <c r="D85" s="833">
        <v>5000000</v>
      </c>
      <c r="E85" s="834" t="s">
        <v>20</v>
      </c>
      <c r="F85" s="834">
        <v>0</v>
      </c>
      <c r="G85" s="834"/>
      <c r="H85" s="834">
        <f t="shared" si="5"/>
        <v>0</v>
      </c>
      <c r="I85" s="825"/>
      <c r="J85" s="828" t="s">
        <v>4231</v>
      </c>
      <c r="K85" s="829"/>
    </row>
    <row r="86" spans="1:11" ht="39" x14ac:dyDescent="0.3">
      <c r="A86" s="830">
        <v>6</v>
      </c>
      <c r="B86" s="831" t="s">
        <v>132</v>
      </c>
      <c r="C86" s="832" t="s">
        <v>123</v>
      </c>
      <c r="D86" s="833">
        <v>3000000</v>
      </c>
      <c r="E86" s="834" t="s">
        <v>20</v>
      </c>
      <c r="F86" s="834">
        <v>0</v>
      </c>
      <c r="G86" s="834"/>
      <c r="H86" s="834">
        <f t="shared" si="5"/>
        <v>0</v>
      </c>
      <c r="I86" s="825"/>
      <c r="J86" s="828" t="s">
        <v>4231</v>
      </c>
      <c r="K86" s="829"/>
    </row>
    <row r="87" spans="1:11" ht="58.5" x14ac:dyDescent="0.3">
      <c r="A87" s="830">
        <v>7</v>
      </c>
      <c r="B87" s="831" t="s">
        <v>133</v>
      </c>
      <c r="C87" s="832" t="s">
        <v>124</v>
      </c>
      <c r="D87" s="833">
        <v>2000000</v>
      </c>
      <c r="E87" s="834" t="s">
        <v>20</v>
      </c>
      <c r="F87" s="834">
        <f>D87</f>
        <v>2000000</v>
      </c>
      <c r="G87" s="834"/>
      <c r="H87" s="834">
        <f t="shared" si="5"/>
        <v>2000000</v>
      </c>
      <c r="I87" s="825"/>
      <c r="J87" s="828" t="s">
        <v>4231</v>
      </c>
      <c r="K87" s="829"/>
    </row>
    <row r="88" spans="1:11" x14ac:dyDescent="0.3">
      <c r="A88" s="1365" t="s">
        <v>126</v>
      </c>
      <c r="B88" s="1366"/>
      <c r="C88" s="1367"/>
      <c r="D88" s="847">
        <f>SUM(D81:D87)</f>
        <v>40000000</v>
      </c>
      <c r="E88" s="847">
        <f>SUM(E81:E87)</f>
        <v>0</v>
      </c>
      <c r="F88" s="841">
        <f>SUM(F81:F87)</f>
        <v>32000000</v>
      </c>
      <c r="G88" s="841">
        <f t="shared" ref="G88:I88" si="6">SUM(G81:G87)</f>
        <v>0</v>
      </c>
      <c r="H88" s="834">
        <f t="shared" si="5"/>
        <v>32000000</v>
      </c>
      <c r="I88" s="841">
        <f t="shared" si="6"/>
        <v>23000000</v>
      </c>
      <c r="J88" s="828"/>
      <c r="K88" s="829"/>
    </row>
    <row r="89" spans="1:11" x14ac:dyDescent="0.3">
      <c r="A89" s="850">
        <v>4</v>
      </c>
      <c r="B89" s="845" t="s">
        <v>4114</v>
      </c>
      <c r="C89" s="828"/>
      <c r="D89" s="829"/>
      <c r="E89" s="825"/>
      <c r="F89" s="825"/>
      <c r="G89" s="825"/>
      <c r="H89" s="834">
        <f t="shared" si="5"/>
        <v>0</v>
      </c>
      <c r="I89" s="825"/>
      <c r="J89" s="828"/>
      <c r="K89" s="829"/>
    </row>
    <row r="90" spans="1:11" ht="39" x14ac:dyDescent="0.3">
      <c r="A90" s="830">
        <v>1</v>
      </c>
      <c r="B90" s="831" t="s">
        <v>146</v>
      </c>
      <c r="C90" s="832" t="s">
        <v>135</v>
      </c>
      <c r="D90" s="833">
        <v>500000</v>
      </c>
      <c r="E90" s="834" t="s">
        <v>20</v>
      </c>
      <c r="F90" s="834">
        <v>1000000</v>
      </c>
      <c r="G90" s="834"/>
      <c r="H90" s="834">
        <f t="shared" si="5"/>
        <v>1000000</v>
      </c>
      <c r="I90" s="825"/>
      <c r="J90" s="828" t="s">
        <v>4231</v>
      </c>
      <c r="K90" s="829"/>
    </row>
    <row r="91" spans="1:11" ht="39" x14ac:dyDescent="0.3">
      <c r="A91" s="830">
        <v>2</v>
      </c>
      <c r="B91" s="831" t="s">
        <v>147</v>
      </c>
      <c r="C91" s="832" t="s">
        <v>136</v>
      </c>
      <c r="D91" s="833">
        <v>5000000</v>
      </c>
      <c r="E91" s="834" t="s">
        <v>20</v>
      </c>
      <c r="F91" s="834"/>
      <c r="G91" s="834"/>
      <c r="H91" s="834">
        <f t="shared" si="5"/>
        <v>0</v>
      </c>
      <c r="I91" s="825"/>
      <c r="J91" s="828" t="s">
        <v>4231</v>
      </c>
      <c r="K91" s="829"/>
    </row>
    <row r="92" spans="1:11" ht="39" x14ac:dyDescent="0.3">
      <c r="A92" s="830">
        <v>3</v>
      </c>
      <c r="B92" s="831" t="s">
        <v>148</v>
      </c>
      <c r="C92" s="832" t="s">
        <v>137</v>
      </c>
      <c r="D92" s="833">
        <v>500000</v>
      </c>
      <c r="E92" s="834" t="s">
        <v>20</v>
      </c>
      <c r="F92" s="834">
        <f>D92</f>
        <v>500000</v>
      </c>
      <c r="G92" s="834"/>
      <c r="H92" s="834">
        <f t="shared" si="5"/>
        <v>500000</v>
      </c>
      <c r="I92" s="825"/>
      <c r="J92" s="828" t="s">
        <v>4231</v>
      </c>
      <c r="K92" s="829"/>
    </row>
    <row r="93" spans="1:11" ht="58.5" x14ac:dyDescent="0.3">
      <c r="A93" s="830">
        <v>4</v>
      </c>
      <c r="B93" s="831" t="s">
        <v>149</v>
      </c>
      <c r="C93" s="832" t="s">
        <v>138</v>
      </c>
      <c r="D93" s="833">
        <v>2000000</v>
      </c>
      <c r="E93" s="834" t="s">
        <v>20</v>
      </c>
      <c r="F93" s="834">
        <v>0</v>
      </c>
      <c r="G93" s="834"/>
      <c r="H93" s="834">
        <f t="shared" si="5"/>
        <v>0</v>
      </c>
      <c r="I93" s="825"/>
      <c r="J93" s="828" t="s">
        <v>4231</v>
      </c>
      <c r="K93" s="829"/>
    </row>
    <row r="94" spans="1:11" ht="39" x14ac:dyDescent="0.3">
      <c r="A94" s="830">
        <v>5</v>
      </c>
      <c r="B94" s="831" t="s">
        <v>150</v>
      </c>
      <c r="C94" s="832" t="s">
        <v>139</v>
      </c>
      <c r="D94" s="833">
        <v>2000000</v>
      </c>
      <c r="E94" s="834" t="s">
        <v>20</v>
      </c>
      <c r="F94" s="834">
        <v>2000000</v>
      </c>
      <c r="G94" s="834"/>
      <c r="H94" s="834">
        <f t="shared" si="5"/>
        <v>2000000</v>
      </c>
      <c r="I94" s="825"/>
      <c r="J94" s="828" t="s">
        <v>4231</v>
      </c>
      <c r="K94" s="829"/>
    </row>
    <row r="95" spans="1:11" ht="39" x14ac:dyDescent="0.3">
      <c r="A95" s="830">
        <v>6</v>
      </c>
      <c r="B95" s="831" t="s">
        <v>151</v>
      </c>
      <c r="C95" s="832" t="s">
        <v>140</v>
      </c>
      <c r="D95" s="833">
        <v>500000</v>
      </c>
      <c r="E95" s="834" t="s">
        <v>20</v>
      </c>
      <c r="F95" s="834">
        <v>1000000</v>
      </c>
      <c r="G95" s="834"/>
      <c r="H95" s="834">
        <f t="shared" si="5"/>
        <v>1000000</v>
      </c>
      <c r="I95" s="825"/>
      <c r="J95" s="828" t="s">
        <v>4231</v>
      </c>
      <c r="K95" s="829"/>
    </row>
    <row r="96" spans="1:11" ht="78" x14ac:dyDescent="0.3">
      <c r="A96" s="830">
        <v>7</v>
      </c>
      <c r="B96" s="831" t="s">
        <v>152</v>
      </c>
      <c r="C96" s="832" t="s">
        <v>141</v>
      </c>
      <c r="D96" s="833">
        <v>2500000</v>
      </c>
      <c r="E96" s="834">
        <v>705000</v>
      </c>
      <c r="F96" s="834">
        <v>2000000</v>
      </c>
      <c r="G96" s="834"/>
      <c r="H96" s="834">
        <f t="shared" si="5"/>
        <v>2000000</v>
      </c>
      <c r="I96" s="825"/>
      <c r="J96" s="828" t="s">
        <v>4231</v>
      </c>
      <c r="K96" s="829"/>
    </row>
    <row r="97" spans="1:11" ht="39" x14ac:dyDescent="0.3">
      <c r="A97" s="830">
        <v>8</v>
      </c>
      <c r="B97" s="831" t="s">
        <v>153</v>
      </c>
      <c r="C97" s="832" t="s">
        <v>142</v>
      </c>
      <c r="D97" s="833">
        <v>500000</v>
      </c>
      <c r="E97" s="834" t="s">
        <v>20</v>
      </c>
      <c r="F97" s="834">
        <v>500000</v>
      </c>
      <c r="G97" s="834"/>
      <c r="H97" s="834">
        <f t="shared" si="5"/>
        <v>500000</v>
      </c>
      <c r="I97" s="825"/>
      <c r="J97" s="828" t="s">
        <v>4231</v>
      </c>
      <c r="K97" s="829"/>
    </row>
    <row r="98" spans="1:11" ht="39" x14ac:dyDescent="0.3">
      <c r="A98" s="830">
        <v>9</v>
      </c>
      <c r="B98" s="831" t="s">
        <v>154</v>
      </c>
      <c r="C98" s="832" t="s">
        <v>143</v>
      </c>
      <c r="D98" s="833">
        <v>1500000</v>
      </c>
      <c r="E98" s="834" t="s">
        <v>20</v>
      </c>
      <c r="F98" s="834">
        <v>2000000</v>
      </c>
      <c r="G98" s="834"/>
      <c r="H98" s="834">
        <f t="shared" si="5"/>
        <v>2000000</v>
      </c>
      <c r="I98" s="825"/>
      <c r="J98" s="828" t="s">
        <v>4231</v>
      </c>
      <c r="K98" s="829"/>
    </row>
    <row r="99" spans="1:11" ht="39" x14ac:dyDescent="0.3">
      <c r="A99" s="830">
        <v>10</v>
      </c>
      <c r="B99" s="831" t="s">
        <v>155</v>
      </c>
      <c r="C99" s="832" t="s">
        <v>144</v>
      </c>
      <c r="D99" s="833">
        <v>16000000</v>
      </c>
      <c r="E99" s="834" t="s">
        <v>20</v>
      </c>
      <c r="F99" s="834">
        <v>0</v>
      </c>
      <c r="G99" s="834"/>
      <c r="H99" s="834">
        <f t="shared" si="5"/>
        <v>0</v>
      </c>
      <c r="I99" s="825"/>
      <c r="J99" s="828" t="s">
        <v>4231</v>
      </c>
      <c r="K99" s="829"/>
    </row>
    <row r="100" spans="1:11" x14ac:dyDescent="0.3">
      <c r="A100" s="1368" t="s">
        <v>145</v>
      </c>
      <c r="B100" s="1369"/>
      <c r="C100" s="1370"/>
      <c r="D100" s="847">
        <f>SUM(D90:D99)</f>
        <v>31000000</v>
      </c>
      <c r="E100" s="841">
        <v>705000</v>
      </c>
      <c r="F100" s="841">
        <f>SUM(F90:F99)</f>
        <v>9000000</v>
      </c>
      <c r="G100" s="841">
        <f t="shared" ref="G100:H100" si="7">SUM(G90:G99)</f>
        <v>0</v>
      </c>
      <c r="H100" s="841">
        <f t="shared" si="7"/>
        <v>9000000</v>
      </c>
      <c r="I100" s="841">
        <f>SUM(I90:I99)</f>
        <v>0</v>
      </c>
      <c r="J100" s="828"/>
      <c r="K100" s="829"/>
    </row>
    <row r="101" spans="1:11" x14ac:dyDescent="0.3">
      <c r="A101" s="851">
        <v>5</v>
      </c>
      <c r="B101" s="852" t="s">
        <v>4115</v>
      </c>
      <c r="C101" s="816"/>
      <c r="F101" s="825"/>
      <c r="G101" s="825"/>
      <c r="H101" s="834">
        <f t="shared" si="5"/>
        <v>0</v>
      </c>
      <c r="I101" s="825"/>
      <c r="J101" s="828"/>
      <c r="K101" s="829"/>
    </row>
    <row r="102" spans="1:11" ht="58.5" x14ac:dyDescent="0.3">
      <c r="A102" s="830">
        <v>1</v>
      </c>
      <c r="B102" s="831" t="s">
        <v>335</v>
      </c>
      <c r="C102" s="832" t="s">
        <v>3841</v>
      </c>
      <c r="D102" s="833">
        <v>3000000</v>
      </c>
      <c r="E102" s="834" t="s">
        <v>20</v>
      </c>
      <c r="F102" s="834">
        <v>1500000</v>
      </c>
      <c r="G102" s="834"/>
      <c r="H102" s="834">
        <f t="shared" si="5"/>
        <v>1500000</v>
      </c>
      <c r="I102" s="825"/>
      <c r="J102" s="828" t="s">
        <v>4232</v>
      </c>
      <c r="K102" s="829"/>
    </row>
    <row r="103" spans="1:11" ht="58.5" x14ac:dyDescent="0.3">
      <c r="A103" s="830">
        <v>2</v>
      </c>
      <c r="B103" s="831" t="s">
        <v>336</v>
      </c>
      <c r="C103" s="832" t="s">
        <v>316</v>
      </c>
      <c r="D103" s="833">
        <v>11500000</v>
      </c>
      <c r="E103" s="834" t="s">
        <v>20</v>
      </c>
      <c r="F103" s="834">
        <v>5000000</v>
      </c>
      <c r="G103" s="834"/>
      <c r="H103" s="834">
        <f t="shared" si="5"/>
        <v>5000000</v>
      </c>
      <c r="I103" s="825"/>
      <c r="J103" s="828" t="s">
        <v>4232</v>
      </c>
      <c r="K103" s="829"/>
    </row>
    <row r="104" spans="1:11" ht="58.5" x14ac:dyDescent="0.3">
      <c r="A104" s="830">
        <v>3</v>
      </c>
      <c r="B104" s="831" t="s">
        <v>337</v>
      </c>
      <c r="C104" s="832" t="s">
        <v>317</v>
      </c>
      <c r="D104" s="833">
        <v>3000000</v>
      </c>
      <c r="E104" s="834" t="s">
        <v>20</v>
      </c>
      <c r="F104" s="834">
        <v>0</v>
      </c>
      <c r="G104" s="834"/>
      <c r="H104" s="834">
        <f t="shared" si="5"/>
        <v>0</v>
      </c>
      <c r="I104" s="825"/>
      <c r="J104" s="828" t="s">
        <v>4232</v>
      </c>
      <c r="K104" s="829"/>
    </row>
    <row r="105" spans="1:11" ht="58.5" x14ac:dyDescent="0.3">
      <c r="A105" s="830">
        <v>4</v>
      </c>
      <c r="B105" s="831" t="s">
        <v>338</v>
      </c>
      <c r="C105" s="832" t="s">
        <v>318</v>
      </c>
      <c r="D105" s="833">
        <v>1500000</v>
      </c>
      <c r="E105" s="834" t="s">
        <v>20</v>
      </c>
      <c r="F105" s="834">
        <v>0</v>
      </c>
      <c r="G105" s="834"/>
      <c r="H105" s="834">
        <f t="shared" si="5"/>
        <v>0</v>
      </c>
      <c r="I105" s="825"/>
      <c r="J105" s="828" t="s">
        <v>4232</v>
      </c>
      <c r="K105" s="829"/>
    </row>
    <row r="106" spans="1:11" ht="58.5" x14ac:dyDescent="0.3">
      <c r="A106" s="830">
        <v>5</v>
      </c>
      <c r="B106" s="831" t="s">
        <v>339</v>
      </c>
      <c r="C106" s="832" t="s">
        <v>319</v>
      </c>
      <c r="D106" s="833">
        <v>2500000</v>
      </c>
      <c r="E106" s="834" t="s">
        <v>20</v>
      </c>
      <c r="F106" s="834">
        <v>1500000</v>
      </c>
      <c r="G106" s="834"/>
      <c r="H106" s="834">
        <f t="shared" si="5"/>
        <v>1500000</v>
      </c>
      <c r="I106" s="825"/>
      <c r="J106" s="828" t="s">
        <v>4232</v>
      </c>
      <c r="K106" s="829"/>
    </row>
    <row r="107" spans="1:11" ht="58.5" x14ac:dyDescent="0.3">
      <c r="A107" s="830">
        <v>6</v>
      </c>
      <c r="B107" s="831" t="s">
        <v>354</v>
      </c>
      <c r="C107" s="832" t="s">
        <v>320</v>
      </c>
      <c r="D107" s="833">
        <v>3000000</v>
      </c>
      <c r="E107" s="834" t="s">
        <v>20</v>
      </c>
      <c r="F107" s="834">
        <v>3000000</v>
      </c>
      <c r="G107" s="834"/>
      <c r="H107" s="834">
        <f t="shared" si="5"/>
        <v>3000000</v>
      </c>
      <c r="I107" s="825"/>
      <c r="J107" s="828" t="s">
        <v>4232</v>
      </c>
      <c r="K107" s="829"/>
    </row>
    <row r="108" spans="1:11" ht="58.5" x14ac:dyDescent="0.3">
      <c r="A108" s="830">
        <v>7</v>
      </c>
      <c r="B108" s="831" t="s">
        <v>353</v>
      </c>
      <c r="C108" s="832" t="s">
        <v>321</v>
      </c>
      <c r="D108" s="833">
        <v>1500000</v>
      </c>
      <c r="E108" s="834" t="s">
        <v>20</v>
      </c>
      <c r="F108" s="834">
        <f t="shared" ref="F108:F109" si="8">D108</f>
        <v>1500000</v>
      </c>
      <c r="G108" s="834"/>
      <c r="H108" s="834">
        <f t="shared" si="5"/>
        <v>1500000</v>
      </c>
      <c r="I108" s="825"/>
      <c r="J108" s="828" t="s">
        <v>4232</v>
      </c>
      <c r="K108" s="829"/>
    </row>
    <row r="109" spans="1:11" ht="58.5" x14ac:dyDescent="0.3">
      <c r="A109" s="830">
        <v>8</v>
      </c>
      <c r="B109" s="831" t="s">
        <v>352</v>
      </c>
      <c r="C109" s="832" t="s">
        <v>322</v>
      </c>
      <c r="D109" s="833">
        <v>6000000</v>
      </c>
      <c r="E109" s="834" t="s">
        <v>20</v>
      </c>
      <c r="F109" s="834">
        <f t="shared" si="8"/>
        <v>6000000</v>
      </c>
      <c r="G109" s="834"/>
      <c r="H109" s="834">
        <f t="shared" si="5"/>
        <v>6000000</v>
      </c>
      <c r="I109" s="825">
        <f>F109</f>
        <v>6000000</v>
      </c>
      <c r="J109" s="828"/>
      <c r="K109" s="828" t="s">
        <v>4226</v>
      </c>
    </row>
    <row r="110" spans="1:11" ht="78" x14ac:dyDescent="0.3">
      <c r="A110" s="830">
        <v>9</v>
      </c>
      <c r="B110" s="831" t="s">
        <v>351</v>
      </c>
      <c r="C110" s="832" t="s">
        <v>323</v>
      </c>
      <c r="D110" s="833">
        <v>2000000</v>
      </c>
      <c r="E110" s="834" t="s">
        <v>20</v>
      </c>
      <c r="F110" s="834">
        <v>0</v>
      </c>
      <c r="G110" s="834"/>
      <c r="H110" s="834">
        <f t="shared" si="5"/>
        <v>0</v>
      </c>
      <c r="I110" s="825"/>
      <c r="J110" s="828" t="s">
        <v>4232</v>
      </c>
      <c r="K110" s="829"/>
    </row>
    <row r="111" spans="1:11" ht="78" x14ac:dyDescent="0.3">
      <c r="A111" s="830">
        <v>10</v>
      </c>
      <c r="B111" s="831" t="s">
        <v>350</v>
      </c>
      <c r="C111" s="832" t="s">
        <v>324</v>
      </c>
      <c r="D111" s="833">
        <v>3500000</v>
      </c>
      <c r="E111" s="834" t="s">
        <v>20</v>
      </c>
      <c r="F111" s="834">
        <v>2500000</v>
      </c>
      <c r="G111" s="834"/>
      <c r="H111" s="834">
        <f t="shared" si="5"/>
        <v>2500000</v>
      </c>
      <c r="I111" s="825"/>
      <c r="J111" s="828" t="s">
        <v>4232</v>
      </c>
      <c r="K111" s="829"/>
    </row>
    <row r="112" spans="1:11" ht="58.5" x14ac:dyDescent="0.3">
      <c r="A112" s="830">
        <v>11</v>
      </c>
      <c r="B112" s="831" t="s">
        <v>349</v>
      </c>
      <c r="C112" s="832" t="s">
        <v>325</v>
      </c>
      <c r="D112" s="833">
        <v>6000000</v>
      </c>
      <c r="E112" s="834" t="s">
        <v>20</v>
      </c>
      <c r="F112" s="834">
        <v>3000000</v>
      </c>
      <c r="G112" s="834"/>
      <c r="H112" s="834">
        <f t="shared" si="5"/>
        <v>3000000</v>
      </c>
      <c r="I112" s="825"/>
      <c r="J112" s="828" t="s">
        <v>4232</v>
      </c>
      <c r="K112" s="829"/>
    </row>
    <row r="113" spans="1:11" ht="58.5" x14ac:dyDescent="0.3">
      <c r="A113" s="830">
        <v>12</v>
      </c>
      <c r="B113" s="831" t="s">
        <v>348</v>
      </c>
      <c r="C113" s="832" t="s">
        <v>326</v>
      </c>
      <c r="D113" s="833">
        <v>4500000</v>
      </c>
      <c r="E113" s="834" t="s">
        <v>20</v>
      </c>
      <c r="F113" s="834">
        <v>10000000</v>
      </c>
      <c r="G113" s="834"/>
      <c r="H113" s="834">
        <f t="shared" si="5"/>
        <v>10000000</v>
      </c>
      <c r="I113" s="825">
        <f>F113</f>
        <v>10000000</v>
      </c>
      <c r="J113" s="828"/>
      <c r="K113" s="828" t="s">
        <v>4226</v>
      </c>
    </row>
    <row r="114" spans="1:11" ht="58.5" x14ac:dyDescent="0.3">
      <c r="A114" s="830">
        <v>13</v>
      </c>
      <c r="B114" s="831" t="s">
        <v>347</v>
      </c>
      <c r="C114" s="832" t="s">
        <v>327</v>
      </c>
      <c r="D114" s="833">
        <v>5000000</v>
      </c>
      <c r="E114" s="834" t="s">
        <v>20</v>
      </c>
      <c r="F114" s="834">
        <f t="shared" ref="F114" si="9">D114</f>
        <v>5000000</v>
      </c>
      <c r="G114" s="834"/>
      <c r="H114" s="834">
        <f t="shared" si="5"/>
        <v>5000000</v>
      </c>
      <c r="I114" s="825"/>
      <c r="J114" s="828" t="s">
        <v>4232</v>
      </c>
      <c r="K114" s="829"/>
    </row>
    <row r="115" spans="1:11" ht="39" x14ac:dyDescent="0.3">
      <c r="A115" s="830">
        <v>14</v>
      </c>
      <c r="B115" s="831" t="s">
        <v>346</v>
      </c>
      <c r="C115" s="832" t="s">
        <v>328</v>
      </c>
      <c r="D115" s="833">
        <v>15000000</v>
      </c>
      <c r="E115" s="834" t="s">
        <v>20</v>
      </c>
      <c r="F115" s="834">
        <v>0</v>
      </c>
      <c r="G115" s="834"/>
      <c r="H115" s="834">
        <f t="shared" si="5"/>
        <v>0</v>
      </c>
      <c r="I115" s="825"/>
      <c r="J115" s="828" t="s">
        <v>4482</v>
      </c>
      <c r="K115" s="829"/>
    </row>
    <row r="116" spans="1:11" ht="58.5" x14ac:dyDescent="0.3">
      <c r="A116" s="830">
        <v>15</v>
      </c>
      <c r="B116" s="831" t="s">
        <v>345</v>
      </c>
      <c r="C116" s="832" t="s">
        <v>329</v>
      </c>
      <c r="D116" s="833">
        <v>40000000</v>
      </c>
      <c r="E116" s="834">
        <v>24000000</v>
      </c>
      <c r="F116" s="834">
        <v>30500000</v>
      </c>
      <c r="G116" s="834"/>
      <c r="H116" s="834">
        <f t="shared" si="5"/>
        <v>30500000</v>
      </c>
      <c r="I116" s="825">
        <f>F116</f>
        <v>30500000</v>
      </c>
      <c r="J116" s="828"/>
      <c r="K116" s="828" t="s">
        <v>4226</v>
      </c>
    </row>
    <row r="117" spans="1:11" ht="58.5" x14ac:dyDescent="0.3">
      <c r="A117" s="830">
        <v>16</v>
      </c>
      <c r="B117" s="831" t="s">
        <v>344</v>
      </c>
      <c r="C117" s="832" t="s">
        <v>330</v>
      </c>
      <c r="D117" s="833">
        <v>10000000</v>
      </c>
      <c r="E117" s="834" t="s">
        <v>20</v>
      </c>
      <c r="F117" s="834">
        <v>25000000</v>
      </c>
      <c r="G117" s="834"/>
      <c r="H117" s="834">
        <f t="shared" si="5"/>
        <v>25000000</v>
      </c>
      <c r="I117" s="825">
        <f>F117</f>
        <v>25000000</v>
      </c>
      <c r="J117" s="828"/>
      <c r="K117" s="828" t="s">
        <v>4226</v>
      </c>
    </row>
    <row r="118" spans="1:11" ht="58.5" x14ac:dyDescent="0.3">
      <c r="A118" s="830">
        <v>17</v>
      </c>
      <c r="B118" s="831" t="s">
        <v>343</v>
      </c>
      <c r="C118" s="832" t="s">
        <v>331</v>
      </c>
      <c r="D118" s="833">
        <v>5000000</v>
      </c>
      <c r="E118" s="834" t="s">
        <v>20</v>
      </c>
      <c r="F118" s="834">
        <v>2000000</v>
      </c>
      <c r="G118" s="834"/>
      <c r="H118" s="834">
        <f t="shared" si="5"/>
        <v>2000000</v>
      </c>
      <c r="I118" s="825">
        <f>F118</f>
        <v>2000000</v>
      </c>
      <c r="J118" s="828"/>
      <c r="K118" s="828" t="s">
        <v>4226</v>
      </c>
    </row>
    <row r="119" spans="1:11" ht="39" x14ac:dyDescent="0.3">
      <c r="A119" s="830">
        <v>18</v>
      </c>
      <c r="B119" s="831" t="s">
        <v>342</v>
      </c>
      <c r="C119" s="832" t="s">
        <v>332</v>
      </c>
      <c r="D119" s="833">
        <v>20000000</v>
      </c>
      <c r="E119" s="834" t="s">
        <v>20</v>
      </c>
      <c r="F119" s="834">
        <v>0</v>
      </c>
      <c r="G119" s="834"/>
      <c r="H119" s="834">
        <f t="shared" si="5"/>
        <v>0</v>
      </c>
      <c r="I119" s="825"/>
      <c r="J119" s="828" t="s">
        <v>4482</v>
      </c>
      <c r="K119" s="829"/>
    </row>
    <row r="120" spans="1:11" ht="39" x14ac:dyDescent="0.3">
      <c r="A120" s="830">
        <v>19</v>
      </c>
      <c r="B120" s="831" t="s">
        <v>341</v>
      </c>
      <c r="C120" s="832" t="s">
        <v>333</v>
      </c>
      <c r="D120" s="833">
        <v>5000000</v>
      </c>
      <c r="E120" s="834" t="s">
        <v>20</v>
      </c>
      <c r="F120" s="834">
        <v>0</v>
      </c>
      <c r="G120" s="834"/>
      <c r="H120" s="834">
        <f t="shared" si="5"/>
        <v>0</v>
      </c>
      <c r="I120" s="825"/>
      <c r="J120" s="828" t="s">
        <v>4482</v>
      </c>
      <c r="K120" s="829"/>
    </row>
    <row r="121" spans="1:11" ht="58.5" x14ac:dyDescent="0.3">
      <c r="A121" s="830">
        <v>20</v>
      </c>
      <c r="B121" s="831" t="s">
        <v>340</v>
      </c>
      <c r="C121" s="832" t="s">
        <v>3842</v>
      </c>
      <c r="D121" s="833">
        <v>2000000</v>
      </c>
      <c r="E121" s="834" t="s">
        <v>20</v>
      </c>
      <c r="F121" s="834">
        <v>3500000</v>
      </c>
      <c r="G121" s="834"/>
      <c r="H121" s="834">
        <f t="shared" si="5"/>
        <v>3500000</v>
      </c>
      <c r="I121" s="825"/>
      <c r="J121" s="828" t="s">
        <v>4232</v>
      </c>
      <c r="K121" s="829"/>
    </row>
    <row r="122" spans="1:11" x14ac:dyDescent="0.3">
      <c r="A122" s="1360" t="s">
        <v>355</v>
      </c>
      <c r="B122" s="1360"/>
      <c r="C122" s="1360"/>
      <c r="D122" s="847">
        <f>SUM(D102:D121)</f>
        <v>150000000</v>
      </c>
      <c r="E122" s="847">
        <f>SUM(E102:E121)</f>
        <v>24000000</v>
      </c>
      <c r="F122" s="841">
        <f>SUM(F102:F121)</f>
        <v>100000000</v>
      </c>
      <c r="G122" s="841">
        <f t="shared" ref="G122:I122" si="10">SUM(G102:G121)</f>
        <v>0</v>
      </c>
      <c r="H122" s="834">
        <f t="shared" si="5"/>
        <v>100000000</v>
      </c>
      <c r="I122" s="841">
        <f t="shared" si="10"/>
        <v>73500000</v>
      </c>
      <c r="J122" s="828"/>
      <c r="K122" s="829"/>
    </row>
    <row r="123" spans="1:11" x14ac:dyDescent="0.3">
      <c r="A123" s="851">
        <v>6</v>
      </c>
      <c r="B123" s="852" t="s">
        <v>4116</v>
      </c>
      <c r="C123" s="816"/>
      <c r="F123" s="825"/>
      <c r="G123" s="825"/>
      <c r="H123" s="834">
        <f t="shared" si="5"/>
        <v>0</v>
      </c>
      <c r="I123" s="825"/>
      <c r="J123" s="828"/>
      <c r="K123" s="829"/>
    </row>
    <row r="124" spans="1:11" ht="58.5" x14ac:dyDescent="0.3">
      <c r="A124" s="830">
        <v>1</v>
      </c>
      <c r="B124" s="831" t="s">
        <v>1932</v>
      </c>
      <c r="C124" s="832" t="s">
        <v>4467</v>
      </c>
      <c r="D124" s="833">
        <v>50000000</v>
      </c>
      <c r="E124" s="834">
        <v>3314000</v>
      </c>
      <c r="F124" s="834">
        <v>25000000</v>
      </c>
      <c r="G124" s="834"/>
      <c r="H124" s="834">
        <f t="shared" si="5"/>
        <v>25000000</v>
      </c>
      <c r="I124" s="836">
        <f>F124</f>
        <v>25000000</v>
      </c>
      <c r="J124" s="828"/>
      <c r="K124" s="828" t="s">
        <v>4226</v>
      </c>
    </row>
    <row r="125" spans="1:11" ht="39" x14ac:dyDescent="0.3">
      <c r="A125" s="830">
        <v>2</v>
      </c>
      <c r="B125" s="831" t="s">
        <v>1933</v>
      </c>
      <c r="C125" s="832" t="s">
        <v>1926</v>
      </c>
      <c r="D125" s="833">
        <v>1000000000</v>
      </c>
      <c r="E125" s="834" t="s">
        <v>20</v>
      </c>
      <c r="F125" s="834">
        <v>0</v>
      </c>
      <c r="G125" s="834">
        <v>0</v>
      </c>
      <c r="H125" s="834">
        <f t="shared" si="5"/>
        <v>0</v>
      </c>
      <c r="I125" s="825"/>
      <c r="J125" s="828" t="s">
        <v>4482</v>
      </c>
      <c r="K125" s="829"/>
    </row>
    <row r="126" spans="1:11" ht="58.5" x14ac:dyDescent="0.3">
      <c r="A126" s="830">
        <v>3</v>
      </c>
      <c r="B126" s="831" t="s">
        <v>1934</v>
      </c>
      <c r="C126" s="832" t="s">
        <v>1927</v>
      </c>
      <c r="D126" s="833">
        <v>2000000000</v>
      </c>
      <c r="E126" s="834">
        <v>739513115.14999998</v>
      </c>
      <c r="F126" s="834">
        <v>0</v>
      </c>
      <c r="G126" s="834">
        <v>1000000000</v>
      </c>
      <c r="H126" s="834">
        <f t="shared" si="5"/>
        <v>1000000000</v>
      </c>
      <c r="I126" s="825">
        <f>G126</f>
        <v>1000000000</v>
      </c>
      <c r="J126" s="828"/>
      <c r="K126" s="828" t="s">
        <v>4226</v>
      </c>
    </row>
    <row r="127" spans="1:11" ht="39" x14ac:dyDescent="0.3">
      <c r="A127" s="830">
        <v>4</v>
      </c>
      <c r="B127" s="831" t="s">
        <v>1935</v>
      </c>
      <c r="C127" s="832" t="s">
        <v>1928</v>
      </c>
      <c r="D127" s="853" t="s">
        <v>20</v>
      </c>
      <c r="E127" s="834" t="s">
        <v>20</v>
      </c>
      <c r="F127" s="834" t="str">
        <f>D127</f>
        <v>-</v>
      </c>
      <c r="G127" s="834"/>
      <c r="H127" s="834">
        <v>0</v>
      </c>
      <c r="I127" s="825"/>
      <c r="J127" s="828"/>
      <c r="K127" s="829"/>
    </row>
    <row r="128" spans="1:11" ht="78" x14ac:dyDescent="0.3">
      <c r="A128" s="830">
        <v>5</v>
      </c>
      <c r="B128" s="831" t="s">
        <v>1936</v>
      </c>
      <c r="C128" s="832" t="s">
        <v>1929</v>
      </c>
      <c r="D128" s="853" t="s">
        <v>20</v>
      </c>
      <c r="E128" s="834" t="s">
        <v>20</v>
      </c>
      <c r="F128" s="834" t="str">
        <f>D128</f>
        <v>-</v>
      </c>
      <c r="G128" s="834"/>
      <c r="H128" s="834">
        <v>0</v>
      </c>
      <c r="I128" s="825"/>
      <c r="J128" s="828"/>
      <c r="K128" s="829"/>
    </row>
    <row r="129" spans="1:11" ht="39" x14ac:dyDescent="0.3">
      <c r="A129" s="830">
        <v>6</v>
      </c>
      <c r="B129" s="831" t="s">
        <v>1937</v>
      </c>
      <c r="C129" s="832" t="s">
        <v>1930</v>
      </c>
      <c r="D129" s="853" t="s">
        <v>20</v>
      </c>
      <c r="E129" s="834" t="s">
        <v>20</v>
      </c>
      <c r="F129" s="834" t="str">
        <f>D129</f>
        <v>-</v>
      </c>
      <c r="G129" s="834"/>
      <c r="H129" s="834">
        <v>0</v>
      </c>
      <c r="I129" s="825"/>
      <c r="J129" s="828"/>
      <c r="K129" s="829"/>
    </row>
    <row r="130" spans="1:11" ht="58.5" x14ac:dyDescent="0.3">
      <c r="A130" s="830">
        <v>7</v>
      </c>
      <c r="B130" s="831" t="s">
        <v>4525</v>
      </c>
      <c r="C130" s="832" t="s">
        <v>3684</v>
      </c>
      <c r="D130" s="853"/>
      <c r="E130" s="834"/>
      <c r="F130" s="834"/>
      <c r="G130" s="834">
        <v>100000000</v>
      </c>
      <c r="H130" s="834">
        <f t="shared" si="5"/>
        <v>100000000</v>
      </c>
      <c r="I130" s="836">
        <f>G130</f>
        <v>100000000</v>
      </c>
      <c r="J130" s="828"/>
      <c r="K130" s="828" t="s">
        <v>4226</v>
      </c>
    </row>
    <row r="131" spans="1:11" ht="58.5" x14ac:dyDescent="0.3">
      <c r="A131" s="830">
        <v>8</v>
      </c>
      <c r="B131" s="831" t="s">
        <v>2362</v>
      </c>
      <c r="C131" s="832" t="s">
        <v>4468</v>
      </c>
      <c r="D131" s="833">
        <v>2500000000</v>
      </c>
      <c r="E131" s="834" t="s">
        <v>20</v>
      </c>
      <c r="F131" s="834">
        <v>0</v>
      </c>
      <c r="G131" s="834">
        <v>1000000000</v>
      </c>
      <c r="H131" s="834">
        <f t="shared" si="5"/>
        <v>1000000000</v>
      </c>
      <c r="I131" s="836">
        <f>G131</f>
        <v>1000000000</v>
      </c>
      <c r="J131" s="828"/>
      <c r="K131" s="828" t="s">
        <v>4226</v>
      </c>
    </row>
    <row r="132" spans="1:11" x14ac:dyDescent="0.3">
      <c r="A132" s="1360" t="s">
        <v>1931</v>
      </c>
      <c r="B132" s="1360"/>
      <c r="C132" s="1360"/>
      <c r="D132" s="847">
        <f>SUM(D124:D131)</f>
        <v>5550000000</v>
      </c>
      <c r="E132" s="847">
        <f>SUM(E124:E131)</f>
        <v>742827115.14999998</v>
      </c>
      <c r="F132" s="847">
        <f>SUM(F124:F131)</f>
        <v>25000000</v>
      </c>
      <c r="G132" s="841">
        <f>SUM(G124:G131)</f>
        <v>2100000000</v>
      </c>
      <c r="H132" s="834">
        <f t="shared" si="5"/>
        <v>2125000000</v>
      </c>
      <c r="I132" s="841">
        <f>SUM(I124:I131)</f>
        <v>2125000000</v>
      </c>
      <c r="J132" s="828"/>
      <c r="K132" s="829"/>
    </row>
    <row r="133" spans="1:11" x14ac:dyDescent="0.3">
      <c r="A133" s="851">
        <v>7</v>
      </c>
      <c r="B133" s="852" t="s">
        <v>4117</v>
      </c>
      <c r="C133" s="816"/>
      <c r="F133" s="825"/>
      <c r="G133" s="825"/>
      <c r="H133" s="834">
        <f t="shared" si="5"/>
        <v>0</v>
      </c>
      <c r="I133" s="825"/>
      <c r="J133" s="828"/>
      <c r="K133" s="829"/>
    </row>
    <row r="134" spans="1:11" ht="78" x14ac:dyDescent="0.3">
      <c r="A134" s="830">
        <v>1</v>
      </c>
      <c r="B134" s="831" t="s">
        <v>2197</v>
      </c>
      <c r="C134" s="832" t="s">
        <v>4236</v>
      </c>
      <c r="D134" s="833">
        <v>2300000000</v>
      </c>
      <c r="E134" s="834" t="s">
        <v>20</v>
      </c>
      <c r="F134" s="834">
        <v>0</v>
      </c>
      <c r="G134" s="834">
        <v>500000000</v>
      </c>
      <c r="H134" s="834">
        <f t="shared" si="5"/>
        <v>500000000</v>
      </c>
      <c r="I134" s="825">
        <f>G134</f>
        <v>500000000</v>
      </c>
      <c r="J134" s="828"/>
      <c r="K134" s="828" t="s">
        <v>4234</v>
      </c>
    </row>
    <row r="135" spans="1:11" ht="78" x14ac:dyDescent="0.3">
      <c r="A135" s="830">
        <v>2</v>
      </c>
      <c r="B135" s="831" t="s">
        <v>2198</v>
      </c>
      <c r="C135" s="832" t="s">
        <v>4235</v>
      </c>
      <c r="D135" s="833">
        <v>300000000</v>
      </c>
      <c r="E135" s="834" t="s">
        <v>20</v>
      </c>
      <c r="F135" s="834">
        <v>0</v>
      </c>
      <c r="G135" s="834">
        <v>500000000</v>
      </c>
      <c r="H135" s="834">
        <f t="shared" si="5"/>
        <v>500000000</v>
      </c>
      <c r="I135" s="825">
        <f>G135</f>
        <v>500000000</v>
      </c>
      <c r="J135" s="828"/>
      <c r="K135" s="828" t="s">
        <v>4234</v>
      </c>
    </row>
    <row r="136" spans="1:11" ht="39" x14ac:dyDescent="0.3">
      <c r="A136" s="830">
        <v>3</v>
      </c>
      <c r="B136" s="831" t="s">
        <v>2199</v>
      </c>
      <c r="C136" s="832" t="s">
        <v>2195</v>
      </c>
      <c r="D136" s="833">
        <v>10000000</v>
      </c>
      <c r="E136" s="834" t="s">
        <v>20</v>
      </c>
      <c r="F136" s="834">
        <f>D136</f>
        <v>10000000</v>
      </c>
      <c r="G136" s="834"/>
      <c r="H136" s="834">
        <f t="shared" si="5"/>
        <v>10000000</v>
      </c>
      <c r="I136" s="825"/>
      <c r="J136" s="828" t="s">
        <v>4237</v>
      </c>
      <c r="K136" s="829"/>
    </row>
    <row r="137" spans="1:11" ht="78" x14ac:dyDescent="0.3">
      <c r="A137" s="830">
        <v>4</v>
      </c>
      <c r="B137" s="831" t="s">
        <v>4530</v>
      </c>
      <c r="C137" s="832" t="s">
        <v>4489</v>
      </c>
      <c r="D137" s="839"/>
      <c r="E137" s="834"/>
      <c r="F137" s="834"/>
      <c r="G137" s="834">
        <v>250000000</v>
      </c>
      <c r="H137" s="834">
        <f t="shared" si="5"/>
        <v>250000000</v>
      </c>
      <c r="I137" s="825">
        <f>H137</f>
        <v>250000000</v>
      </c>
      <c r="J137" s="842"/>
      <c r="K137" s="828" t="s">
        <v>4536</v>
      </c>
    </row>
    <row r="138" spans="1:11" x14ac:dyDescent="0.3">
      <c r="A138" s="1363" t="s">
        <v>2196</v>
      </c>
      <c r="B138" s="1363"/>
      <c r="C138" s="1363"/>
      <c r="D138" s="847">
        <f>SUM(D134:D137)</f>
        <v>2610000000</v>
      </c>
      <c r="E138" s="847">
        <f t="shared" ref="E138:G138" si="11">SUM(E134:E137)</f>
        <v>0</v>
      </c>
      <c r="F138" s="847">
        <f t="shared" si="11"/>
        <v>10000000</v>
      </c>
      <c r="G138" s="847">
        <f t="shared" si="11"/>
        <v>1250000000</v>
      </c>
      <c r="H138" s="847">
        <f>SUM(H134:H137)</f>
        <v>1260000000</v>
      </c>
      <c r="I138" s="841">
        <f>SUM(I134:I137)</f>
        <v>1250000000</v>
      </c>
      <c r="J138" s="841">
        <f>SUM(J134:J137)</f>
        <v>0</v>
      </c>
      <c r="K138" s="829"/>
    </row>
    <row r="139" spans="1:11" x14ac:dyDescent="0.3">
      <c r="A139" s="851">
        <v>8</v>
      </c>
      <c r="B139" s="852" t="s">
        <v>4118</v>
      </c>
      <c r="C139" s="816"/>
      <c r="F139" s="825"/>
      <c r="G139" s="825"/>
      <c r="H139" s="834">
        <f t="shared" si="5"/>
        <v>0</v>
      </c>
      <c r="I139" s="825"/>
      <c r="J139" s="828"/>
      <c r="K139" s="829"/>
    </row>
    <row r="140" spans="1:11" ht="58.5" x14ac:dyDescent="0.3">
      <c r="A140" s="830">
        <v>1</v>
      </c>
      <c r="B140" s="831" t="s">
        <v>2308</v>
      </c>
      <c r="C140" s="832" t="s">
        <v>2307</v>
      </c>
      <c r="D140" s="833">
        <v>100000000</v>
      </c>
      <c r="E140" s="834">
        <v>32500000</v>
      </c>
      <c r="F140" s="834">
        <v>0</v>
      </c>
      <c r="G140" s="834">
        <v>50000000</v>
      </c>
      <c r="H140" s="834">
        <f t="shared" si="5"/>
        <v>50000000</v>
      </c>
      <c r="I140" s="825"/>
      <c r="J140" s="828" t="s">
        <v>4238</v>
      </c>
      <c r="K140" s="829"/>
    </row>
    <row r="141" spans="1:11" ht="58.5" x14ac:dyDescent="0.3">
      <c r="A141" s="830">
        <v>2</v>
      </c>
      <c r="B141" s="831" t="s">
        <v>2309</v>
      </c>
      <c r="C141" s="832" t="s">
        <v>1397</v>
      </c>
      <c r="D141" s="833">
        <v>100000000</v>
      </c>
      <c r="E141" s="834">
        <v>6155500</v>
      </c>
      <c r="F141" s="834">
        <v>0</v>
      </c>
      <c r="G141" s="834">
        <v>60000000</v>
      </c>
      <c r="H141" s="834">
        <f t="shared" si="5"/>
        <v>60000000</v>
      </c>
      <c r="I141" s="825"/>
      <c r="J141" s="828" t="s">
        <v>4238</v>
      </c>
      <c r="K141" s="829"/>
    </row>
    <row r="142" spans="1:11" x14ac:dyDescent="0.3">
      <c r="A142" s="1360" t="s">
        <v>2318</v>
      </c>
      <c r="B142" s="1360"/>
      <c r="C142" s="1360"/>
      <c r="D142" s="847">
        <f>SUM(D140:D141)</f>
        <v>200000000</v>
      </c>
      <c r="E142" s="847">
        <f>SUM(E140:E141)</f>
        <v>38655500</v>
      </c>
      <c r="F142" s="841">
        <f>SUM(F140:F141)</f>
        <v>0</v>
      </c>
      <c r="G142" s="841">
        <f>SUM(G140:G141)</f>
        <v>110000000</v>
      </c>
      <c r="H142" s="834">
        <f t="shared" si="5"/>
        <v>110000000</v>
      </c>
      <c r="I142" s="841">
        <f>SUM(I140:I141)</f>
        <v>0</v>
      </c>
      <c r="J142" s="828"/>
      <c r="K142" s="829"/>
    </row>
    <row r="143" spans="1:11" x14ac:dyDescent="0.3">
      <c r="A143" s="851">
        <v>9</v>
      </c>
      <c r="B143" s="852" t="s">
        <v>4119</v>
      </c>
      <c r="C143" s="816"/>
      <c r="F143" s="825"/>
      <c r="G143" s="825"/>
      <c r="H143" s="834">
        <f t="shared" si="5"/>
        <v>0</v>
      </c>
      <c r="I143" s="825"/>
      <c r="J143" s="828"/>
      <c r="K143" s="829"/>
    </row>
    <row r="144" spans="1:11" ht="39" x14ac:dyDescent="0.3">
      <c r="A144" s="830">
        <v>1</v>
      </c>
      <c r="B144" s="831" t="s">
        <v>1438</v>
      </c>
      <c r="C144" s="832" t="s">
        <v>1397</v>
      </c>
      <c r="D144" s="835" t="s">
        <v>20</v>
      </c>
      <c r="E144" s="834" t="s">
        <v>20</v>
      </c>
      <c r="F144" s="834" t="str">
        <f t="shared" ref="F144:F153" si="12">D144</f>
        <v>-</v>
      </c>
      <c r="G144" s="834"/>
      <c r="H144" s="834">
        <v>0</v>
      </c>
      <c r="I144" s="825"/>
      <c r="J144" s="828"/>
      <c r="K144" s="829"/>
    </row>
    <row r="145" spans="1:11" ht="39" x14ac:dyDescent="0.3">
      <c r="A145" s="830">
        <v>2</v>
      </c>
      <c r="B145" s="831" t="s">
        <v>1478</v>
      </c>
      <c r="C145" s="832" t="s">
        <v>1398</v>
      </c>
      <c r="D145" s="835" t="s">
        <v>20</v>
      </c>
      <c r="E145" s="834" t="s">
        <v>20</v>
      </c>
      <c r="F145" s="834" t="str">
        <f t="shared" si="12"/>
        <v>-</v>
      </c>
      <c r="G145" s="834"/>
      <c r="H145" s="834">
        <v>0</v>
      </c>
      <c r="I145" s="825"/>
      <c r="J145" s="828"/>
      <c r="K145" s="829"/>
    </row>
    <row r="146" spans="1:11" ht="39" x14ac:dyDescent="0.3">
      <c r="A146" s="830">
        <v>3</v>
      </c>
      <c r="B146" s="831" t="s">
        <v>1477</v>
      </c>
      <c r="C146" s="832" t="s">
        <v>4239</v>
      </c>
      <c r="D146" s="833">
        <v>5000000</v>
      </c>
      <c r="E146" s="834" t="s">
        <v>20</v>
      </c>
      <c r="F146" s="834">
        <v>0</v>
      </c>
      <c r="G146" s="834"/>
      <c r="H146" s="834">
        <f t="shared" ref="H146:H210" si="13">F146+G146</f>
        <v>0</v>
      </c>
      <c r="I146" s="825"/>
      <c r="J146" s="828" t="s">
        <v>4241</v>
      </c>
      <c r="K146" s="829"/>
    </row>
    <row r="147" spans="1:11" ht="58.5" x14ac:dyDescent="0.3">
      <c r="A147" s="830">
        <v>4</v>
      </c>
      <c r="B147" s="831" t="s">
        <v>1476</v>
      </c>
      <c r="C147" s="832" t="s">
        <v>1400</v>
      </c>
      <c r="D147" s="833">
        <v>3000000</v>
      </c>
      <c r="E147" s="834" t="s">
        <v>20</v>
      </c>
      <c r="F147" s="834">
        <v>2000000</v>
      </c>
      <c r="G147" s="834"/>
      <c r="H147" s="834">
        <f t="shared" si="13"/>
        <v>2000000</v>
      </c>
      <c r="I147" s="825"/>
      <c r="J147" s="828" t="s">
        <v>4240</v>
      </c>
      <c r="K147" s="829"/>
    </row>
    <row r="148" spans="1:11" ht="58.5" x14ac:dyDescent="0.3">
      <c r="A148" s="830">
        <v>5</v>
      </c>
      <c r="B148" s="831" t="s">
        <v>1475</v>
      </c>
      <c r="C148" s="832" t="s">
        <v>1401</v>
      </c>
      <c r="D148" s="833">
        <v>3000000</v>
      </c>
      <c r="E148" s="834" t="s">
        <v>20</v>
      </c>
      <c r="F148" s="834">
        <f t="shared" si="12"/>
        <v>3000000</v>
      </c>
      <c r="G148" s="834"/>
      <c r="H148" s="834">
        <f t="shared" si="13"/>
        <v>3000000</v>
      </c>
      <c r="I148" s="825">
        <f>F148</f>
        <v>3000000</v>
      </c>
      <c r="J148" s="828"/>
      <c r="K148" s="828" t="s">
        <v>4226</v>
      </c>
    </row>
    <row r="149" spans="1:11" ht="58.5" x14ac:dyDescent="0.3">
      <c r="A149" s="830">
        <v>6</v>
      </c>
      <c r="B149" s="831" t="s">
        <v>1474</v>
      </c>
      <c r="C149" s="832" t="s">
        <v>1402</v>
      </c>
      <c r="D149" s="833">
        <v>3000000</v>
      </c>
      <c r="E149" s="834" t="s">
        <v>20</v>
      </c>
      <c r="F149" s="834">
        <f t="shared" si="12"/>
        <v>3000000</v>
      </c>
      <c r="G149" s="834"/>
      <c r="H149" s="834">
        <f t="shared" si="13"/>
        <v>3000000</v>
      </c>
      <c r="I149" s="825">
        <f>F149</f>
        <v>3000000</v>
      </c>
      <c r="J149" s="828"/>
      <c r="K149" s="828" t="s">
        <v>4226</v>
      </c>
    </row>
    <row r="150" spans="1:11" ht="58.5" x14ac:dyDescent="0.3">
      <c r="A150" s="830">
        <v>7</v>
      </c>
      <c r="B150" s="831" t="s">
        <v>1473</v>
      </c>
      <c r="C150" s="832" t="s">
        <v>1403</v>
      </c>
      <c r="D150" s="833">
        <v>4000000</v>
      </c>
      <c r="E150" s="834" t="s">
        <v>20</v>
      </c>
      <c r="F150" s="834">
        <f>D150</f>
        <v>4000000</v>
      </c>
      <c r="G150" s="834"/>
      <c r="H150" s="834">
        <f t="shared" si="13"/>
        <v>4000000</v>
      </c>
      <c r="I150" s="825">
        <f>F150</f>
        <v>4000000</v>
      </c>
      <c r="J150" s="828"/>
      <c r="K150" s="828" t="s">
        <v>4226</v>
      </c>
    </row>
    <row r="151" spans="1:11" ht="58.5" x14ac:dyDescent="0.3">
      <c r="A151" s="830">
        <v>8</v>
      </c>
      <c r="B151" s="831" t="s">
        <v>1472</v>
      </c>
      <c r="C151" s="832" t="s">
        <v>1404</v>
      </c>
      <c r="D151" s="833">
        <v>4000000</v>
      </c>
      <c r="E151" s="834" t="s">
        <v>20</v>
      </c>
      <c r="F151" s="834">
        <f>D151</f>
        <v>4000000</v>
      </c>
      <c r="G151" s="834"/>
      <c r="H151" s="834">
        <f t="shared" si="13"/>
        <v>4000000</v>
      </c>
      <c r="I151" s="825">
        <f>F151</f>
        <v>4000000</v>
      </c>
      <c r="J151" s="828"/>
      <c r="K151" s="828" t="s">
        <v>4226</v>
      </c>
    </row>
    <row r="152" spans="1:11" ht="39" x14ac:dyDescent="0.3">
      <c r="A152" s="830">
        <v>9</v>
      </c>
      <c r="B152" s="831" t="s">
        <v>1471</v>
      </c>
      <c r="C152" s="832" t="s">
        <v>1405</v>
      </c>
      <c r="D152" s="833">
        <v>1000000</v>
      </c>
      <c r="E152" s="834" t="s">
        <v>20</v>
      </c>
      <c r="F152" s="834">
        <v>0</v>
      </c>
      <c r="G152" s="834"/>
      <c r="H152" s="834">
        <f t="shared" si="13"/>
        <v>0</v>
      </c>
      <c r="I152" s="825">
        <f>F152</f>
        <v>0</v>
      </c>
      <c r="J152" s="828" t="s">
        <v>4241</v>
      </c>
      <c r="K152" s="829"/>
    </row>
    <row r="153" spans="1:11" ht="58.5" x14ac:dyDescent="0.3">
      <c r="A153" s="830">
        <v>10</v>
      </c>
      <c r="B153" s="831" t="s">
        <v>1470</v>
      </c>
      <c r="C153" s="832" t="s">
        <v>1406</v>
      </c>
      <c r="D153" s="833">
        <v>2000000</v>
      </c>
      <c r="E153" s="834" t="s">
        <v>20</v>
      </c>
      <c r="F153" s="834">
        <f t="shared" si="12"/>
        <v>2000000</v>
      </c>
      <c r="G153" s="834"/>
      <c r="H153" s="834">
        <f t="shared" si="13"/>
        <v>2000000</v>
      </c>
      <c r="I153" s="825"/>
      <c r="J153" s="828" t="s">
        <v>4242</v>
      </c>
      <c r="K153" s="829"/>
    </row>
    <row r="154" spans="1:11" ht="58.5" x14ac:dyDescent="0.3">
      <c r="A154" s="830">
        <v>11</v>
      </c>
      <c r="B154" s="831" t="s">
        <v>1469</v>
      </c>
      <c r="C154" s="832" t="s">
        <v>1407</v>
      </c>
      <c r="D154" s="833">
        <v>6000000</v>
      </c>
      <c r="E154" s="834" t="s">
        <v>20</v>
      </c>
      <c r="F154" s="834">
        <v>0</v>
      </c>
      <c r="G154" s="834"/>
      <c r="H154" s="834">
        <f t="shared" si="13"/>
        <v>0</v>
      </c>
      <c r="I154" s="825"/>
      <c r="J154" s="828" t="s">
        <v>4241</v>
      </c>
      <c r="K154" s="829"/>
    </row>
    <row r="155" spans="1:11" ht="58.5" x14ac:dyDescent="0.3">
      <c r="A155" s="830">
        <v>12</v>
      </c>
      <c r="B155" s="831" t="s">
        <v>1468</v>
      </c>
      <c r="C155" s="832" t="s">
        <v>1408</v>
      </c>
      <c r="D155" s="833">
        <v>2000000</v>
      </c>
      <c r="E155" s="834" t="s">
        <v>20</v>
      </c>
      <c r="F155" s="834">
        <v>1000000</v>
      </c>
      <c r="G155" s="834"/>
      <c r="H155" s="834">
        <f t="shared" si="13"/>
        <v>1000000</v>
      </c>
      <c r="I155" s="825"/>
      <c r="J155" s="828" t="s">
        <v>4240</v>
      </c>
      <c r="K155" s="829"/>
    </row>
    <row r="156" spans="1:11" ht="78" x14ac:dyDescent="0.3">
      <c r="A156" s="830">
        <v>13</v>
      </c>
      <c r="B156" s="831" t="s">
        <v>1467</v>
      </c>
      <c r="C156" s="832" t="s">
        <v>1409</v>
      </c>
      <c r="D156" s="833">
        <v>1000000</v>
      </c>
      <c r="E156" s="834" t="s">
        <v>20</v>
      </c>
      <c r="F156" s="834">
        <f t="shared" ref="F156:F177" si="14">D156</f>
        <v>1000000</v>
      </c>
      <c r="G156" s="834"/>
      <c r="H156" s="834">
        <f t="shared" si="13"/>
        <v>1000000</v>
      </c>
      <c r="I156" s="825"/>
      <c r="J156" s="828" t="s">
        <v>4240</v>
      </c>
      <c r="K156" s="829"/>
    </row>
    <row r="157" spans="1:11" ht="58.5" x14ac:dyDescent="0.3">
      <c r="A157" s="830">
        <v>14</v>
      </c>
      <c r="B157" s="831" t="s">
        <v>1466</v>
      </c>
      <c r="C157" s="832" t="s">
        <v>1410</v>
      </c>
      <c r="D157" s="833">
        <v>7000000</v>
      </c>
      <c r="E157" s="834" t="s">
        <v>20</v>
      </c>
      <c r="F157" s="834">
        <f t="shared" si="14"/>
        <v>7000000</v>
      </c>
      <c r="G157" s="834"/>
      <c r="H157" s="834">
        <f t="shared" si="13"/>
        <v>7000000</v>
      </c>
      <c r="I157" s="825"/>
      <c r="J157" s="828" t="s">
        <v>4240</v>
      </c>
      <c r="K157" s="829"/>
    </row>
    <row r="158" spans="1:11" ht="58.5" x14ac:dyDescent="0.3">
      <c r="A158" s="830">
        <v>15</v>
      </c>
      <c r="B158" s="831" t="s">
        <v>1465</v>
      </c>
      <c r="C158" s="832" t="s">
        <v>1411</v>
      </c>
      <c r="D158" s="833">
        <v>1000000</v>
      </c>
      <c r="E158" s="834" t="s">
        <v>20</v>
      </c>
      <c r="F158" s="834">
        <f t="shared" si="14"/>
        <v>1000000</v>
      </c>
      <c r="G158" s="834"/>
      <c r="H158" s="834">
        <f t="shared" si="13"/>
        <v>1000000</v>
      </c>
      <c r="I158" s="825"/>
      <c r="J158" s="828" t="s">
        <v>4240</v>
      </c>
      <c r="K158" s="829"/>
    </row>
    <row r="159" spans="1:11" ht="58.5" x14ac:dyDescent="0.3">
      <c r="A159" s="830">
        <v>16</v>
      </c>
      <c r="B159" s="831" t="s">
        <v>1464</v>
      </c>
      <c r="C159" s="832" t="s">
        <v>1412</v>
      </c>
      <c r="D159" s="833">
        <v>5500000</v>
      </c>
      <c r="E159" s="834" t="s">
        <v>20</v>
      </c>
      <c r="F159" s="834">
        <v>11500000</v>
      </c>
      <c r="G159" s="834"/>
      <c r="H159" s="834">
        <f t="shared" si="13"/>
        <v>11500000</v>
      </c>
      <c r="I159" s="825"/>
      <c r="J159" s="828" t="s">
        <v>4240</v>
      </c>
      <c r="K159" s="829"/>
    </row>
    <row r="160" spans="1:11" ht="58.5" x14ac:dyDescent="0.3">
      <c r="A160" s="830">
        <v>17</v>
      </c>
      <c r="B160" s="831" t="s">
        <v>1463</v>
      </c>
      <c r="C160" s="832" t="s">
        <v>3800</v>
      </c>
      <c r="D160" s="833">
        <v>1000000</v>
      </c>
      <c r="E160" s="834" t="s">
        <v>20</v>
      </c>
      <c r="F160" s="834">
        <v>1000000</v>
      </c>
      <c r="G160" s="834"/>
      <c r="H160" s="834">
        <f t="shared" si="13"/>
        <v>1000000</v>
      </c>
      <c r="I160" s="825"/>
      <c r="J160" s="828" t="s">
        <v>4240</v>
      </c>
      <c r="K160" s="829"/>
    </row>
    <row r="161" spans="1:11" ht="39" x14ac:dyDescent="0.3">
      <c r="A161" s="830">
        <v>18</v>
      </c>
      <c r="B161" s="831" t="s">
        <v>1462</v>
      </c>
      <c r="C161" s="832" t="s">
        <v>1414</v>
      </c>
      <c r="D161" s="835" t="s">
        <v>20</v>
      </c>
      <c r="E161" s="834" t="s">
        <v>20</v>
      </c>
      <c r="F161" s="834" t="str">
        <f t="shared" si="14"/>
        <v>-</v>
      </c>
      <c r="G161" s="834"/>
      <c r="H161" s="834">
        <v>0</v>
      </c>
      <c r="I161" s="825"/>
      <c r="J161" s="828"/>
      <c r="K161" s="829"/>
    </row>
    <row r="162" spans="1:11" ht="58.5" x14ac:dyDescent="0.3">
      <c r="A162" s="830">
        <v>19</v>
      </c>
      <c r="B162" s="831" t="s">
        <v>1461</v>
      </c>
      <c r="C162" s="832" t="s">
        <v>1415</v>
      </c>
      <c r="D162" s="833">
        <v>2000000</v>
      </c>
      <c r="E162" s="834" t="s">
        <v>20</v>
      </c>
      <c r="F162" s="834">
        <v>1000000</v>
      </c>
      <c r="G162" s="834"/>
      <c r="H162" s="834">
        <f t="shared" si="13"/>
        <v>1000000</v>
      </c>
      <c r="I162" s="825"/>
      <c r="J162" s="828" t="s">
        <v>4240</v>
      </c>
      <c r="K162" s="829"/>
    </row>
    <row r="163" spans="1:11" ht="58.5" x14ac:dyDescent="0.3">
      <c r="A163" s="830">
        <v>20</v>
      </c>
      <c r="B163" s="831" t="s">
        <v>1460</v>
      </c>
      <c r="C163" s="832" t="s">
        <v>1416</v>
      </c>
      <c r="D163" s="833">
        <v>2000000</v>
      </c>
      <c r="E163" s="834" t="s">
        <v>20</v>
      </c>
      <c r="F163" s="834">
        <v>1000000</v>
      </c>
      <c r="G163" s="834"/>
      <c r="H163" s="834">
        <f t="shared" si="13"/>
        <v>1000000</v>
      </c>
      <c r="I163" s="825"/>
      <c r="J163" s="828" t="s">
        <v>4240</v>
      </c>
      <c r="K163" s="829"/>
    </row>
    <row r="164" spans="1:11" ht="58.5" x14ac:dyDescent="0.3">
      <c r="A164" s="830">
        <v>21</v>
      </c>
      <c r="B164" s="831" t="s">
        <v>1459</v>
      </c>
      <c r="C164" s="832" t="s">
        <v>1417</v>
      </c>
      <c r="D164" s="833">
        <v>3000000</v>
      </c>
      <c r="E164" s="834" t="s">
        <v>20</v>
      </c>
      <c r="F164" s="834">
        <f t="shared" si="14"/>
        <v>3000000</v>
      </c>
      <c r="G164" s="834"/>
      <c r="H164" s="834">
        <f t="shared" si="13"/>
        <v>3000000</v>
      </c>
      <c r="I164" s="825"/>
      <c r="J164" s="828" t="s">
        <v>4240</v>
      </c>
      <c r="K164" s="829"/>
    </row>
    <row r="165" spans="1:11" ht="58.5" x14ac:dyDescent="0.3">
      <c r="A165" s="830">
        <v>22</v>
      </c>
      <c r="B165" s="831" t="s">
        <v>1458</v>
      </c>
      <c r="C165" s="832" t="s">
        <v>1418</v>
      </c>
      <c r="D165" s="833">
        <v>2000000</v>
      </c>
      <c r="E165" s="834" t="s">
        <v>20</v>
      </c>
      <c r="F165" s="834">
        <v>1000000</v>
      </c>
      <c r="G165" s="834"/>
      <c r="H165" s="834">
        <f t="shared" si="13"/>
        <v>1000000</v>
      </c>
      <c r="I165" s="825"/>
      <c r="J165" s="828" t="s">
        <v>4240</v>
      </c>
      <c r="K165" s="829"/>
    </row>
    <row r="166" spans="1:11" ht="58.5" x14ac:dyDescent="0.3">
      <c r="A166" s="830">
        <v>23</v>
      </c>
      <c r="B166" s="831" t="s">
        <v>1457</v>
      </c>
      <c r="C166" s="832" t="s">
        <v>1419</v>
      </c>
      <c r="D166" s="833">
        <v>5000000</v>
      </c>
      <c r="E166" s="834" t="s">
        <v>20</v>
      </c>
      <c r="F166" s="834">
        <v>1600000</v>
      </c>
      <c r="G166" s="834"/>
      <c r="H166" s="834">
        <f t="shared" si="13"/>
        <v>1600000</v>
      </c>
      <c r="I166" s="825">
        <f>F166</f>
        <v>1600000</v>
      </c>
      <c r="J166" s="854"/>
      <c r="K166" s="828" t="s">
        <v>4226</v>
      </c>
    </row>
    <row r="167" spans="1:11" ht="39" x14ac:dyDescent="0.3">
      <c r="A167" s="830">
        <v>24</v>
      </c>
      <c r="B167" s="831" t="s">
        <v>1456</v>
      </c>
      <c r="C167" s="832" t="s">
        <v>1420</v>
      </c>
      <c r="D167" s="833">
        <v>3000000</v>
      </c>
      <c r="E167" s="834" t="s">
        <v>20</v>
      </c>
      <c r="F167" s="834">
        <v>0</v>
      </c>
      <c r="G167" s="834"/>
      <c r="H167" s="834">
        <f t="shared" si="13"/>
        <v>0</v>
      </c>
      <c r="I167" s="825"/>
      <c r="J167" s="828" t="s">
        <v>4241</v>
      </c>
      <c r="K167" s="829"/>
    </row>
    <row r="168" spans="1:11" ht="39" x14ac:dyDescent="0.3">
      <c r="A168" s="830">
        <v>25</v>
      </c>
      <c r="B168" s="831" t="s">
        <v>1455</v>
      </c>
      <c r="C168" s="832" t="s">
        <v>1421</v>
      </c>
      <c r="D168" s="833">
        <v>4000000</v>
      </c>
      <c r="E168" s="834" t="s">
        <v>20</v>
      </c>
      <c r="F168" s="834">
        <v>0</v>
      </c>
      <c r="G168" s="834"/>
      <c r="H168" s="834">
        <f t="shared" si="13"/>
        <v>0</v>
      </c>
      <c r="I168" s="825"/>
      <c r="J168" s="828" t="s">
        <v>4241</v>
      </c>
      <c r="K168" s="829"/>
    </row>
    <row r="169" spans="1:11" ht="39" x14ac:dyDescent="0.3">
      <c r="A169" s="830">
        <v>26</v>
      </c>
      <c r="B169" s="831" t="s">
        <v>1454</v>
      </c>
      <c r="C169" s="832" t="s">
        <v>1422</v>
      </c>
      <c r="D169" s="833">
        <v>1500000</v>
      </c>
      <c r="E169" s="834" t="s">
        <v>20</v>
      </c>
      <c r="F169" s="834">
        <v>0</v>
      </c>
      <c r="G169" s="834"/>
      <c r="H169" s="834">
        <f t="shared" si="13"/>
        <v>0</v>
      </c>
      <c r="I169" s="825"/>
      <c r="J169" s="828" t="s">
        <v>4241</v>
      </c>
      <c r="K169" s="829"/>
    </row>
    <row r="170" spans="1:11" ht="58.5" x14ac:dyDescent="0.3">
      <c r="A170" s="830">
        <v>27</v>
      </c>
      <c r="B170" s="831" t="s">
        <v>1453</v>
      </c>
      <c r="C170" s="832" t="s">
        <v>3679</v>
      </c>
      <c r="D170" s="833">
        <v>5000000</v>
      </c>
      <c r="E170" s="834">
        <v>3000000</v>
      </c>
      <c r="F170" s="834">
        <v>3000000</v>
      </c>
      <c r="G170" s="834"/>
      <c r="H170" s="834">
        <f t="shared" si="13"/>
        <v>3000000</v>
      </c>
      <c r="I170" s="825"/>
      <c r="J170" s="828" t="s">
        <v>4240</v>
      </c>
      <c r="K170" s="829"/>
    </row>
    <row r="171" spans="1:11" ht="58.5" x14ac:dyDescent="0.3">
      <c r="A171" s="830">
        <v>28</v>
      </c>
      <c r="B171" s="831" t="s">
        <v>1452</v>
      </c>
      <c r="C171" s="832" t="s">
        <v>1424</v>
      </c>
      <c r="D171" s="833">
        <v>2000000</v>
      </c>
      <c r="E171" s="834">
        <v>650000</v>
      </c>
      <c r="F171" s="834">
        <f t="shared" si="14"/>
        <v>2000000</v>
      </c>
      <c r="G171" s="834"/>
      <c r="H171" s="834">
        <f t="shared" si="13"/>
        <v>2000000</v>
      </c>
      <c r="I171" s="825"/>
      <c r="J171" s="828" t="s">
        <v>4240</v>
      </c>
      <c r="K171" s="829"/>
    </row>
    <row r="172" spans="1:11" ht="58.5" x14ac:dyDescent="0.3">
      <c r="A172" s="830">
        <v>29</v>
      </c>
      <c r="B172" s="831" t="s">
        <v>1451</v>
      </c>
      <c r="C172" s="832" t="s">
        <v>1425</v>
      </c>
      <c r="D172" s="833">
        <v>20000000</v>
      </c>
      <c r="E172" s="834" t="s">
        <v>20</v>
      </c>
      <c r="F172" s="834">
        <v>20000000</v>
      </c>
      <c r="G172" s="834"/>
      <c r="H172" s="834">
        <f t="shared" si="13"/>
        <v>20000000</v>
      </c>
      <c r="I172" s="825"/>
      <c r="J172" s="828" t="s">
        <v>4240</v>
      </c>
      <c r="K172" s="829"/>
    </row>
    <row r="173" spans="1:11" ht="39" x14ac:dyDescent="0.3">
      <c r="A173" s="830">
        <v>30</v>
      </c>
      <c r="B173" s="831" t="s">
        <v>1450</v>
      </c>
      <c r="C173" s="832" t="s">
        <v>1426</v>
      </c>
      <c r="D173" s="833">
        <v>5000000</v>
      </c>
      <c r="E173" s="834" t="s">
        <v>20</v>
      </c>
      <c r="F173" s="834">
        <v>0</v>
      </c>
      <c r="G173" s="834"/>
      <c r="H173" s="834">
        <f t="shared" si="13"/>
        <v>0</v>
      </c>
      <c r="I173" s="825"/>
      <c r="J173" s="828" t="s">
        <v>4241</v>
      </c>
      <c r="K173" s="829"/>
    </row>
    <row r="174" spans="1:11" ht="58.5" x14ac:dyDescent="0.3">
      <c r="A174" s="830">
        <v>31</v>
      </c>
      <c r="B174" s="831" t="s">
        <v>1449</v>
      </c>
      <c r="C174" s="832" t="s">
        <v>1427</v>
      </c>
      <c r="D174" s="833">
        <v>1000000</v>
      </c>
      <c r="E174" s="834" t="s">
        <v>20</v>
      </c>
      <c r="F174" s="834">
        <f t="shared" si="14"/>
        <v>1000000</v>
      </c>
      <c r="G174" s="834"/>
      <c r="H174" s="834">
        <f t="shared" si="13"/>
        <v>1000000</v>
      </c>
      <c r="I174" s="825"/>
      <c r="J174" s="828" t="s">
        <v>4240</v>
      </c>
      <c r="K174" s="829"/>
    </row>
    <row r="175" spans="1:11" ht="39" x14ac:dyDescent="0.3">
      <c r="A175" s="830">
        <v>32</v>
      </c>
      <c r="B175" s="831" t="s">
        <v>1448</v>
      </c>
      <c r="C175" s="832" t="s">
        <v>3732</v>
      </c>
      <c r="D175" s="833">
        <v>3000000</v>
      </c>
      <c r="E175" s="834" t="s">
        <v>20</v>
      </c>
      <c r="F175" s="834">
        <v>0</v>
      </c>
      <c r="G175" s="834"/>
      <c r="H175" s="834">
        <f t="shared" si="13"/>
        <v>0</v>
      </c>
      <c r="I175" s="825"/>
      <c r="J175" s="828" t="s">
        <v>4241</v>
      </c>
      <c r="K175" s="829"/>
    </row>
    <row r="176" spans="1:11" ht="58.5" x14ac:dyDescent="0.3">
      <c r="A176" s="830">
        <v>33</v>
      </c>
      <c r="B176" s="831" t="s">
        <v>1447</v>
      </c>
      <c r="C176" s="832" t="s">
        <v>1429</v>
      </c>
      <c r="D176" s="833">
        <v>2000000</v>
      </c>
      <c r="E176" s="834" t="s">
        <v>20</v>
      </c>
      <c r="F176" s="834">
        <f t="shared" si="14"/>
        <v>2000000</v>
      </c>
      <c r="G176" s="834"/>
      <c r="H176" s="834">
        <f t="shared" si="13"/>
        <v>2000000</v>
      </c>
      <c r="I176" s="825"/>
      <c r="J176" s="828" t="s">
        <v>4240</v>
      </c>
      <c r="K176" s="829"/>
    </row>
    <row r="177" spans="1:11" ht="58.5" x14ac:dyDescent="0.3">
      <c r="A177" s="830">
        <v>34</v>
      </c>
      <c r="B177" s="831" t="s">
        <v>1446</v>
      </c>
      <c r="C177" s="832" t="s">
        <v>1430</v>
      </c>
      <c r="D177" s="833">
        <v>2000000</v>
      </c>
      <c r="E177" s="834">
        <v>600000</v>
      </c>
      <c r="F177" s="834">
        <f t="shared" si="14"/>
        <v>2000000</v>
      </c>
      <c r="G177" s="834"/>
      <c r="H177" s="834">
        <f t="shared" si="13"/>
        <v>2000000</v>
      </c>
      <c r="I177" s="825"/>
      <c r="J177" s="828" t="s">
        <v>4240</v>
      </c>
      <c r="K177" s="829"/>
    </row>
    <row r="178" spans="1:11" ht="39" x14ac:dyDescent="0.3">
      <c r="A178" s="830">
        <v>35</v>
      </c>
      <c r="B178" s="831" t="s">
        <v>1445</v>
      </c>
      <c r="C178" s="832" t="s">
        <v>1431</v>
      </c>
      <c r="D178" s="833">
        <v>6000000</v>
      </c>
      <c r="E178" s="834" t="s">
        <v>20</v>
      </c>
      <c r="F178" s="834">
        <v>0</v>
      </c>
      <c r="G178" s="834"/>
      <c r="H178" s="834">
        <f t="shared" si="13"/>
        <v>0</v>
      </c>
      <c r="I178" s="825"/>
      <c r="J178" s="828" t="s">
        <v>4241</v>
      </c>
      <c r="K178" s="829"/>
    </row>
    <row r="179" spans="1:11" ht="58.5" x14ac:dyDescent="0.3">
      <c r="A179" s="830">
        <v>36</v>
      </c>
      <c r="B179" s="831" t="s">
        <v>1444</v>
      </c>
      <c r="C179" s="832" t="s">
        <v>1432</v>
      </c>
      <c r="D179" s="833">
        <v>10000000</v>
      </c>
      <c r="E179" s="834">
        <v>1800000</v>
      </c>
      <c r="F179" s="834">
        <v>8000000</v>
      </c>
      <c r="G179" s="834"/>
      <c r="H179" s="834">
        <f t="shared" si="13"/>
        <v>8000000</v>
      </c>
      <c r="I179" s="825"/>
      <c r="J179" s="828" t="s">
        <v>4240</v>
      </c>
      <c r="K179" s="829"/>
    </row>
    <row r="180" spans="1:11" ht="58.5" x14ac:dyDescent="0.3">
      <c r="A180" s="830">
        <v>37</v>
      </c>
      <c r="B180" s="831" t="s">
        <v>1443</v>
      </c>
      <c r="C180" s="832" t="s">
        <v>1433</v>
      </c>
      <c r="D180" s="833">
        <v>3000000</v>
      </c>
      <c r="E180" s="834" t="s">
        <v>20</v>
      </c>
      <c r="F180" s="834">
        <f>D180</f>
        <v>3000000</v>
      </c>
      <c r="G180" s="834"/>
      <c r="H180" s="834">
        <f t="shared" si="13"/>
        <v>3000000</v>
      </c>
      <c r="I180" s="825"/>
      <c r="J180" s="828" t="s">
        <v>4240</v>
      </c>
      <c r="K180" s="829"/>
    </row>
    <row r="181" spans="1:11" ht="39" x14ac:dyDescent="0.3">
      <c r="A181" s="830">
        <v>38</v>
      </c>
      <c r="B181" s="831" t="s">
        <v>1442</v>
      </c>
      <c r="C181" s="832" t="s">
        <v>1434</v>
      </c>
      <c r="D181" s="833">
        <v>6000000</v>
      </c>
      <c r="E181" s="834" t="s">
        <v>20</v>
      </c>
      <c r="F181" s="834">
        <v>0</v>
      </c>
      <c r="G181" s="834"/>
      <c r="H181" s="834">
        <f t="shared" si="13"/>
        <v>0</v>
      </c>
      <c r="I181" s="825"/>
      <c r="J181" s="828" t="s">
        <v>4241</v>
      </c>
      <c r="K181" s="829"/>
    </row>
    <row r="182" spans="1:11" ht="78" x14ac:dyDescent="0.3">
      <c r="A182" s="830">
        <v>39</v>
      </c>
      <c r="B182" s="831" t="s">
        <v>1441</v>
      </c>
      <c r="C182" s="832" t="s">
        <v>1435</v>
      </c>
      <c r="D182" s="833">
        <v>10000000</v>
      </c>
      <c r="E182" s="834" t="s">
        <v>20</v>
      </c>
      <c r="F182" s="834">
        <v>0</v>
      </c>
      <c r="G182" s="834"/>
      <c r="H182" s="834">
        <f t="shared" si="13"/>
        <v>0</v>
      </c>
      <c r="I182" s="825"/>
      <c r="J182" s="828" t="s">
        <v>4241</v>
      </c>
      <c r="K182" s="829"/>
    </row>
    <row r="183" spans="1:11" ht="58.5" x14ac:dyDescent="0.3">
      <c r="A183" s="830">
        <v>40</v>
      </c>
      <c r="B183" s="831" t="s">
        <v>1440</v>
      </c>
      <c r="C183" s="832" t="s">
        <v>1436</v>
      </c>
      <c r="D183" s="833">
        <v>2000000</v>
      </c>
      <c r="E183" s="834" t="s">
        <v>20</v>
      </c>
      <c r="F183" s="834">
        <f>D183</f>
        <v>2000000</v>
      </c>
      <c r="G183" s="834"/>
      <c r="H183" s="834">
        <f t="shared" si="13"/>
        <v>2000000</v>
      </c>
      <c r="I183" s="825"/>
      <c r="J183" s="828" t="s">
        <v>4240</v>
      </c>
      <c r="K183" s="829"/>
    </row>
    <row r="184" spans="1:11" ht="58.5" x14ac:dyDescent="0.3">
      <c r="A184" s="830">
        <v>41</v>
      </c>
      <c r="B184" s="831" t="s">
        <v>1439</v>
      </c>
      <c r="C184" s="832" t="s">
        <v>1437</v>
      </c>
      <c r="D184" s="833">
        <v>2000000</v>
      </c>
      <c r="E184" s="834" t="s">
        <v>20</v>
      </c>
      <c r="F184" s="834">
        <v>1000000</v>
      </c>
      <c r="G184" s="834"/>
      <c r="H184" s="834">
        <f t="shared" si="13"/>
        <v>1000000</v>
      </c>
      <c r="I184" s="825"/>
      <c r="J184" s="828" t="s">
        <v>4240</v>
      </c>
      <c r="K184" s="829"/>
    </row>
    <row r="185" spans="1:11" ht="20.25" thickBot="1" x14ac:dyDescent="0.35">
      <c r="A185" s="1364" t="s">
        <v>1396</v>
      </c>
      <c r="B185" s="1364"/>
      <c r="C185" s="1364"/>
      <c r="D185" s="855">
        <f>SUM(D144:D184)</f>
        <v>150000000</v>
      </c>
      <c r="E185" s="856">
        <v>12329333.33</v>
      </c>
      <c r="F185" s="856">
        <f>SUM(F144:F184)</f>
        <v>92100000</v>
      </c>
      <c r="G185" s="856">
        <f>SUM(G144:G184)</f>
        <v>0</v>
      </c>
      <c r="H185" s="856">
        <f>SUM(H144:H184)</f>
        <v>92100000</v>
      </c>
      <c r="I185" s="856">
        <f>SUM(I144:I184)</f>
        <v>15600000</v>
      </c>
      <c r="J185" s="828"/>
      <c r="K185" s="829"/>
    </row>
    <row r="186" spans="1:11" ht="20.25" thickBot="1" x14ac:dyDescent="0.35">
      <c r="A186" s="1371" t="s">
        <v>3415</v>
      </c>
      <c r="B186" s="1372"/>
      <c r="C186" s="1372"/>
      <c r="D186" s="857">
        <f t="shared" ref="D186:I186" si="15">D185+D142+D138+D132+D122+D100+D88+D79+D40</f>
        <v>10853000000</v>
      </c>
      <c r="E186" s="858">
        <f t="shared" si="15"/>
        <v>826048848.48000002</v>
      </c>
      <c r="F186" s="859">
        <f t="shared" si="15"/>
        <v>452200000</v>
      </c>
      <c r="G186" s="859">
        <f t="shared" si="15"/>
        <v>5205714285.7142859</v>
      </c>
      <c r="H186" s="859">
        <f t="shared" si="15"/>
        <v>5657914285.7142859</v>
      </c>
      <c r="I186" s="859">
        <f t="shared" si="15"/>
        <v>4795100000</v>
      </c>
      <c r="J186" s="828"/>
      <c r="K186" s="829"/>
    </row>
    <row r="187" spans="1:11" x14ac:dyDescent="0.3">
      <c r="A187" s="1361" t="s">
        <v>3416</v>
      </c>
      <c r="B187" s="1361"/>
      <c r="C187" s="1361"/>
      <c r="D187" s="1361"/>
      <c r="E187" s="1361"/>
      <c r="F187" s="1362"/>
      <c r="G187" s="824"/>
      <c r="H187" s="834">
        <f t="shared" si="13"/>
        <v>0</v>
      </c>
      <c r="I187" s="825"/>
      <c r="J187" s="828"/>
      <c r="K187" s="829"/>
    </row>
    <row r="188" spans="1:11" x14ac:dyDescent="0.3">
      <c r="A188" s="851">
        <v>1</v>
      </c>
      <c r="B188" s="1377" t="s">
        <v>4120</v>
      </c>
      <c r="C188" s="1378"/>
      <c r="D188" s="1378"/>
      <c r="E188" s="1378"/>
      <c r="F188" s="1378"/>
      <c r="G188" s="860"/>
      <c r="H188" s="834">
        <f t="shared" si="13"/>
        <v>0</v>
      </c>
      <c r="I188" s="825"/>
      <c r="J188" s="828"/>
      <c r="K188" s="829"/>
    </row>
    <row r="189" spans="1:11" ht="39" x14ac:dyDescent="0.3">
      <c r="A189" s="830">
        <v>1</v>
      </c>
      <c r="B189" s="831" t="s">
        <v>807</v>
      </c>
      <c r="C189" s="832" t="s">
        <v>777</v>
      </c>
      <c r="D189" s="833">
        <v>5000000</v>
      </c>
      <c r="E189" s="834" t="s">
        <v>20</v>
      </c>
      <c r="F189" s="834">
        <v>4000000</v>
      </c>
      <c r="G189" s="834"/>
      <c r="H189" s="834">
        <f t="shared" si="13"/>
        <v>4000000</v>
      </c>
      <c r="I189" s="825">
        <f>F189</f>
        <v>4000000</v>
      </c>
      <c r="J189" s="828"/>
      <c r="K189" s="829" t="s">
        <v>3783</v>
      </c>
    </row>
    <row r="190" spans="1:11" ht="39" x14ac:dyDescent="0.3">
      <c r="A190" s="830">
        <v>2</v>
      </c>
      <c r="B190" s="831" t="s">
        <v>806</v>
      </c>
      <c r="C190" s="832" t="s">
        <v>778</v>
      </c>
      <c r="D190" s="833">
        <v>50000000</v>
      </c>
      <c r="E190" s="834">
        <v>4041000</v>
      </c>
      <c r="F190" s="834">
        <v>20000000</v>
      </c>
      <c r="G190" s="834"/>
      <c r="H190" s="834">
        <f t="shared" si="13"/>
        <v>20000000</v>
      </c>
      <c r="I190" s="825">
        <f>F190</f>
        <v>20000000</v>
      </c>
      <c r="J190" s="828"/>
      <c r="K190" s="829" t="s">
        <v>3783</v>
      </c>
    </row>
    <row r="191" spans="1:11" ht="58.5" x14ac:dyDescent="0.3">
      <c r="A191" s="830">
        <v>3</v>
      </c>
      <c r="B191" s="831" t="s">
        <v>805</v>
      </c>
      <c r="C191" s="832" t="s">
        <v>779</v>
      </c>
      <c r="D191" s="833">
        <v>920000000</v>
      </c>
      <c r="E191" s="834">
        <v>46180990.960000001</v>
      </c>
      <c r="F191" s="834">
        <v>100000000</v>
      </c>
      <c r="G191" s="834"/>
      <c r="H191" s="834">
        <f t="shared" si="13"/>
        <v>100000000</v>
      </c>
      <c r="I191" s="825"/>
      <c r="J191" s="828" t="s">
        <v>4244</v>
      </c>
      <c r="K191" s="829"/>
    </row>
    <row r="192" spans="1:11" ht="39" x14ac:dyDescent="0.3">
      <c r="A192" s="830">
        <v>4</v>
      </c>
      <c r="B192" s="831" t="s">
        <v>804</v>
      </c>
      <c r="C192" s="832" t="s">
        <v>780</v>
      </c>
      <c r="D192" s="833">
        <v>3000000</v>
      </c>
      <c r="E192" s="834" t="s">
        <v>20</v>
      </c>
      <c r="F192" s="834">
        <v>0</v>
      </c>
      <c r="G192" s="834"/>
      <c r="H192" s="834">
        <f t="shared" si="13"/>
        <v>0</v>
      </c>
      <c r="I192" s="825"/>
      <c r="J192" s="828" t="s">
        <v>4241</v>
      </c>
      <c r="K192" s="829"/>
    </row>
    <row r="193" spans="1:11" ht="58.5" x14ac:dyDescent="0.3">
      <c r="A193" s="830">
        <v>5</v>
      </c>
      <c r="B193" s="831" t="s">
        <v>803</v>
      </c>
      <c r="C193" s="832" t="s">
        <v>781</v>
      </c>
      <c r="D193" s="833">
        <v>12000000</v>
      </c>
      <c r="E193" s="834">
        <v>921300</v>
      </c>
      <c r="F193" s="834">
        <v>2000000</v>
      </c>
      <c r="G193" s="834"/>
      <c r="H193" s="834">
        <f t="shared" si="13"/>
        <v>2000000</v>
      </c>
      <c r="I193" s="825"/>
      <c r="J193" s="828" t="s">
        <v>4244</v>
      </c>
      <c r="K193" s="829"/>
    </row>
    <row r="194" spans="1:11" ht="58.5" x14ac:dyDescent="0.3">
      <c r="A194" s="830">
        <v>6</v>
      </c>
      <c r="B194" s="831" t="s">
        <v>802</v>
      </c>
      <c r="C194" s="832" t="s">
        <v>782</v>
      </c>
      <c r="D194" s="833">
        <v>7000000</v>
      </c>
      <c r="E194" s="834" t="s">
        <v>20</v>
      </c>
      <c r="F194" s="834">
        <v>2000000</v>
      </c>
      <c r="G194" s="834"/>
      <c r="H194" s="834">
        <f t="shared" si="13"/>
        <v>2000000</v>
      </c>
      <c r="I194" s="825"/>
      <c r="J194" s="828" t="s">
        <v>4244</v>
      </c>
      <c r="K194" s="829"/>
    </row>
    <row r="195" spans="1:11" ht="58.5" x14ac:dyDescent="0.3">
      <c r="A195" s="830">
        <v>7</v>
      </c>
      <c r="B195" s="831" t="s">
        <v>800</v>
      </c>
      <c r="C195" s="832" t="s">
        <v>783</v>
      </c>
      <c r="D195" s="833">
        <v>7000000</v>
      </c>
      <c r="E195" s="834" t="s">
        <v>20</v>
      </c>
      <c r="F195" s="834">
        <v>2000000</v>
      </c>
      <c r="G195" s="834"/>
      <c r="H195" s="834">
        <f t="shared" si="13"/>
        <v>2000000</v>
      </c>
      <c r="I195" s="825"/>
      <c r="J195" s="828" t="s">
        <v>4244</v>
      </c>
      <c r="K195" s="829"/>
    </row>
    <row r="196" spans="1:11" ht="58.5" x14ac:dyDescent="0.3">
      <c r="A196" s="830">
        <v>8</v>
      </c>
      <c r="B196" s="831" t="s">
        <v>799</v>
      </c>
      <c r="C196" s="832" t="s">
        <v>530</v>
      </c>
      <c r="D196" s="833">
        <v>15000000</v>
      </c>
      <c r="E196" s="834">
        <v>1624457.32</v>
      </c>
      <c r="F196" s="834">
        <v>12000000</v>
      </c>
      <c r="G196" s="834"/>
      <c r="H196" s="834">
        <f t="shared" si="13"/>
        <v>12000000</v>
      </c>
      <c r="I196" s="825"/>
      <c r="J196" s="828" t="s">
        <v>4244</v>
      </c>
      <c r="K196" s="829"/>
    </row>
    <row r="197" spans="1:11" ht="58.5" x14ac:dyDescent="0.3">
      <c r="A197" s="830">
        <v>9</v>
      </c>
      <c r="B197" s="831" t="s">
        <v>801</v>
      </c>
      <c r="C197" s="832" t="s">
        <v>784</v>
      </c>
      <c r="D197" s="833">
        <v>12000000</v>
      </c>
      <c r="E197" s="834" t="s">
        <v>20</v>
      </c>
      <c r="F197" s="834">
        <v>5000000</v>
      </c>
      <c r="G197" s="834"/>
      <c r="H197" s="834">
        <f t="shared" si="13"/>
        <v>5000000</v>
      </c>
      <c r="I197" s="825"/>
      <c r="J197" s="828" t="s">
        <v>4244</v>
      </c>
      <c r="K197" s="829"/>
    </row>
    <row r="198" spans="1:11" ht="39" x14ac:dyDescent="0.3">
      <c r="A198" s="830">
        <v>10</v>
      </c>
      <c r="B198" s="831" t="s">
        <v>798</v>
      </c>
      <c r="C198" s="832" t="s">
        <v>785</v>
      </c>
      <c r="D198" s="833">
        <v>2500000</v>
      </c>
      <c r="E198" s="834" t="s">
        <v>20</v>
      </c>
      <c r="F198" s="834">
        <v>0</v>
      </c>
      <c r="G198" s="834"/>
      <c r="H198" s="834">
        <f t="shared" si="13"/>
        <v>0</v>
      </c>
      <c r="I198" s="825"/>
      <c r="J198" s="828" t="s">
        <v>4241</v>
      </c>
      <c r="K198" s="829"/>
    </row>
    <row r="199" spans="1:11" ht="58.5" x14ac:dyDescent="0.3">
      <c r="A199" s="830">
        <v>11</v>
      </c>
      <c r="B199" s="831" t="s">
        <v>797</v>
      </c>
      <c r="C199" s="832" t="s">
        <v>786</v>
      </c>
      <c r="D199" s="833">
        <v>1000000</v>
      </c>
      <c r="E199" s="834" t="s">
        <v>20</v>
      </c>
      <c r="F199" s="834">
        <f>D199</f>
        <v>1000000</v>
      </c>
      <c r="G199" s="834"/>
      <c r="H199" s="834">
        <f t="shared" si="13"/>
        <v>1000000</v>
      </c>
      <c r="I199" s="825"/>
      <c r="J199" s="828" t="s">
        <v>4244</v>
      </c>
      <c r="K199" s="829"/>
    </row>
    <row r="200" spans="1:11" ht="39" x14ac:dyDescent="0.3">
      <c r="A200" s="830">
        <v>12</v>
      </c>
      <c r="B200" s="831" t="s">
        <v>795</v>
      </c>
      <c r="C200" s="832" t="s">
        <v>787</v>
      </c>
      <c r="D200" s="833">
        <v>3000000</v>
      </c>
      <c r="E200" s="834" t="s">
        <v>20</v>
      </c>
      <c r="F200" s="834">
        <v>0</v>
      </c>
      <c r="G200" s="834"/>
      <c r="H200" s="834">
        <f t="shared" si="13"/>
        <v>0</v>
      </c>
      <c r="I200" s="825"/>
      <c r="J200" s="828" t="s">
        <v>4241</v>
      </c>
      <c r="K200" s="829"/>
    </row>
    <row r="201" spans="1:11" ht="58.5" x14ac:dyDescent="0.3">
      <c r="A201" s="830">
        <v>13</v>
      </c>
      <c r="B201" s="831" t="s">
        <v>796</v>
      </c>
      <c r="C201" s="832" t="s">
        <v>788</v>
      </c>
      <c r="D201" s="833">
        <v>2000000</v>
      </c>
      <c r="E201" s="834" t="s">
        <v>20</v>
      </c>
      <c r="F201" s="834">
        <v>500000</v>
      </c>
      <c r="G201" s="834"/>
      <c r="H201" s="834">
        <f t="shared" si="13"/>
        <v>500000</v>
      </c>
      <c r="I201" s="825"/>
      <c r="J201" s="828" t="s">
        <v>4244</v>
      </c>
      <c r="K201" s="829"/>
    </row>
    <row r="202" spans="1:11" ht="39" x14ac:dyDescent="0.3">
      <c r="A202" s="830">
        <v>14</v>
      </c>
      <c r="B202" s="831" t="s">
        <v>794</v>
      </c>
      <c r="C202" s="832" t="s">
        <v>789</v>
      </c>
      <c r="D202" s="833">
        <v>500000</v>
      </c>
      <c r="E202" s="834" t="s">
        <v>20</v>
      </c>
      <c r="F202" s="834">
        <v>0</v>
      </c>
      <c r="G202" s="834"/>
      <c r="H202" s="834">
        <f t="shared" si="13"/>
        <v>0</v>
      </c>
      <c r="I202" s="825"/>
      <c r="J202" s="828" t="s">
        <v>4241</v>
      </c>
      <c r="K202" s="829"/>
    </row>
    <row r="203" spans="1:11" ht="58.5" x14ac:dyDescent="0.3">
      <c r="A203" s="830">
        <v>15</v>
      </c>
      <c r="B203" s="831" t="s">
        <v>793</v>
      </c>
      <c r="C203" s="832" t="s">
        <v>790</v>
      </c>
      <c r="D203" s="833">
        <v>10000000</v>
      </c>
      <c r="E203" s="834" t="s">
        <v>20</v>
      </c>
      <c r="F203" s="834">
        <v>5000000</v>
      </c>
      <c r="G203" s="834"/>
      <c r="H203" s="834">
        <f t="shared" si="13"/>
        <v>5000000</v>
      </c>
      <c r="I203" s="825"/>
      <c r="J203" s="828" t="s">
        <v>4244</v>
      </c>
      <c r="K203" s="829"/>
    </row>
    <row r="204" spans="1:11" ht="58.5" x14ac:dyDescent="0.3">
      <c r="A204" s="830">
        <v>16</v>
      </c>
      <c r="B204" s="831" t="s">
        <v>792</v>
      </c>
      <c r="C204" s="832" t="s">
        <v>791</v>
      </c>
      <c r="D204" s="833">
        <v>10000000</v>
      </c>
      <c r="E204" s="834" t="s">
        <v>20</v>
      </c>
      <c r="F204" s="834">
        <v>5000000</v>
      </c>
      <c r="G204" s="834"/>
      <c r="H204" s="834">
        <f t="shared" si="13"/>
        <v>5000000</v>
      </c>
      <c r="I204" s="825"/>
      <c r="J204" s="828" t="s">
        <v>4244</v>
      </c>
      <c r="K204" s="829"/>
    </row>
    <row r="205" spans="1:11" ht="78" x14ac:dyDescent="0.3">
      <c r="A205" s="830">
        <v>17</v>
      </c>
      <c r="B205" s="831" t="s">
        <v>4526</v>
      </c>
      <c r="C205" s="832" t="s">
        <v>4484</v>
      </c>
      <c r="D205" s="839"/>
      <c r="E205" s="834"/>
      <c r="F205" s="834"/>
      <c r="G205" s="834">
        <v>100000000</v>
      </c>
      <c r="H205" s="834">
        <f t="shared" si="13"/>
        <v>100000000</v>
      </c>
      <c r="I205" s="836">
        <f>H205</f>
        <v>100000000</v>
      </c>
      <c r="J205" s="828"/>
      <c r="K205" s="828" t="s">
        <v>4536</v>
      </c>
    </row>
    <row r="206" spans="1:11" x14ac:dyDescent="0.3">
      <c r="A206" s="1360" t="s">
        <v>776</v>
      </c>
      <c r="B206" s="1360"/>
      <c r="C206" s="1360"/>
      <c r="D206" s="847">
        <f>SUM(D189:D205)</f>
        <v>1060000000</v>
      </c>
      <c r="E206" s="847">
        <f t="shared" ref="E206:G206" si="16">SUM(E189:E205)</f>
        <v>52767748.280000001</v>
      </c>
      <c r="F206" s="847">
        <f t="shared" si="16"/>
        <v>158500000</v>
      </c>
      <c r="G206" s="847">
        <f t="shared" si="16"/>
        <v>100000000</v>
      </c>
      <c r="H206" s="847">
        <f>SUM(H189:H205)</f>
        <v>258500000</v>
      </c>
      <c r="I206" s="861">
        <f>SUM(I189:I205)</f>
        <v>124000000</v>
      </c>
      <c r="J206" s="828"/>
      <c r="K206" s="829"/>
    </row>
    <row r="207" spans="1:11" x14ac:dyDescent="0.3">
      <c r="A207" s="851">
        <v>2</v>
      </c>
      <c r="B207" s="1377" t="s">
        <v>4121</v>
      </c>
      <c r="C207" s="1378"/>
      <c r="D207" s="1378"/>
      <c r="E207" s="1378"/>
      <c r="F207" s="1378"/>
      <c r="G207" s="860"/>
      <c r="H207" s="834">
        <f t="shared" si="13"/>
        <v>0</v>
      </c>
      <c r="I207" s="825"/>
      <c r="J207" s="828"/>
      <c r="K207" s="829"/>
    </row>
    <row r="208" spans="1:11" ht="39" x14ac:dyDescent="0.3">
      <c r="A208" s="830">
        <v>1</v>
      </c>
      <c r="B208" s="831" t="s">
        <v>872</v>
      </c>
      <c r="C208" s="832" t="s">
        <v>828</v>
      </c>
      <c r="D208" s="833">
        <v>2000000</v>
      </c>
      <c r="E208" s="834" t="s">
        <v>20</v>
      </c>
      <c r="F208" s="834">
        <v>0</v>
      </c>
      <c r="G208" s="834"/>
      <c r="H208" s="834">
        <f t="shared" si="13"/>
        <v>0</v>
      </c>
      <c r="I208" s="825"/>
      <c r="J208" s="828" t="s">
        <v>4241</v>
      </c>
      <c r="K208" s="829"/>
    </row>
    <row r="209" spans="1:11" ht="39" x14ac:dyDescent="0.3">
      <c r="A209" s="830">
        <v>2</v>
      </c>
      <c r="B209" s="831" t="s">
        <v>873</v>
      </c>
      <c r="C209" s="832" t="s">
        <v>829</v>
      </c>
      <c r="D209" s="833">
        <v>1000000</v>
      </c>
      <c r="E209" s="834" t="s">
        <v>20</v>
      </c>
      <c r="F209" s="834">
        <v>0</v>
      </c>
      <c r="G209" s="834"/>
      <c r="H209" s="834">
        <f t="shared" si="13"/>
        <v>0</v>
      </c>
      <c r="I209" s="825"/>
      <c r="J209" s="828" t="s">
        <v>4241</v>
      </c>
      <c r="K209" s="829"/>
    </row>
    <row r="210" spans="1:11" ht="39" x14ac:dyDescent="0.3">
      <c r="A210" s="830">
        <v>3</v>
      </c>
      <c r="B210" s="831" t="s">
        <v>874</v>
      </c>
      <c r="C210" s="832" t="s">
        <v>830</v>
      </c>
      <c r="D210" s="833">
        <v>500000</v>
      </c>
      <c r="E210" s="834" t="s">
        <v>20</v>
      </c>
      <c r="F210" s="834">
        <f>D210</f>
        <v>500000</v>
      </c>
      <c r="G210" s="834"/>
      <c r="H210" s="834">
        <f t="shared" si="13"/>
        <v>500000</v>
      </c>
      <c r="I210" s="825"/>
      <c r="J210" s="828" t="s">
        <v>4245</v>
      </c>
      <c r="K210" s="829"/>
    </row>
    <row r="211" spans="1:11" ht="39" x14ac:dyDescent="0.3">
      <c r="A211" s="830">
        <v>4</v>
      </c>
      <c r="B211" s="831" t="s">
        <v>875</v>
      </c>
      <c r="C211" s="832" t="s">
        <v>831</v>
      </c>
      <c r="D211" s="833">
        <v>10000000</v>
      </c>
      <c r="E211" s="834" t="s">
        <v>20</v>
      </c>
      <c r="F211" s="834">
        <v>0</v>
      </c>
      <c r="G211" s="834"/>
      <c r="H211" s="834">
        <f t="shared" ref="H211:H275" si="17">F211+G211</f>
        <v>0</v>
      </c>
      <c r="I211" s="825"/>
      <c r="J211" s="828" t="s">
        <v>4241</v>
      </c>
      <c r="K211" s="829"/>
    </row>
    <row r="212" spans="1:11" ht="39" x14ac:dyDescent="0.3">
      <c r="A212" s="830">
        <v>5</v>
      </c>
      <c r="B212" s="831" t="s">
        <v>871</v>
      </c>
      <c r="C212" s="832" t="s">
        <v>832</v>
      </c>
      <c r="D212" s="833">
        <v>2000000</v>
      </c>
      <c r="E212" s="834" t="s">
        <v>20</v>
      </c>
      <c r="F212" s="834">
        <f>D212</f>
        <v>2000000</v>
      </c>
      <c r="G212" s="834"/>
      <c r="H212" s="834">
        <f t="shared" si="17"/>
        <v>2000000</v>
      </c>
      <c r="I212" s="825"/>
      <c r="J212" s="828" t="s">
        <v>4245</v>
      </c>
      <c r="K212" s="829"/>
    </row>
    <row r="213" spans="1:11" ht="39" x14ac:dyDescent="0.3">
      <c r="A213" s="830">
        <v>6</v>
      </c>
      <c r="B213" s="831" t="s">
        <v>870</v>
      </c>
      <c r="C213" s="832" t="s">
        <v>833</v>
      </c>
      <c r="D213" s="833">
        <v>2000000</v>
      </c>
      <c r="E213" s="834" t="s">
        <v>20</v>
      </c>
      <c r="F213" s="834">
        <f>D213</f>
        <v>2000000</v>
      </c>
      <c r="G213" s="834"/>
      <c r="H213" s="834">
        <f t="shared" si="17"/>
        <v>2000000</v>
      </c>
      <c r="I213" s="825"/>
      <c r="J213" s="828" t="s">
        <v>4245</v>
      </c>
      <c r="K213" s="829"/>
    </row>
    <row r="214" spans="1:11" ht="39" x14ac:dyDescent="0.3">
      <c r="A214" s="830">
        <v>7</v>
      </c>
      <c r="B214" s="831" t="s">
        <v>869</v>
      </c>
      <c r="C214" s="832" t="s">
        <v>834</v>
      </c>
      <c r="D214" s="833">
        <v>1000000</v>
      </c>
      <c r="E214" s="834" t="s">
        <v>20</v>
      </c>
      <c r="F214" s="834">
        <v>0</v>
      </c>
      <c r="G214" s="834"/>
      <c r="H214" s="834">
        <f t="shared" si="17"/>
        <v>0</v>
      </c>
      <c r="I214" s="825"/>
      <c r="J214" s="828" t="s">
        <v>4241</v>
      </c>
      <c r="K214" s="829"/>
    </row>
    <row r="215" spans="1:11" ht="39" x14ac:dyDescent="0.3">
      <c r="A215" s="830">
        <v>8</v>
      </c>
      <c r="B215" s="831" t="s">
        <v>868</v>
      </c>
      <c r="C215" s="832" t="s">
        <v>835</v>
      </c>
      <c r="D215" s="833">
        <v>5000000</v>
      </c>
      <c r="E215" s="834" t="s">
        <v>20</v>
      </c>
      <c r="F215" s="834">
        <v>0</v>
      </c>
      <c r="G215" s="834"/>
      <c r="H215" s="834">
        <f t="shared" si="17"/>
        <v>0</v>
      </c>
      <c r="I215" s="825"/>
      <c r="J215" s="828" t="s">
        <v>4241</v>
      </c>
      <c r="K215" s="829"/>
    </row>
    <row r="216" spans="1:11" ht="39" x14ac:dyDescent="0.3">
      <c r="A216" s="830">
        <v>9</v>
      </c>
      <c r="B216" s="831" t="s">
        <v>867</v>
      </c>
      <c r="C216" s="832" t="s">
        <v>836</v>
      </c>
      <c r="D216" s="835" t="s">
        <v>20</v>
      </c>
      <c r="E216" s="834" t="s">
        <v>20</v>
      </c>
      <c r="F216" s="834" t="str">
        <f>D216</f>
        <v>-</v>
      </c>
      <c r="G216" s="834"/>
      <c r="H216" s="834">
        <v>0</v>
      </c>
      <c r="I216" s="825"/>
      <c r="J216" s="828"/>
      <c r="K216" s="829"/>
    </row>
    <row r="217" spans="1:11" ht="39" x14ac:dyDescent="0.3">
      <c r="A217" s="830">
        <v>10</v>
      </c>
      <c r="B217" s="831" t="s">
        <v>866</v>
      </c>
      <c r="C217" s="832" t="s">
        <v>837</v>
      </c>
      <c r="D217" s="833">
        <v>300000</v>
      </c>
      <c r="E217" s="834">
        <v>228571.43</v>
      </c>
      <c r="F217" s="834">
        <f>E217</f>
        <v>228571.43</v>
      </c>
      <c r="G217" s="834"/>
      <c r="H217" s="834">
        <f t="shared" si="17"/>
        <v>228571.43</v>
      </c>
      <c r="I217" s="825"/>
      <c r="J217" s="828" t="s">
        <v>4245</v>
      </c>
      <c r="K217" s="829"/>
    </row>
    <row r="218" spans="1:11" ht="39" x14ac:dyDescent="0.3">
      <c r="A218" s="830">
        <v>11</v>
      </c>
      <c r="B218" s="831" t="s">
        <v>865</v>
      </c>
      <c r="C218" s="832" t="s">
        <v>838</v>
      </c>
      <c r="D218" s="835" t="s">
        <v>20</v>
      </c>
      <c r="E218" s="834" t="s">
        <v>20</v>
      </c>
      <c r="F218" s="834" t="str">
        <f>D218</f>
        <v>-</v>
      </c>
      <c r="G218" s="834"/>
      <c r="H218" s="834">
        <v>0</v>
      </c>
      <c r="I218" s="825"/>
      <c r="J218" s="828"/>
      <c r="K218" s="829"/>
    </row>
    <row r="219" spans="1:11" ht="39" x14ac:dyDescent="0.3">
      <c r="A219" s="830">
        <v>12</v>
      </c>
      <c r="B219" s="831" t="s">
        <v>864</v>
      </c>
      <c r="C219" s="832" t="s">
        <v>839</v>
      </c>
      <c r="D219" s="835" t="s">
        <v>20</v>
      </c>
      <c r="E219" s="834" t="s">
        <v>20</v>
      </c>
      <c r="F219" s="834" t="str">
        <f>D219</f>
        <v>-</v>
      </c>
      <c r="G219" s="834"/>
      <c r="H219" s="834">
        <v>0</v>
      </c>
      <c r="I219" s="825"/>
      <c r="J219" s="828"/>
      <c r="K219" s="829"/>
    </row>
    <row r="220" spans="1:11" ht="39" x14ac:dyDescent="0.3">
      <c r="A220" s="830">
        <v>13</v>
      </c>
      <c r="B220" s="831" t="s">
        <v>863</v>
      </c>
      <c r="C220" s="832" t="s">
        <v>840</v>
      </c>
      <c r="D220" s="833">
        <v>400000</v>
      </c>
      <c r="E220" s="834" t="s">
        <v>20</v>
      </c>
      <c r="F220" s="834">
        <v>0</v>
      </c>
      <c r="G220" s="834"/>
      <c r="H220" s="834">
        <f t="shared" si="17"/>
        <v>0</v>
      </c>
      <c r="I220" s="825"/>
      <c r="J220" s="828" t="s">
        <v>4241</v>
      </c>
      <c r="K220" s="829"/>
    </row>
    <row r="221" spans="1:11" ht="39" x14ac:dyDescent="0.3">
      <c r="A221" s="830">
        <v>14</v>
      </c>
      <c r="B221" s="831" t="s">
        <v>862</v>
      </c>
      <c r="C221" s="832" t="s">
        <v>841</v>
      </c>
      <c r="D221" s="835" t="s">
        <v>20</v>
      </c>
      <c r="E221" s="834" t="s">
        <v>20</v>
      </c>
      <c r="F221" s="834" t="str">
        <f>D221</f>
        <v>-</v>
      </c>
      <c r="G221" s="834"/>
      <c r="H221" s="834">
        <v>0</v>
      </c>
      <c r="I221" s="825"/>
      <c r="J221" s="828" t="s">
        <v>4241</v>
      </c>
      <c r="K221" s="829"/>
    </row>
    <row r="222" spans="1:11" ht="39" x14ac:dyDescent="0.3">
      <c r="A222" s="830">
        <v>15</v>
      </c>
      <c r="B222" s="831" t="s">
        <v>861</v>
      </c>
      <c r="C222" s="832" t="s">
        <v>842</v>
      </c>
      <c r="D222" s="833">
        <v>300000</v>
      </c>
      <c r="E222" s="834" t="s">
        <v>20</v>
      </c>
      <c r="F222" s="834">
        <v>0</v>
      </c>
      <c r="G222" s="834"/>
      <c r="H222" s="834">
        <f t="shared" si="17"/>
        <v>0</v>
      </c>
      <c r="I222" s="825"/>
      <c r="J222" s="828" t="s">
        <v>4241</v>
      </c>
      <c r="K222" s="829"/>
    </row>
    <row r="223" spans="1:11" ht="39" x14ac:dyDescent="0.3">
      <c r="A223" s="830">
        <v>16</v>
      </c>
      <c r="B223" s="831" t="s">
        <v>860</v>
      </c>
      <c r="C223" s="832" t="s">
        <v>843</v>
      </c>
      <c r="D223" s="833">
        <v>200000</v>
      </c>
      <c r="E223" s="834">
        <v>160000</v>
      </c>
      <c r="F223" s="834">
        <v>160000</v>
      </c>
      <c r="G223" s="834"/>
      <c r="H223" s="834">
        <f t="shared" si="17"/>
        <v>160000</v>
      </c>
      <c r="I223" s="825"/>
      <c r="J223" s="828" t="s">
        <v>4245</v>
      </c>
      <c r="K223" s="829"/>
    </row>
    <row r="224" spans="1:11" ht="39" x14ac:dyDescent="0.3">
      <c r="A224" s="830">
        <v>17</v>
      </c>
      <c r="B224" s="831" t="s">
        <v>859</v>
      </c>
      <c r="C224" s="832" t="s">
        <v>844</v>
      </c>
      <c r="D224" s="833">
        <v>300000</v>
      </c>
      <c r="E224" s="834">
        <v>228571.43</v>
      </c>
      <c r="F224" s="834">
        <f>E224</f>
        <v>228571.43</v>
      </c>
      <c r="G224" s="834"/>
      <c r="H224" s="834">
        <f t="shared" si="17"/>
        <v>228571.43</v>
      </c>
      <c r="I224" s="825"/>
      <c r="J224" s="828" t="s">
        <v>4245</v>
      </c>
      <c r="K224" s="829"/>
    </row>
    <row r="225" spans="1:11" ht="39" x14ac:dyDescent="0.3">
      <c r="A225" s="830">
        <v>18</v>
      </c>
      <c r="B225" s="831" t="s">
        <v>858</v>
      </c>
      <c r="C225" s="832" t="s">
        <v>845</v>
      </c>
      <c r="D225" s="835" t="s">
        <v>20</v>
      </c>
      <c r="E225" s="834" t="s">
        <v>20</v>
      </c>
      <c r="F225" s="834" t="str">
        <f>D225</f>
        <v>-</v>
      </c>
      <c r="G225" s="834"/>
      <c r="H225" s="834">
        <v>0</v>
      </c>
      <c r="I225" s="825"/>
      <c r="J225" s="828"/>
      <c r="K225" s="829"/>
    </row>
    <row r="226" spans="1:11" ht="39" x14ac:dyDescent="0.3">
      <c r="A226" s="830">
        <v>19</v>
      </c>
      <c r="B226" s="831" t="s">
        <v>857</v>
      </c>
      <c r="C226" s="832" t="s">
        <v>846</v>
      </c>
      <c r="D226" s="833">
        <v>25000000</v>
      </c>
      <c r="E226" s="834">
        <v>2750000</v>
      </c>
      <c r="F226" s="834">
        <v>9382857.1400000006</v>
      </c>
      <c r="G226" s="834"/>
      <c r="H226" s="834">
        <f t="shared" si="17"/>
        <v>9382857.1400000006</v>
      </c>
      <c r="I226" s="825"/>
      <c r="J226" s="828" t="s">
        <v>4245</v>
      </c>
      <c r="K226" s="829"/>
    </row>
    <row r="227" spans="1:11" ht="39" x14ac:dyDescent="0.3">
      <c r="A227" s="830">
        <v>20</v>
      </c>
      <c r="B227" s="831" t="s">
        <v>856</v>
      </c>
      <c r="C227" s="832" t="s">
        <v>847</v>
      </c>
      <c r="D227" s="833">
        <v>500000</v>
      </c>
      <c r="E227" s="834" t="s">
        <v>20</v>
      </c>
      <c r="F227" s="834">
        <f>D227</f>
        <v>500000</v>
      </c>
      <c r="G227" s="834"/>
      <c r="H227" s="834">
        <f t="shared" si="17"/>
        <v>500000</v>
      </c>
      <c r="I227" s="825"/>
      <c r="J227" s="828" t="s">
        <v>4245</v>
      </c>
      <c r="K227" s="829"/>
    </row>
    <row r="228" spans="1:11" ht="39" x14ac:dyDescent="0.3">
      <c r="A228" s="830">
        <v>21</v>
      </c>
      <c r="B228" s="831" t="s">
        <v>855</v>
      </c>
      <c r="C228" s="832" t="s">
        <v>848</v>
      </c>
      <c r="D228" s="833">
        <v>3000000</v>
      </c>
      <c r="E228" s="834">
        <v>1770000</v>
      </c>
      <c r="F228" s="834">
        <f>D228</f>
        <v>3000000</v>
      </c>
      <c r="G228" s="834"/>
      <c r="H228" s="834">
        <f t="shared" si="17"/>
        <v>3000000</v>
      </c>
      <c r="I228" s="825"/>
      <c r="J228" s="828" t="s">
        <v>4245</v>
      </c>
      <c r="K228" s="829"/>
    </row>
    <row r="229" spans="1:11" ht="39" x14ac:dyDescent="0.3">
      <c r="A229" s="830">
        <v>22</v>
      </c>
      <c r="B229" s="831" t="s">
        <v>854</v>
      </c>
      <c r="C229" s="832" t="s">
        <v>849</v>
      </c>
      <c r="D229" s="833">
        <v>1000000</v>
      </c>
      <c r="E229" s="834" t="s">
        <v>20</v>
      </c>
      <c r="F229" s="834">
        <v>0</v>
      </c>
      <c r="G229" s="834"/>
      <c r="H229" s="834">
        <f t="shared" si="17"/>
        <v>0</v>
      </c>
      <c r="I229" s="825"/>
      <c r="J229" s="828" t="s">
        <v>4241</v>
      </c>
      <c r="K229" s="829"/>
    </row>
    <row r="230" spans="1:11" ht="39" x14ac:dyDescent="0.3">
      <c r="A230" s="830">
        <v>23</v>
      </c>
      <c r="B230" s="831" t="s">
        <v>853</v>
      </c>
      <c r="C230" s="832" t="s">
        <v>850</v>
      </c>
      <c r="D230" s="833">
        <v>3500000</v>
      </c>
      <c r="E230" s="834" t="s">
        <v>20</v>
      </c>
      <c r="F230" s="834">
        <v>0</v>
      </c>
      <c r="G230" s="834"/>
      <c r="H230" s="834">
        <f t="shared" si="17"/>
        <v>0</v>
      </c>
      <c r="I230" s="825"/>
      <c r="J230" s="828" t="s">
        <v>4241</v>
      </c>
      <c r="K230" s="829"/>
    </row>
    <row r="231" spans="1:11" ht="39" x14ac:dyDescent="0.3">
      <c r="A231" s="830">
        <v>24</v>
      </c>
      <c r="B231" s="831" t="s">
        <v>852</v>
      </c>
      <c r="C231" s="832" t="s">
        <v>851</v>
      </c>
      <c r="D231" s="833">
        <v>2000000</v>
      </c>
      <c r="E231" s="834" t="s">
        <v>20</v>
      </c>
      <c r="F231" s="834">
        <f>D231</f>
        <v>2000000</v>
      </c>
      <c r="G231" s="834"/>
      <c r="H231" s="834">
        <f t="shared" si="17"/>
        <v>2000000</v>
      </c>
      <c r="I231" s="825"/>
      <c r="J231" s="828" t="s">
        <v>4245</v>
      </c>
      <c r="K231" s="829"/>
    </row>
    <row r="232" spans="1:11" x14ac:dyDescent="0.3">
      <c r="A232" s="1360" t="s">
        <v>827</v>
      </c>
      <c r="B232" s="1360"/>
      <c r="C232" s="1360"/>
      <c r="D232" s="847">
        <f>SUM(D208:D231)</f>
        <v>60000000</v>
      </c>
      <c r="E232" s="841">
        <v>5137142.8600000003</v>
      </c>
      <c r="F232" s="841">
        <f>SUM(F208:F231)</f>
        <v>20000000</v>
      </c>
      <c r="G232" s="841">
        <f>SUM(G208:G231)</f>
        <v>0</v>
      </c>
      <c r="H232" s="841">
        <f t="shared" si="17"/>
        <v>20000000</v>
      </c>
      <c r="I232" s="841">
        <f>SUM(I208:I231)</f>
        <v>0</v>
      </c>
      <c r="J232" s="828"/>
      <c r="K232" s="829"/>
    </row>
    <row r="233" spans="1:11" x14ac:dyDescent="0.3">
      <c r="A233" s="851">
        <v>3</v>
      </c>
      <c r="B233" s="852" t="s">
        <v>4122</v>
      </c>
      <c r="C233" s="816"/>
      <c r="F233" s="825"/>
      <c r="G233" s="825"/>
      <c r="H233" s="834">
        <f t="shared" si="17"/>
        <v>0</v>
      </c>
      <c r="I233" s="825"/>
      <c r="J233" s="828"/>
      <c r="K233" s="829"/>
    </row>
    <row r="234" spans="1:11" ht="58.5" x14ac:dyDescent="0.3">
      <c r="A234" s="830">
        <v>1</v>
      </c>
      <c r="B234" s="831" t="s">
        <v>2075</v>
      </c>
      <c r="C234" s="832" t="s">
        <v>2061</v>
      </c>
      <c r="D234" s="833">
        <v>30000000</v>
      </c>
      <c r="E234" s="834" t="s">
        <v>20</v>
      </c>
      <c r="F234" s="834">
        <f>D234</f>
        <v>30000000</v>
      </c>
      <c r="G234" s="834"/>
      <c r="H234" s="834">
        <f t="shared" si="17"/>
        <v>30000000</v>
      </c>
      <c r="I234" s="825"/>
      <c r="J234" s="828" t="s">
        <v>4244</v>
      </c>
      <c r="K234" s="829"/>
    </row>
    <row r="235" spans="1:11" ht="58.5" x14ac:dyDescent="0.3">
      <c r="A235" s="830">
        <v>2</v>
      </c>
      <c r="B235" s="831" t="s">
        <v>2076</v>
      </c>
      <c r="C235" s="832" t="s">
        <v>2062</v>
      </c>
      <c r="D235" s="833">
        <v>15000000</v>
      </c>
      <c r="E235" s="834">
        <v>2000000</v>
      </c>
      <c r="F235" s="834">
        <f>D235</f>
        <v>15000000</v>
      </c>
      <c r="G235" s="834"/>
      <c r="H235" s="834">
        <f t="shared" si="17"/>
        <v>15000000</v>
      </c>
      <c r="I235" s="825"/>
      <c r="J235" s="828" t="s">
        <v>4244</v>
      </c>
      <c r="K235" s="829"/>
    </row>
    <row r="236" spans="1:11" ht="39" x14ac:dyDescent="0.3">
      <c r="A236" s="830">
        <v>3</v>
      </c>
      <c r="B236" s="831" t="s">
        <v>2077</v>
      </c>
      <c r="C236" s="832" t="s">
        <v>2063</v>
      </c>
      <c r="D236" s="833">
        <v>15000000</v>
      </c>
      <c r="E236" s="834" t="s">
        <v>20</v>
      </c>
      <c r="F236" s="834">
        <v>0</v>
      </c>
      <c r="G236" s="834"/>
      <c r="H236" s="834">
        <f t="shared" si="17"/>
        <v>0</v>
      </c>
      <c r="I236" s="825"/>
      <c r="J236" s="828" t="s">
        <v>4241</v>
      </c>
      <c r="K236" s="829"/>
    </row>
    <row r="237" spans="1:11" ht="58.5" x14ac:dyDescent="0.3">
      <c r="A237" s="830">
        <v>4</v>
      </c>
      <c r="B237" s="831" t="s">
        <v>2078</v>
      </c>
      <c r="C237" s="832" t="s">
        <v>2064</v>
      </c>
      <c r="D237" s="833">
        <v>20000000</v>
      </c>
      <c r="E237" s="834" t="s">
        <v>20</v>
      </c>
      <c r="F237" s="834">
        <v>10000000</v>
      </c>
      <c r="G237" s="834"/>
      <c r="H237" s="834">
        <f t="shared" si="17"/>
        <v>10000000</v>
      </c>
      <c r="I237" s="825"/>
      <c r="J237" s="828" t="s">
        <v>4244</v>
      </c>
      <c r="K237" s="829"/>
    </row>
    <row r="238" spans="1:11" ht="58.5" x14ac:dyDescent="0.3">
      <c r="A238" s="830">
        <v>5</v>
      </c>
      <c r="B238" s="831" t="s">
        <v>2079</v>
      </c>
      <c r="C238" s="832" t="s">
        <v>2065</v>
      </c>
      <c r="D238" s="833">
        <v>15000000</v>
      </c>
      <c r="E238" s="834" t="s">
        <v>20</v>
      </c>
      <c r="F238" s="834">
        <v>0</v>
      </c>
      <c r="G238" s="834"/>
      <c r="H238" s="834">
        <f t="shared" si="17"/>
        <v>0</v>
      </c>
      <c r="I238" s="825"/>
      <c r="J238" s="828" t="s">
        <v>4241</v>
      </c>
      <c r="K238" s="829"/>
    </row>
    <row r="239" spans="1:11" ht="39" x14ac:dyDescent="0.3">
      <c r="A239" s="830">
        <v>6</v>
      </c>
      <c r="B239" s="831" t="s">
        <v>2080</v>
      </c>
      <c r="C239" s="832" t="s">
        <v>2066</v>
      </c>
      <c r="D239" s="833">
        <v>20000000</v>
      </c>
      <c r="E239" s="834" t="s">
        <v>20</v>
      </c>
      <c r="F239" s="834">
        <v>0</v>
      </c>
      <c r="G239" s="834"/>
      <c r="H239" s="834">
        <f t="shared" si="17"/>
        <v>0</v>
      </c>
      <c r="I239" s="825"/>
      <c r="J239" s="828" t="s">
        <v>4241</v>
      </c>
      <c r="K239" s="829"/>
    </row>
    <row r="240" spans="1:11" ht="39" x14ac:dyDescent="0.3">
      <c r="A240" s="830">
        <v>7</v>
      </c>
      <c r="B240" s="831" t="s">
        <v>2081</v>
      </c>
      <c r="C240" s="832" t="s">
        <v>2067</v>
      </c>
      <c r="D240" s="833">
        <v>20000000</v>
      </c>
      <c r="E240" s="834" t="s">
        <v>20</v>
      </c>
      <c r="F240" s="834">
        <v>0</v>
      </c>
      <c r="G240" s="834"/>
      <c r="H240" s="834">
        <f t="shared" si="17"/>
        <v>0</v>
      </c>
      <c r="I240" s="825"/>
      <c r="J240" s="828" t="s">
        <v>4241</v>
      </c>
      <c r="K240" s="829"/>
    </row>
    <row r="241" spans="1:11" ht="39" x14ac:dyDescent="0.3">
      <c r="A241" s="830">
        <v>8</v>
      </c>
      <c r="B241" s="831" t="s">
        <v>2082</v>
      </c>
      <c r="C241" s="832" t="s">
        <v>2068</v>
      </c>
      <c r="D241" s="833">
        <v>30000000</v>
      </c>
      <c r="E241" s="834" t="s">
        <v>20</v>
      </c>
      <c r="F241" s="834">
        <v>0</v>
      </c>
      <c r="G241" s="834"/>
      <c r="H241" s="834">
        <f t="shared" si="17"/>
        <v>0</v>
      </c>
      <c r="I241" s="825"/>
      <c r="J241" s="828" t="s">
        <v>4241</v>
      </c>
      <c r="K241" s="829"/>
    </row>
    <row r="242" spans="1:11" ht="58.5" x14ac:dyDescent="0.3">
      <c r="A242" s="830">
        <v>9</v>
      </c>
      <c r="B242" s="831" t="s">
        <v>2083</v>
      </c>
      <c r="C242" s="832" t="s">
        <v>2069</v>
      </c>
      <c r="D242" s="833">
        <v>200000000</v>
      </c>
      <c r="E242" s="834" t="s">
        <v>20</v>
      </c>
      <c r="F242" s="834">
        <v>100000000</v>
      </c>
      <c r="G242" s="834"/>
      <c r="H242" s="834">
        <f t="shared" si="17"/>
        <v>100000000</v>
      </c>
      <c r="I242" s="825"/>
      <c r="J242" s="828" t="s">
        <v>4244</v>
      </c>
      <c r="K242" s="829"/>
    </row>
    <row r="243" spans="1:11" ht="58.5" x14ac:dyDescent="0.3">
      <c r="A243" s="830">
        <v>10</v>
      </c>
      <c r="B243" s="831" t="s">
        <v>2084</v>
      </c>
      <c r="C243" s="832" t="s">
        <v>2070</v>
      </c>
      <c r="D243" s="833">
        <v>40000000</v>
      </c>
      <c r="E243" s="834" t="s">
        <v>20</v>
      </c>
      <c r="F243" s="834">
        <v>20000000</v>
      </c>
      <c r="G243" s="834"/>
      <c r="H243" s="834">
        <f t="shared" si="17"/>
        <v>20000000</v>
      </c>
      <c r="I243" s="825"/>
      <c r="J243" s="828" t="s">
        <v>4244</v>
      </c>
      <c r="K243" s="829"/>
    </row>
    <row r="244" spans="1:11" ht="58.5" x14ac:dyDescent="0.3">
      <c r="A244" s="830">
        <v>11</v>
      </c>
      <c r="B244" s="831" t="s">
        <v>2085</v>
      </c>
      <c r="C244" s="832" t="s">
        <v>2071</v>
      </c>
      <c r="D244" s="833">
        <v>30000000</v>
      </c>
      <c r="E244" s="834" t="s">
        <v>20</v>
      </c>
      <c r="F244" s="834">
        <v>15000000</v>
      </c>
      <c r="G244" s="834"/>
      <c r="H244" s="834">
        <f t="shared" si="17"/>
        <v>15000000</v>
      </c>
      <c r="I244" s="825"/>
      <c r="J244" s="828" t="s">
        <v>4244</v>
      </c>
      <c r="K244" s="829"/>
    </row>
    <row r="245" spans="1:11" ht="78" x14ac:dyDescent="0.3">
      <c r="A245" s="830">
        <v>12</v>
      </c>
      <c r="B245" s="831" t="s">
        <v>2086</v>
      </c>
      <c r="C245" s="832" t="s">
        <v>2072</v>
      </c>
      <c r="D245" s="833">
        <v>685000000</v>
      </c>
      <c r="E245" s="834">
        <v>38400000</v>
      </c>
      <c r="F245" s="834">
        <v>300000000</v>
      </c>
      <c r="G245" s="834"/>
      <c r="H245" s="834">
        <f t="shared" si="17"/>
        <v>300000000</v>
      </c>
      <c r="I245" s="825"/>
      <c r="J245" s="828" t="s">
        <v>4246</v>
      </c>
      <c r="K245" s="829"/>
    </row>
    <row r="246" spans="1:11" ht="58.5" x14ac:dyDescent="0.3">
      <c r="A246" s="830">
        <v>13</v>
      </c>
      <c r="B246" s="831" t="s">
        <v>2087</v>
      </c>
      <c r="C246" s="832" t="s">
        <v>2073</v>
      </c>
      <c r="D246" s="833">
        <v>20000000</v>
      </c>
      <c r="E246" s="834" t="s">
        <v>20</v>
      </c>
      <c r="F246" s="834">
        <v>5000000</v>
      </c>
      <c r="G246" s="834"/>
      <c r="H246" s="834">
        <f t="shared" si="17"/>
        <v>5000000</v>
      </c>
      <c r="I246" s="825"/>
      <c r="J246" s="828" t="s">
        <v>4244</v>
      </c>
      <c r="K246" s="829"/>
    </row>
    <row r="247" spans="1:11" ht="58.5" x14ac:dyDescent="0.3">
      <c r="A247" s="830">
        <v>14</v>
      </c>
      <c r="B247" s="831" t="s">
        <v>2088</v>
      </c>
      <c r="C247" s="832" t="s">
        <v>2074</v>
      </c>
      <c r="D247" s="833">
        <v>60000000</v>
      </c>
      <c r="E247" s="834" t="s">
        <v>20</v>
      </c>
      <c r="F247" s="834">
        <v>20000000</v>
      </c>
      <c r="G247" s="834"/>
      <c r="H247" s="834">
        <f t="shared" si="17"/>
        <v>20000000</v>
      </c>
      <c r="I247" s="825"/>
      <c r="J247" s="828" t="s">
        <v>4244</v>
      </c>
      <c r="K247" s="829"/>
    </row>
    <row r="248" spans="1:11" x14ac:dyDescent="0.3">
      <c r="A248" s="1360" t="s">
        <v>2089</v>
      </c>
      <c r="B248" s="1360"/>
      <c r="C248" s="1360"/>
      <c r="D248" s="847">
        <f>SUM(D234:D247)</f>
        <v>1200000000</v>
      </c>
      <c r="E248" s="841">
        <v>40400000</v>
      </c>
      <c r="F248" s="841">
        <f>SUM(F234:F247)</f>
        <v>515000000</v>
      </c>
      <c r="G248" s="841">
        <f>SUM(G234:G247)</f>
        <v>0</v>
      </c>
      <c r="H248" s="834">
        <f t="shared" si="17"/>
        <v>515000000</v>
      </c>
      <c r="I248" s="825"/>
      <c r="J248" s="828"/>
      <c r="K248" s="829"/>
    </row>
    <row r="249" spans="1:11" x14ac:dyDescent="0.3">
      <c r="A249" s="851">
        <v>4</v>
      </c>
      <c r="B249" s="852" t="s">
        <v>4123</v>
      </c>
      <c r="C249" s="816"/>
      <c r="F249" s="825"/>
      <c r="G249" s="825"/>
      <c r="H249" s="834">
        <f t="shared" si="17"/>
        <v>0</v>
      </c>
      <c r="I249" s="825"/>
      <c r="J249" s="828"/>
      <c r="K249" s="829"/>
    </row>
    <row r="250" spans="1:11" ht="39" x14ac:dyDescent="0.3">
      <c r="A250" s="830">
        <v>1</v>
      </c>
      <c r="B250" s="831" t="s">
        <v>694</v>
      </c>
      <c r="C250" s="832" t="s">
        <v>677</v>
      </c>
      <c r="D250" s="833">
        <v>1000000</v>
      </c>
      <c r="E250" s="834" t="s">
        <v>20</v>
      </c>
      <c r="F250" s="834">
        <v>2500000</v>
      </c>
      <c r="G250" s="834"/>
      <c r="H250" s="834">
        <f t="shared" si="17"/>
        <v>2500000</v>
      </c>
      <c r="I250" s="825"/>
      <c r="J250" s="828" t="s">
        <v>4247</v>
      </c>
      <c r="K250" s="829"/>
    </row>
    <row r="251" spans="1:11" ht="39" x14ac:dyDescent="0.3">
      <c r="A251" s="830">
        <v>2</v>
      </c>
      <c r="B251" s="831" t="s">
        <v>695</v>
      </c>
      <c r="C251" s="832" t="s">
        <v>678</v>
      </c>
      <c r="D251" s="833">
        <v>3500000</v>
      </c>
      <c r="E251" s="834" t="s">
        <v>20</v>
      </c>
      <c r="F251" s="834">
        <f t="shared" ref="F251:F255" si="18">D251</f>
        <v>3500000</v>
      </c>
      <c r="G251" s="834"/>
      <c r="H251" s="834">
        <f t="shared" si="17"/>
        <v>3500000</v>
      </c>
      <c r="I251" s="825"/>
      <c r="J251" s="828" t="s">
        <v>4247</v>
      </c>
      <c r="K251" s="829"/>
    </row>
    <row r="252" spans="1:11" ht="39" x14ac:dyDescent="0.3">
      <c r="A252" s="830">
        <v>3</v>
      </c>
      <c r="B252" s="831" t="s">
        <v>696</v>
      </c>
      <c r="C252" s="832" t="s">
        <v>679</v>
      </c>
      <c r="D252" s="833">
        <v>1500000</v>
      </c>
      <c r="E252" s="834" t="s">
        <v>20</v>
      </c>
      <c r="F252" s="834">
        <f t="shared" si="18"/>
        <v>1500000</v>
      </c>
      <c r="G252" s="834"/>
      <c r="H252" s="834">
        <f t="shared" si="17"/>
        <v>1500000</v>
      </c>
      <c r="I252" s="825"/>
      <c r="J252" s="828" t="s">
        <v>4247</v>
      </c>
      <c r="K252" s="829"/>
    </row>
    <row r="253" spans="1:11" ht="39" x14ac:dyDescent="0.3">
      <c r="A253" s="830">
        <v>4</v>
      </c>
      <c r="B253" s="831" t="s">
        <v>697</v>
      </c>
      <c r="C253" s="832" t="s">
        <v>680</v>
      </c>
      <c r="D253" s="835" t="s">
        <v>20</v>
      </c>
      <c r="E253" s="834" t="s">
        <v>20</v>
      </c>
      <c r="F253" s="834" t="str">
        <f t="shared" si="18"/>
        <v>-</v>
      </c>
      <c r="G253" s="834"/>
      <c r="H253" s="834">
        <v>0</v>
      </c>
      <c r="I253" s="825"/>
      <c r="J253" s="828"/>
      <c r="K253" s="829"/>
    </row>
    <row r="254" spans="1:11" ht="39" x14ac:dyDescent="0.3">
      <c r="A254" s="830">
        <v>5</v>
      </c>
      <c r="B254" s="831" t="s">
        <v>698</v>
      </c>
      <c r="C254" s="832" t="s">
        <v>681</v>
      </c>
      <c r="D254" s="833">
        <v>2500000</v>
      </c>
      <c r="E254" s="834" t="s">
        <v>20</v>
      </c>
      <c r="F254" s="834">
        <f t="shared" si="18"/>
        <v>2500000</v>
      </c>
      <c r="G254" s="834"/>
      <c r="H254" s="834">
        <f t="shared" si="17"/>
        <v>2500000</v>
      </c>
      <c r="I254" s="825"/>
      <c r="J254" s="828" t="s">
        <v>4247</v>
      </c>
      <c r="K254" s="829"/>
    </row>
    <row r="255" spans="1:11" ht="39" x14ac:dyDescent="0.3">
      <c r="A255" s="830">
        <v>6</v>
      </c>
      <c r="B255" s="831" t="s">
        <v>699</v>
      </c>
      <c r="C255" s="832" t="s">
        <v>682</v>
      </c>
      <c r="D255" s="833">
        <v>3000000</v>
      </c>
      <c r="E255" s="834" t="s">
        <v>20</v>
      </c>
      <c r="F255" s="834">
        <f t="shared" si="18"/>
        <v>3000000</v>
      </c>
      <c r="G255" s="834"/>
      <c r="H255" s="834">
        <f t="shared" si="17"/>
        <v>3000000</v>
      </c>
      <c r="I255" s="825"/>
      <c r="J255" s="828" t="s">
        <v>4247</v>
      </c>
      <c r="K255" s="829"/>
    </row>
    <row r="256" spans="1:11" ht="39" x14ac:dyDescent="0.3">
      <c r="A256" s="830">
        <v>7</v>
      </c>
      <c r="B256" s="831" t="s">
        <v>700</v>
      </c>
      <c r="C256" s="832" t="s">
        <v>3784</v>
      </c>
      <c r="D256" s="833">
        <v>1000000000</v>
      </c>
      <c r="E256" s="834">
        <v>40000000</v>
      </c>
      <c r="F256" s="834">
        <v>100000000</v>
      </c>
      <c r="G256" s="834"/>
      <c r="H256" s="834">
        <f t="shared" si="17"/>
        <v>100000000</v>
      </c>
      <c r="I256" s="836">
        <f>F256</f>
        <v>100000000</v>
      </c>
      <c r="J256" s="837"/>
      <c r="K256" s="837" t="s">
        <v>3825</v>
      </c>
    </row>
    <row r="257" spans="1:11" ht="39" x14ac:dyDescent="0.3">
      <c r="A257" s="830">
        <v>8</v>
      </c>
      <c r="B257" s="831" t="s">
        <v>701</v>
      </c>
      <c r="C257" s="832" t="s">
        <v>684</v>
      </c>
      <c r="D257" s="835" t="s">
        <v>20</v>
      </c>
      <c r="E257" s="834" t="s">
        <v>20</v>
      </c>
      <c r="F257" s="834" t="str">
        <f>D257</f>
        <v>-</v>
      </c>
      <c r="G257" s="834"/>
      <c r="H257" s="834">
        <v>0</v>
      </c>
      <c r="I257" s="825"/>
      <c r="J257" s="828"/>
      <c r="K257" s="829"/>
    </row>
    <row r="258" spans="1:11" ht="39" x14ac:dyDescent="0.3">
      <c r="A258" s="830">
        <v>9</v>
      </c>
      <c r="B258" s="831" t="s">
        <v>702</v>
      </c>
      <c r="C258" s="832" t="s">
        <v>685</v>
      </c>
      <c r="D258" s="833">
        <v>1800000</v>
      </c>
      <c r="E258" s="834" t="s">
        <v>20</v>
      </c>
      <c r="F258" s="834">
        <f>D258</f>
        <v>1800000</v>
      </c>
      <c r="G258" s="834"/>
      <c r="H258" s="834">
        <f t="shared" si="17"/>
        <v>1800000</v>
      </c>
      <c r="I258" s="825"/>
      <c r="J258" s="828" t="s">
        <v>4247</v>
      </c>
      <c r="K258" s="829"/>
    </row>
    <row r="259" spans="1:11" ht="39" x14ac:dyDescent="0.3">
      <c r="A259" s="830">
        <v>10</v>
      </c>
      <c r="B259" s="831" t="s">
        <v>703</v>
      </c>
      <c r="C259" s="832" t="s">
        <v>686</v>
      </c>
      <c r="D259" s="833">
        <v>3000000</v>
      </c>
      <c r="E259" s="834" t="s">
        <v>20</v>
      </c>
      <c r="F259" s="834">
        <v>0</v>
      </c>
      <c r="G259" s="834"/>
      <c r="H259" s="834">
        <f t="shared" si="17"/>
        <v>0</v>
      </c>
      <c r="I259" s="825"/>
      <c r="J259" s="828" t="s">
        <v>4241</v>
      </c>
      <c r="K259" s="829"/>
    </row>
    <row r="260" spans="1:11" ht="39" x14ac:dyDescent="0.3">
      <c r="A260" s="830">
        <v>11</v>
      </c>
      <c r="B260" s="831" t="s">
        <v>704</v>
      </c>
      <c r="C260" s="832" t="s">
        <v>687</v>
      </c>
      <c r="D260" s="833">
        <v>600000</v>
      </c>
      <c r="E260" s="834" t="s">
        <v>20</v>
      </c>
      <c r="F260" s="834">
        <f>D260</f>
        <v>600000</v>
      </c>
      <c r="G260" s="834"/>
      <c r="H260" s="834">
        <f t="shared" si="17"/>
        <v>600000</v>
      </c>
      <c r="I260" s="825"/>
      <c r="J260" s="828" t="s">
        <v>4247</v>
      </c>
      <c r="K260" s="829"/>
    </row>
    <row r="261" spans="1:11" ht="39" x14ac:dyDescent="0.3">
      <c r="A261" s="830">
        <v>12</v>
      </c>
      <c r="B261" s="831" t="s">
        <v>705</v>
      </c>
      <c r="C261" s="832" t="s">
        <v>688</v>
      </c>
      <c r="D261" s="833">
        <v>250000</v>
      </c>
      <c r="E261" s="834" t="s">
        <v>20</v>
      </c>
      <c r="F261" s="834">
        <v>0</v>
      </c>
      <c r="G261" s="834"/>
      <c r="H261" s="834">
        <f t="shared" si="17"/>
        <v>0</v>
      </c>
      <c r="I261" s="825"/>
      <c r="J261" s="828" t="s">
        <v>4241</v>
      </c>
      <c r="K261" s="829"/>
    </row>
    <row r="262" spans="1:11" ht="39" x14ac:dyDescent="0.3">
      <c r="A262" s="830">
        <v>13</v>
      </c>
      <c r="B262" s="831" t="s">
        <v>706</v>
      </c>
      <c r="C262" s="832" t="s">
        <v>689</v>
      </c>
      <c r="D262" s="833">
        <v>2000000</v>
      </c>
      <c r="E262" s="834" t="s">
        <v>20</v>
      </c>
      <c r="F262" s="834">
        <v>0</v>
      </c>
      <c r="G262" s="834"/>
      <c r="H262" s="834">
        <f t="shared" si="17"/>
        <v>0</v>
      </c>
      <c r="I262" s="825"/>
      <c r="J262" s="828" t="s">
        <v>4241</v>
      </c>
      <c r="K262" s="829"/>
    </row>
    <row r="263" spans="1:11" ht="39" x14ac:dyDescent="0.3">
      <c r="A263" s="830">
        <v>14</v>
      </c>
      <c r="B263" s="831" t="s">
        <v>707</v>
      </c>
      <c r="C263" s="832" t="s">
        <v>690</v>
      </c>
      <c r="D263" s="833">
        <v>280000</v>
      </c>
      <c r="E263" s="834" t="s">
        <v>20</v>
      </c>
      <c r="F263" s="834">
        <v>0</v>
      </c>
      <c r="G263" s="834"/>
      <c r="H263" s="834">
        <f t="shared" si="17"/>
        <v>0</v>
      </c>
      <c r="I263" s="825"/>
      <c r="J263" s="828" t="s">
        <v>4241</v>
      </c>
      <c r="K263" s="829"/>
    </row>
    <row r="264" spans="1:11" ht="39" x14ac:dyDescent="0.3">
      <c r="A264" s="830">
        <v>15</v>
      </c>
      <c r="B264" s="831" t="s">
        <v>708</v>
      </c>
      <c r="C264" s="832" t="s">
        <v>691</v>
      </c>
      <c r="D264" s="833">
        <v>330000</v>
      </c>
      <c r="E264" s="834" t="s">
        <v>20</v>
      </c>
      <c r="F264" s="834">
        <v>0</v>
      </c>
      <c r="G264" s="834"/>
      <c r="H264" s="834">
        <f t="shared" si="17"/>
        <v>0</v>
      </c>
      <c r="I264" s="825"/>
      <c r="J264" s="828" t="s">
        <v>4241</v>
      </c>
      <c r="K264" s="829"/>
    </row>
    <row r="265" spans="1:11" ht="39" x14ac:dyDescent="0.3">
      <c r="A265" s="830">
        <v>16</v>
      </c>
      <c r="B265" s="831" t="s">
        <v>709</v>
      </c>
      <c r="C265" s="832" t="s">
        <v>692</v>
      </c>
      <c r="D265" s="833">
        <v>240000</v>
      </c>
      <c r="E265" s="834" t="s">
        <v>20</v>
      </c>
      <c r="F265" s="834">
        <v>0</v>
      </c>
      <c r="G265" s="834"/>
      <c r="H265" s="834">
        <f t="shared" si="17"/>
        <v>0</v>
      </c>
      <c r="I265" s="825"/>
      <c r="J265" s="828" t="s">
        <v>4241</v>
      </c>
      <c r="K265" s="829"/>
    </row>
    <row r="266" spans="1:11" ht="78" x14ac:dyDescent="0.3">
      <c r="A266" s="830">
        <v>17</v>
      </c>
      <c r="B266" s="831" t="s">
        <v>4527</v>
      </c>
      <c r="C266" s="832" t="s">
        <v>4484</v>
      </c>
      <c r="D266" s="839"/>
      <c r="E266" s="834"/>
      <c r="F266" s="834"/>
      <c r="G266" s="834">
        <v>500000000</v>
      </c>
      <c r="H266" s="834">
        <f t="shared" si="17"/>
        <v>500000000</v>
      </c>
      <c r="I266" s="825">
        <f>H266</f>
        <v>500000000</v>
      </c>
      <c r="J266" s="828"/>
      <c r="K266" s="828" t="s">
        <v>4536</v>
      </c>
    </row>
    <row r="267" spans="1:11" x14ac:dyDescent="0.3">
      <c r="A267" s="1360" t="s">
        <v>693</v>
      </c>
      <c r="B267" s="1360"/>
      <c r="C267" s="1360"/>
      <c r="D267" s="847">
        <f t="shared" ref="D267:H267" si="19">SUM(D250:D266)</f>
        <v>1020000000</v>
      </c>
      <c r="E267" s="847">
        <f t="shared" si="19"/>
        <v>40000000</v>
      </c>
      <c r="F267" s="847">
        <f t="shared" si="19"/>
        <v>115400000</v>
      </c>
      <c r="G267" s="847">
        <f t="shared" si="19"/>
        <v>500000000</v>
      </c>
      <c r="H267" s="847">
        <f t="shared" si="19"/>
        <v>615400000</v>
      </c>
      <c r="I267" s="847">
        <f>SUM(I250:I266)</f>
        <v>600000000</v>
      </c>
      <c r="J267" s="828"/>
      <c r="K267" s="829"/>
    </row>
    <row r="268" spans="1:11" x14ac:dyDescent="0.3">
      <c r="A268" s="851">
        <v>5</v>
      </c>
      <c r="B268" s="852" t="s">
        <v>4124</v>
      </c>
      <c r="C268" s="816"/>
      <c r="F268" s="825"/>
      <c r="G268" s="825"/>
      <c r="H268" s="834">
        <f t="shared" si="17"/>
        <v>0</v>
      </c>
      <c r="I268" s="825"/>
      <c r="J268" s="828"/>
      <c r="K268" s="829"/>
    </row>
    <row r="269" spans="1:11" ht="39" x14ac:dyDescent="0.3">
      <c r="A269" s="830">
        <v>1</v>
      </c>
      <c r="B269" s="862" t="s">
        <v>366</v>
      </c>
      <c r="C269" s="832" t="s">
        <v>360</v>
      </c>
      <c r="D269" s="835">
        <v>0</v>
      </c>
      <c r="E269" s="834" t="s">
        <v>20</v>
      </c>
      <c r="F269" s="834">
        <f>D269</f>
        <v>0</v>
      </c>
      <c r="G269" s="834"/>
      <c r="H269" s="834">
        <f t="shared" si="17"/>
        <v>0</v>
      </c>
      <c r="I269" s="825"/>
      <c r="J269" s="828"/>
      <c r="K269" s="829"/>
    </row>
    <row r="270" spans="1:11" ht="58.5" x14ac:dyDescent="0.3">
      <c r="A270" s="830">
        <v>1</v>
      </c>
      <c r="B270" s="831" t="s">
        <v>367</v>
      </c>
      <c r="C270" s="832" t="s">
        <v>361</v>
      </c>
      <c r="D270" s="833">
        <v>500000</v>
      </c>
      <c r="E270" s="834" t="s">
        <v>20</v>
      </c>
      <c r="F270" s="834">
        <f>D270</f>
        <v>500000</v>
      </c>
      <c r="G270" s="834"/>
      <c r="H270" s="834">
        <f t="shared" si="17"/>
        <v>500000</v>
      </c>
      <c r="I270" s="825"/>
      <c r="J270" s="828" t="s">
        <v>4247</v>
      </c>
      <c r="K270" s="829"/>
    </row>
    <row r="271" spans="1:11" ht="39" x14ac:dyDescent="0.3">
      <c r="A271" s="830">
        <v>2</v>
      </c>
      <c r="B271" s="831" t="s">
        <v>368</v>
      </c>
      <c r="C271" s="832" t="s">
        <v>362</v>
      </c>
      <c r="D271" s="833">
        <v>500000</v>
      </c>
      <c r="E271" s="834" t="s">
        <v>20</v>
      </c>
      <c r="F271" s="834">
        <f>D271</f>
        <v>500000</v>
      </c>
      <c r="G271" s="834"/>
      <c r="H271" s="834">
        <f t="shared" si="17"/>
        <v>500000</v>
      </c>
      <c r="I271" s="825"/>
      <c r="J271" s="828" t="s">
        <v>4247</v>
      </c>
      <c r="K271" s="829"/>
    </row>
    <row r="272" spans="1:11" ht="39" x14ac:dyDescent="0.3">
      <c r="A272" s="830">
        <v>3</v>
      </c>
      <c r="B272" s="831" t="s">
        <v>369</v>
      </c>
      <c r="C272" s="832" t="s">
        <v>363</v>
      </c>
      <c r="D272" s="833">
        <v>2000000</v>
      </c>
      <c r="E272" s="834" t="s">
        <v>20</v>
      </c>
      <c r="F272" s="834">
        <v>0</v>
      </c>
      <c r="G272" s="834"/>
      <c r="H272" s="834">
        <f t="shared" si="17"/>
        <v>0</v>
      </c>
      <c r="I272" s="825"/>
      <c r="J272" s="828" t="s">
        <v>4241</v>
      </c>
      <c r="K272" s="829"/>
    </row>
    <row r="273" spans="1:11" ht="39" x14ac:dyDescent="0.3">
      <c r="A273" s="830">
        <v>4</v>
      </c>
      <c r="B273" s="831" t="s">
        <v>370</v>
      </c>
      <c r="C273" s="832" t="s">
        <v>364</v>
      </c>
      <c r="D273" s="833">
        <v>2000000</v>
      </c>
      <c r="E273" s="834" t="s">
        <v>20</v>
      </c>
      <c r="F273" s="834">
        <v>1000000</v>
      </c>
      <c r="G273" s="834"/>
      <c r="H273" s="834">
        <f t="shared" si="17"/>
        <v>1000000</v>
      </c>
      <c r="I273" s="825"/>
      <c r="J273" s="828" t="s">
        <v>4247</v>
      </c>
      <c r="K273" s="829"/>
    </row>
    <row r="274" spans="1:11" x14ac:dyDescent="0.3">
      <c r="A274" s="1360" t="s">
        <v>359</v>
      </c>
      <c r="B274" s="1360"/>
      <c r="C274" s="1360"/>
      <c r="D274" s="847">
        <f>SUM(D269:D273)</f>
        <v>5000000</v>
      </c>
      <c r="E274" s="847">
        <f>SUM(E269:E273)</f>
        <v>0</v>
      </c>
      <c r="F274" s="841">
        <f>SUM(F269:F273)</f>
        <v>2000000</v>
      </c>
      <c r="G274" s="841">
        <f t="shared" ref="G274:I274" si="20">SUM(G269:G273)</f>
        <v>0</v>
      </c>
      <c r="H274" s="834">
        <f t="shared" si="17"/>
        <v>2000000</v>
      </c>
      <c r="I274" s="841">
        <f t="shared" si="20"/>
        <v>0</v>
      </c>
      <c r="J274" s="828"/>
      <c r="K274" s="829"/>
    </row>
    <row r="275" spans="1:11" x14ac:dyDescent="0.3">
      <c r="A275" s="1360" t="s">
        <v>3417</v>
      </c>
      <c r="B275" s="1360"/>
      <c r="C275" s="1360"/>
      <c r="D275" s="847">
        <f>D274+D267+D248+D232+D206</f>
        <v>3345000000</v>
      </c>
      <c r="E275" s="847">
        <f>E274+E267+E248+E232+E206</f>
        <v>138304891.13999999</v>
      </c>
      <c r="F275" s="841">
        <f>F274+F267+F248+F232+F206</f>
        <v>810900000</v>
      </c>
      <c r="G275" s="841">
        <f t="shared" ref="G275:I275" si="21">G274+G267+G248+G232+G206</f>
        <v>600000000</v>
      </c>
      <c r="H275" s="834">
        <f t="shared" si="17"/>
        <v>1410900000</v>
      </c>
      <c r="I275" s="841">
        <f t="shared" si="21"/>
        <v>724000000</v>
      </c>
      <c r="J275" s="828"/>
      <c r="K275" s="829"/>
    </row>
    <row r="276" spans="1:11" x14ac:dyDescent="0.3">
      <c r="A276" s="1361" t="s">
        <v>3418</v>
      </c>
      <c r="B276" s="1361"/>
      <c r="C276" s="1361"/>
      <c r="D276" s="1361"/>
      <c r="E276" s="1361"/>
      <c r="F276" s="1362"/>
      <c r="G276" s="824"/>
      <c r="H276" s="834">
        <f t="shared" ref="H276:H339" si="22">F276+G276</f>
        <v>0</v>
      </c>
      <c r="I276" s="825"/>
      <c r="J276" s="828"/>
      <c r="K276" s="829"/>
    </row>
    <row r="277" spans="1:11" x14ac:dyDescent="0.3">
      <c r="A277" s="814">
        <v>1</v>
      </c>
      <c r="B277" s="852" t="s">
        <v>4125</v>
      </c>
      <c r="C277" s="863"/>
      <c r="D277" s="864"/>
      <c r="E277" s="865"/>
      <c r="F277" s="825"/>
      <c r="G277" s="825"/>
      <c r="H277" s="834">
        <f t="shared" si="22"/>
        <v>0</v>
      </c>
      <c r="I277" s="825"/>
      <c r="J277" s="828"/>
      <c r="K277" s="829"/>
    </row>
    <row r="278" spans="1:11" ht="39" x14ac:dyDescent="0.3">
      <c r="A278" s="830">
        <v>1</v>
      </c>
      <c r="B278" s="831" t="s">
        <v>1004</v>
      </c>
      <c r="C278" s="832" t="s">
        <v>957</v>
      </c>
      <c r="D278" s="833">
        <v>20000000</v>
      </c>
      <c r="E278" s="834" t="s">
        <v>20</v>
      </c>
      <c r="F278" s="834">
        <v>0</v>
      </c>
      <c r="G278" s="834"/>
      <c r="H278" s="834">
        <f t="shared" si="22"/>
        <v>0</v>
      </c>
      <c r="I278" s="825"/>
      <c r="J278" s="828" t="s">
        <v>4241</v>
      </c>
      <c r="K278" s="829"/>
    </row>
    <row r="279" spans="1:11" ht="39" x14ac:dyDescent="0.3">
      <c r="A279" s="830">
        <v>2</v>
      </c>
      <c r="B279" s="831" t="s">
        <v>1005</v>
      </c>
      <c r="C279" s="832" t="s">
        <v>958</v>
      </c>
      <c r="D279" s="833">
        <v>30000000</v>
      </c>
      <c r="E279" s="834" t="s">
        <v>20</v>
      </c>
      <c r="F279" s="834">
        <v>0</v>
      </c>
      <c r="G279" s="834"/>
      <c r="H279" s="834">
        <f t="shared" si="22"/>
        <v>0</v>
      </c>
      <c r="I279" s="825"/>
      <c r="J279" s="828" t="s">
        <v>4241</v>
      </c>
      <c r="K279" s="829"/>
    </row>
    <row r="280" spans="1:11" ht="39" x14ac:dyDescent="0.3">
      <c r="A280" s="830">
        <v>3</v>
      </c>
      <c r="B280" s="831" t="s">
        <v>1006</v>
      </c>
      <c r="C280" s="832" t="s">
        <v>959</v>
      </c>
      <c r="D280" s="833">
        <v>20000000</v>
      </c>
      <c r="E280" s="834" t="s">
        <v>20</v>
      </c>
      <c r="F280" s="834">
        <v>0</v>
      </c>
      <c r="G280" s="834"/>
      <c r="H280" s="834">
        <f t="shared" si="22"/>
        <v>0</v>
      </c>
      <c r="I280" s="825"/>
      <c r="J280" s="828" t="s">
        <v>4241</v>
      </c>
      <c r="K280" s="829"/>
    </row>
    <row r="281" spans="1:11" ht="39" x14ac:dyDescent="0.3">
      <c r="A281" s="830">
        <v>4</v>
      </c>
      <c r="B281" s="831" t="s">
        <v>1003</v>
      </c>
      <c r="C281" s="832" t="s">
        <v>960</v>
      </c>
      <c r="D281" s="833">
        <v>20000000</v>
      </c>
      <c r="E281" s="834" t="s">
        <v>20</v>
      </c>
      <c r="F281" s="834">
        <v>0</v>
      </c>
      <c r="G281" s="834"/>
      <c r="H281" s="834">
        <f t="shared" si="22"/>
        <v>0</v>
      </c>
      <c r="I281" s="825">
        <f>F281</f>
        <v>0</v>
      </c>
      <c r="J281" s="828" t="s">
        <v>4241</v>
      </c>
      <c r="K281" s="828"/>
    </row>
    <row r="282" spans="1:11" ht="58.5" x14ac:dyDescent="0.3">
      <c r="A282" s="830">
        <v>5</v>
      </c>
      <c r="B282" s="831" t="s">
        <v>1002</v>
      </c>
      <c r="C282" s="832" t="s">
        <v>961</v>
      </c>
      <c r="D282" s="833">
        <v>235000000</v>
      </c>
      <c r="E282" s="834" t="s">
        <v>20</v>
      </c>
      <c r="F282" s="834">
        <v>95000000</v>
      </c>
      <c r="G282" s="834"/>
      <c r="H282" s="834">
        <f t="shared" si="22"/>
        <v>95000000</v>
      </c>
      <c r="I282" s="836">
        <f>F282</f>
        <v>95000000</v>
      </c>
      <c r="J282" s="828"/>
      <c r="K282" s="828" t="s">
        <v>3785</v>
      </c>
    </row>
    <row r="283" spans="1:11" ht="39" x14ac:dyDescent="0.3">
      <c r="A283" s="830">
        <v>6</v>
      </c>
      <c r="B283" s="831" t="s">
        <v>1001</v>
      </c>
      <c r="C283" s="832" t="s">
        <v>962</v>
      </c>
      <c r="D283" s="833">
        <v>5000000</v>
      </c>
      <c r="E283" s="834" t="s">
        <v>20</v>
      </c>
      <c r="F283" s="834">
        <f>D283</f>
        <v>5000000</v>
      </c>
      <c r="G283" s="834"/>
      <c r="H283" s="834">
        <f t="shared" si="22"/>
        <v>5000000</v>
      </c>
      <c r="I283" s="825"/>
      <c r="J283" s="828" t="s">
        <v>4247</v>
      </c>
      <c r="K283" s="829"/>
    </row>
    <row r="284" spans="1:11" ht="39" x14ac:dyDescent="0.3">
      <c r="A284" s="830">
        <v>7</v>
      </c>
      <c r="B284" s="831" t="s">
        <v>1000</v>
      </c>
      <c r="C284" s="832" t="s">
        <v>963</v>
      </c>
      <c r="D284" s="833">
        <v>10000000</v>
      </c>
      <c r="E284" s="834">
        <v>700000</v>
      </c>
      <c r="F284" s="834">
        <v>2000000</v>
      </c>
      <c r="G284" s="834"/>
      <c r="H284" s="834">
        <f t="shared" si="22"/>
        <v>2000000</v>
      </c>
      <c r="I284" s="825"/>
      <c r="J284" s="828" t="s">
        <v>4247</v>
      </c>
      <c r="K284" s="829"/>
    </row>
    <row r="285" spans="1:11" ht="39" x14ac:dyDescent="0.3">
      <c r="A285" s="830">
        <v>8</v>
      </c>
      <c r="B285" s="831" t="s">
        <v>999</v>
      </c>
      <c r="C285" s="832" t="s">
        <v>964</v>
      </c>
      <c r="D285" s="833">
        <v>5000000</v>
      </c>
      <c r="E285" s="834" t="s">
        <v>20</v>
      </c>
      <c r="F285" s="834">
        <f>5000000-3000000</f>
        <v>2000000</v>
      </c>
      <c r="G285" s="834"/>
      <c r="H285" s="834">
        <f t="shared" si="22"/>
        <v>2000000</v>
      </c>
      <c r="I285" s="825"/>
      <c r="J285" s="828" t="s">
        <v>4247</v>
      </c>
      <c r="K285" s="829"/>
    </row>
    <row r="286" spans="1:11" ht="39" x14ac:dyDescent="0.3">
      <c r="A286" s="830">
        <v>9</v>
      </c>
      <c r="B286" s="831" t="s">
        <v>998</v>
      </c>
      <c r="C286" s="832" t="s">
        <v>965</v>
      </c>
      <c r="D286" s="833">
        <v>2000000</v>
      </c>
      <c r="E286" s="834" t="s">
        <v>20</v>
      </c>
      <c r="F286" s="834">
        <f>D286+3000000</f>
        <v>5000000</v>
      </c>
      <c r="G286" s="834"/>
      <c r="H286" s="834">
        <f t="shared" si="22"/>
        <v>5000000</v>
      </c>
      <c r="I286" s="825"/>
      <c r="J286" s="828" t="s">
        <v>4247</v>
      </c>
      <c r="K286" s="829"/>
    </row>
    <row r="287" spans="1:11" ht="39" x14ac:dyDescent="0.3">
      <c r="A287" s="830">
        <v>10</v>
      </c>
      <c r="B287" s="831" t="s">
        <v>997</v>
      </c>
      <c r="C287" s="832" t="s">
        <v>966</v>
      </c>
      <c r="D287" s="833">
        <v>5000000</v>
      </c>
      <c r="E287" s="834" t="s">
        <v>20</v>
      </c>
      <c r="F287" s="834">
        <f t="shared" ref="F287:F301" si="23">D287</f>
        <v>5000000</v>
      </c>
      <c r="G287" s="834"/>
      <c r="H287" s="834">
        <f t="shared" si="22"/>
        <v>5000000</v>
      </c>
      <c r="I287" s="825"/>
      <c r="J287" s="828" t="s">
        <v>4247</v>
      </c>
      <c r="K287" s="829"/>
    </row>
    <row r="288" spans="1:11" ht="58.5" x14ac:dyDescent="0.3">
      <c r="A288" s="830">
        <v>11</v>
      </c>
      <c r="B288" s="831" t="s">
        <v>993</v>
      </c>
      <c r="C288" s="832" t="s">
        <v>3786</v>
      </c>
      <c r="D288" s="833">
        <v>3000000</v>
      </c>
      <c r="E288" s="834" t="s">
        <v>20</v>
      </c>
      <c r="F288" s="834">
        <v>0</v>
      </c>
      <c r="G288" s="834"/>
      <c r="H288" s="834">
        <f t="shared" si="22"/>
        <v>0</v>
      </c>
      <c r="I288" s="825"/>
      <c r="J288" s="828" t="s">
        <v>4241</v>
      </c>
      <c r="K288" s="829"/>
    </row>
    <row r="289" spans="1:11" ht="58.5" x14ac:dyDescent="0.3">
      <c r="A289" s="830">
        <v>12</v>
      </c>
      <c r="B289" s="831" t="s">
        <v>994</v>
      </c>
      <c r="C289" s="832" t="s">
        <v>968</v>
      </c>
      <c r="D289" s="833">
        <v>15000000</v>
      </c>
      <c r="E289" s="834" t="s">
        <v>20</v>
      </c>
      <c r="F289" s="834">
        <v>0</v>
      </c>
      <c r="G289" s="834"/>
      <c r="H289" s="834">
        <f t="shared" si="22"/>
        <v>0</v>
      </c>
      <c r="I289" s="825"/>
      <c r="J289" s="828" t="s">
        <v>4241</v>
      </c>
      <c r="K289" s="829"/>
    </row>
    <row r="290" spans="1:11" ht="39" x14ac:dyDescent="0.3">
      <c r="A290" s="830">
        <v>13</v>
      </c>
      <c r="B290" s="831" t="s">
        <v>995</v>
      </c>
      <c r="C290" s="832" t="s">
        <v>969</v>
      </c>
      <c r="D290" s="833">
        <v>55000000</v>
      </c>
      <c r="E290" s="834" t="s">
        <v>20</v>
      </c>
      <c r="F290" s="834">
        <f>20000000+150000000</f>
        <v>170000000</v>
      </c>
      <c r="G290" s="834"/>
      <c r="H290" s="834">
        <f t="shared" si="22"/>
        <v>170000000</v>
      </c>
      <c r="I290" s="825"/>
      <c r="J290" s="828" t="s">
        <v>4247</v>
      </c>
      <c r="K290" s="829"/>
    </row>
    <row r="291" spans="1:11" ht="39" x14ac:dyDescent="0.3">
      <c r="A291" s="830">
        <v>14</v>
      </c>
      <c r="B291" s="831" t="s">
        <v>996</v>
      </c>
      <c r="C291" s="832" t="s">
        <v>970</v>
      </c>
      <c r="D291" s="833">
        <v>5000000</v>
      </c>
      <c r="E291" s="834">
        <v>5000000</v>
      </c>
      <c r="F291" s="834">
        <f t="shared" si="23"/>
        <v>5000000</v>
      </c>
      <c r="G291" s="834"/>
      <c r="H291" s="834">
        <f t="shared" si="22"/>
        <v>5000000</v>
      </c>
      <c r="I291" s="825"/>
      <c r="J291" s="828" t="s">
        <v>4247</v>
      </c>
      <c r="K291" s="829"/>
    </row>
    <row r="292" spans="1:11" ht="39" x14ac:dyDescent="0.3">
      <c r="A292" s="830">
        <v>15</v>
      </c>
      <c r="B292" s="831" t="s">
        <v>992</v>
      </c>
      <c r="C292" s="832" t="s">
        <v>971</v>
      </c>
      <c r="D292" s="833">
        <v>2000000</v>
      </c>
      <c r="E292" s="834" t="s">
        <v>20</v>
      </c>
      <c r="F292" s="834">
        <f t="shared" si="23"/>
        <v>2000000</v>
      </c>
      <c r="G292" s="834"/>
      <c r="H292" s="834">
        <f t="shared" si="22"/>
        <v>2000000</v>
      </c>
      <c r="I292" s="825"/>
      <c r="J292" s="828" t="s">
        <v>4247</v>
      </c>
      <c r="K292" s="829"/>
    </row>
    <row r="293" spans="1:11" ht="39" x14ac:dyDescent="0.3">
      <c r="A293" s="830">
        <v>16</v>
      </c>
      <c r="B293" s="831" t="s">
        <v>991</v>
      </c>
      <c r="C293" s="832" t="s">
        <v>972</v>
      </c>
      <c r="D293" s="833">
        <v>2000000</v>
      </c>
      <c r="E293" s="834" t="s">
        <v>20</v>
      </c>
      <c r="F293" s="834">
        <f t="shared" si="23"/>
        <v>2000000</v>
      </c>
      <c r="G293" s="834"/>
      <c r="H293" s="834">
        <f t="shared" si="22"/>
        <v>2000000</v>
      </c>
      <c r="I293" s="825"/>
      <c r="J293" s="828" t="s">
        <v>4247</v>
      </c>
      <c r="K293" s="829"/>
    </row>
    <row r="294" spans="1:11" ht="58.5" x14ac:dyDescent="0.3">
      <c r="A294" s="830">
        <v>17</v>
      </c>
      <c r="B294" s="831" t="s">
        <v>990</v>
      </c>
      <c r="C294" s="832" t="s">
        <v>973</v>
      </c>
      <c r="D294" s="833">
        <v>5000000</v>
      </c>
      <c r="E294" s="834" t="s">
        <v>20</v>
      </c>
      <c r="F294" s="834">
        <f t="shared" si="23"/>
        <v>5000000</v>
      </c>
      <c r="G294" s="834"/>
      <c r="H294" s="834">
        <f t="shared" si="22"/>
        <v>5000000</v>
      </c>
      <c r="I294" s="825"/>
      <c r="J294" s="828" t="s">
        <v>4247</v>
      </c>
      <c r="K294" s="829"/>
    </row>
    <row r="295" spans="1:11" ht="39" x14ac:dyDescent="0.3">
      <c r="A295" s="830">
        <v>18</v>
      </c>
      <c r="B295" s="831" t="s">
        <v>989</v>
      </c>
      <c r="C295" s="832" t="s">
        <v>974</v>
      </c>
      <c r="D295" s="833">
        <v>50000000</v>
      </c>
      <c r="E295" s="834" t="s">
        <v>20</v>
      </c>
      <c r="F295" s="834">
        <v>20000000</v>
      </c>
      <c r="G295" s="834"/>
      <c r="H295" s="834">
        <f t="shared" si="22"/>
        <v>20000000</v>
      </c>
      <c r="I295" s="825"/>
      <c r="J295" s="828" t="s">
        <v>4247</v>
      </c>
      <c r="K295" s="829"/>
    </row>
    <row r="296" spans="1:11" ht="39" x14ac:dyDescent="0.3">
      <c r="A296" s="830">
        <v>19</v>
      </c>
      <c r="B296" s="831" t="s">
        <v>988</v>
      </c>
      <c r="C296" s="832" t="s">
        <v>975</v>
      </c>
      <c r="D296" s="835">
        <v>0</v>
      </c>
      <c r="E296" s="834" t="s">
        <v>20</v>
      </c>
      <c r="F296" s="834">
        <f t="shared" si="23"/>
        <v>0</v>
      </c>
      <c r="G296" s="834"/>
      <c r="H296" s="834">
        <f t="shared" si="22"/>
        <v>0</v>
      </c>
      <c r="I296" s="825"/>
      <c r="J296" s="828" t="s">
        <v>4247</v>
      </c>
      <c r="K296" s="829"/>
    </row>
    <row r="297" spans="1:11" ht="39" x14ac:dyDescent="0.3">
      <c r="A297" s="830">
        <v>20</v>
      </c>
      <c r="B297" s="831" t="s">
        <v>987</v>
      </c>
      <c r="C297" s="832" t="s">
        <v>976</v>
      </c>
      <c r="D297" s="833">
        <v>50000000</v>
      </c>
      <c r="E297" s="834" t="s">
        <v>20</v>
      </c>
      <c r="F297" s="834">
        <v>20000000</v>
      </c>
      <c r="G297" s="834"/>
      <c r="H297" s="834">
        <f t="shared" si="22"/>
        <v>20000000</v>
      </c>
      <c r="I297" s="825"/>
      <c r="J297" s="828" t="s">
        <v>4247</v>
      </c>
      <c r="K297" s="829"/>
    </row>
    <row r="298" spans="1:11" ht="58.5" x14ac:dyDescent="0.3">
      <c r="A298" s="830">
        <v>21</v>
      </c>
      <c r="B298" s="831" t="s">
        <v>986</v>
      </c>
      <c r="C298" s="832" t="s">
        <v>977</v>
      </c>
      <c r="D298" s="833">
        <v>10000000</v>
      </c>
      <c r="E298" s="834">
        <v>1890000</v>
      </c>
      <c r="F298" s="834">
        <v>5000000</v>
      </c>
      <c r="G298" s="834"/>
      <c r="H298" s="834">
        <f t="shared" si="22"/>
        <v>5000000</v>
      </c>
      <c r="I298" s="825"/>
      <c r="J298" s="828" t="s">
        <v>4247</v>
      </c>
      <c r="K298" s="829"/>
    </row>
    <row r="299" spans="1:11" ht="39" x14ac:dyDescent="0.3">
      <c r="A299" s="830">
        <v>22</v>
      </c>
      <c r="B299" s="831" t="s">
        <v>985</v>
      </c>
      <c r="C299" s="832" t="s">
        <v>978</v>
      </c>
      <c r="D299" s="833">
        <v>60000000</v>
      </c>
      <c r="E299" s="834">
        <v>60000000</v>
      </c>
      <c r="F299" s="834">
        <f t="shared" si="23"/>
        <v>60000000</v>
      </c>
      <c r="G299" s="834"/>
      <c r="H299" s="834">
        <f t="shared" si="22"/>
        <v>60000000</v>
      </c>
      <c r="I299" s="825"/>
      <c r="J299" s="828" t="s">
        <v>4247</v>
      </c>
      <c r="K299" s="829"/>
    </row>
    <row r="300" spans="1:11" ht="39" x14ac:dyDescent="0.3">
      <c r="A300" s="830">
        <v>23</v>
      </c>
      <c r="B300" s="831" t="s">
        <v>984</v>
      </c>
      <c r="C300" s="832" t="s">
        <v>979</v>
      </c>
      <c r="D300" s="833">
        <v>1000000</v>
      </c>
      <c r="E300" s="834" t="s">
        <v>20</v>
      </c>
      <c r="F300" s="834">
        <f t="shared" si="23"/>
        <v>1000000</v>
      </c>
      <c r="G300" s="834"/>
      <c r="H300" s="834">
        <f t="shared" si="22"/>
        <v>1000000</v>
      </c>
      <c r="I300" s="825"/>
      <c r="J300" s="828" t="s">
        <v>4247</v>
      </c>
      <c r="K300" s="829"/>
    </row>
    <row r="301" spans="1:11" ht="39" x14ac:dyDescent="0.3">
      <c r="A301" s="830">
        <v>24</v>
      </c>
      <c r="B301" s="831" t="s">
        <v>983</v>
      </c>
      <c r="C301" s="832" t="s">
        <v>980</v>
      </c>
      <c r="D301" s="833">
        <v>10000000</v>
      </c>
      <c r="E301" s="834">
        <v>1800000</v>
      </c>
      <c r="F301" s="834">
        <f t="shared" si="23"/>
        <v>10000000</v>
      </c>
      <c r="G301" s="834"/>
      <c r="H301" s="834">
        <f t="shared" si="22"/>
        <v>10000000</v>
      </c>
      <c r="I301" s="825"/>
      <c r="J301" s="828" t="s">
        <v>4247</v>
      </c>
      <c r="K301" s="829"/>
    </row>
    <row r="302" spans="1:11" ht="58.5" x14ac:dyDescent="0.3">
      <c r="A302" s="830">
        <v>25</v>
      </c>
      <c r="B302" s="831" t="s">
        <v>982</v>
      </c>
      <c r="C302" s="832" t="s">
        <v>3826</v>
      </c>
      <c r="D302" s="833">
        <v>30000000</v>
      </c>
      <c r="E302" s="834" t="s">
        <v>20</v>
      </c>
      <c r="F302" s="834">
        <v>15000000</v>
      </c>
      <c r="G302" s="834"/>
      <c r="H302" s="834">
        <f t="shared" si="22"/>
        <v>15000000</v>
      </c>
      <c r="I302" s="825">
        <f>F302</f>
        <v>15000000</v>
      </c>
      <c r="J302" s="828"/>
      <c r="K302" s="828" t="s">
        <v>4226</v>
      </c>
    </row>
    <row r="303" spans="1:11" ht="78" x14ac:dyDescent="0.3">
      <c r="A303" s="830">
        <v>26</v>
      </c>
      <c r="B303" s="831" t="s">
        <v>4543</v>
      </c>
      <c r="C303" s="832" t="s">
        <v>4477</v>
      </c>
      <c r="D303" s="833"/>
      <c r="E303" s="834"/>
      <c r="F303" s="834">
        <v>100000000</v>
      </c>
      <c r="G303" s="834"/>
      <c r="H303" s="834">
        <f t="shared" si="22"/>
        <v>100000000</v>
      </c>
      <c r="I303" s="836">
        <f>H303</f>
        <v>100000000</v>
      </c>
      <c r="J303" s="828"/>
      <c r="K303" s="832" t="s">
        <v>4542</v>
      </c>
    </row>
    <row r="304" spans="1:11" x14ac:dyDescent="0.3">
      <c r="A304" s="1360" t="s">
        <v>956</v>
      </c>
      <c r="B304" s="1360"/>
      <c r="C304" s="1360"/>
      <c r="D304" s="847">
        <f>SUM(D278:D303)</f>
        <v>650000000</v>
      </c>
      <c r="E304" s="847">
        <f>SUM(E278:E303)</f>
        <v>69390000</v>
      </c>
      <c r="F304" s="847">
        <f>SUM(F278:F303)</f>
        <v>529000000</v>
      </c>
      <c r="G304" s="841">
        <f>SUM(G278:G302)</f>
        <v>0</v>
      </c>
      <c r="H304" s="834">
        <f>F304+G304</f>
        <v>529000000</v>
      </c>
      <c r="I304" s="841">
        <f>SUM(I278:I303)</f>
        <v>210000000</v>
      </c>
      <c r="J304" s="847">
        <f>SUM(J278:J302)</f>
        <v>0</v>
      </c>
      <c r="K304" s="847">
        <f>SUM(K278:K302)</f>
        <v>0</v>
      </c>
    </row>
    <row r="305" spans="1:11" x14ac:dyDescent="0.3">
      <c r="A305" s="851">
        <v>2</v>
      </c>
      <c r="B305" s="852" t="s">
        <v>4126</v>
      </c>
      <c r="C305" s="816"/>
      <c r="F305" s="866"/>
      <c r="G305" s="866"/>
      <c r="H305" s="834">
        <f t="shared" si="22"/>
        <v>0</v>
      </c>
      <c r="I305" s="825"/>
      <c r="J305" s="842"/>
      <c r="K305" s="843"/>
    </row>
    <row r="306" spans="1:11" ht="39" x14ac:dyDescent="0.3">
      <c r="A306" s="830">
        <v>1</v>
      </c>
      <c r="B306" s="831" t="s">
        <v>2670</v>
      </c>
      <c r="C306" s="832" t="s">
        <v>2671</v>
      </c>
      <c r="D306" s="833">
        <v>10000000</v>
      </c>
      <c r="E306" s="834">
        <v>3500000</v>
      </c>
      <c r="F306" s="867">
        <v>3500000</v>
      </c>
      <c r="G306" s="867"/>
      <c r="H306" s="834">
        <f t="shared" si="22"/>
        <v>3500000</v>
      </c>
      <c r="I306" s="825"/>
      <c r="J306" s="828" t="s">
        <v>4247</v>
      </c>
      <c r="K306" s="829"/>
    </row>
    <row r="307" spans="1:11" ht="39" x14ac:dyDescent="0.3">
      <c r="A307" s="830">
        <v>2</v>
      </c>
      <c r="B307" s="831" t="s">
        <v>2672</v>
      </c>
      <c r="C307" s="832" t="s">
        <v>2673</v>
      </c>
      <c r="D307" s="833">
        <v>5000000</v>
      </c>
      <c r="E307" s="834" t="s">
        <v>20</v>
      </c>
      <c r="F307" s="867">
        <v>0</v>
      </c>
      <c r="G307" s="867"/>
      <c r="H307" s="834">
        <f t="shared" si="22"/>
        <v>0</v>
      </c>
      <c r="I307" s="825"/>
      <c r="J307" s="828" t="s">
        <v>4247</v>
      </c>
      <c r="K307" s="829"/>
    </row>
    <row r="308" spans="1:11" ht="39" x14ac:dyDescent="0.3">
      <c r="A308" s="830">
        <v>3</v>
      </c>
      <c r="B308" s="831" t="s">
        <v>2674</v>
      </c>
      <c r="C308" s="832" t="s">
        <v>2675</v>
      </c>
      <c r="D308" s="833">
        <v>5000000</v>
      </c>
      <c r="E308" s="834" t="s">
        <v>20</v>
      </c>
      <c r="F308" s="867">
        <f>D308</f>
        <v>5000000</v>
      </c>
      <c r="G308" s="867"/>
      <c r="H308" s="834">
        <f t="shared" si="22"/>
        <v>5000000</v>
      </c>
      <c r="I308" s="825"/>
      <c r="J308" s="828" t="s">
        <v>4247</v>
      </c>
      <c r="K308" s="829"/>
    </row>
    <row r="309" spans="1:11" ht="78" x14ac:dyDescent="0.3">
      <c r="A309" s="830">
        <v>4</v>
      </c>
      <c r="B309" s="831" t="s">
        <v>2676</v>
      </c>
      <c r="C309" s="832" t="s">
        <v>2677</v>
      </c>
      <c r="D309" s="833">
        <v>1519884078.8599999</v>
      </c>
      <c r="E309" s="834" t="s">
        <v>20</v>
      </c>
      <c r="F309" s="867">
        <v>0</v>
      </c>
      <c r="G309" s="867">
        <v>1519884078.8599999</v>
      </c>
      <c r="H309" s="834">
        <f t="shared" si="22"/>
        <v>1519884078.8599999</v>
      </c>
      <c r="I309" s="825">
        <f>D309</f>
        <v>1519884078.8599999</v>
      </c>
      <c r="J309" s="832"/>
      <c r="K309" s="832" t="s">
        <v>3787</v>
      </c>
    </row>
    <row r="310" spans="1:11" ht="78" x14ac:dyDescent="0.3">
      <c r="A310" s="830">
        <v>5</v>
      </c>
      <c r="B310" s="831" t="s">
        <v>2678</v>
      </c>
      <c r="C310" s="832" t="s">
        <v>2679</v>
      </c>
      <c r="D310" s="833">
        <v>1534884078.8599999</v>
      </c>
      <c r="E310" s="834" t="s">
        <v>20</v>
      </c>
      <c r="F310" s="867">
        <v>0</v>
      </c>
      <c r="G310" s="867">
        <v>1534884078.8599999</v>
      </c>
      <c r="H310" s="834">
        <f t="shared" si="22"/>
        <v>1534884078.8599999</v>
      </c>
      <c r="I310" s="836">
        <f>G310</f>
        <v>1534884078.8599999</v>
      </c>
      <c r="J310" s="832"/>
      <c r="K310" s="832" t="s">
        <v>3787</v>
      </c>
    </row>
    <row r="311" spans="1:11" ht="39" x14ac:dyDescent="0.3">
      <c r="A311" s="830">
        <v>6</v>
      </c>
      <c r="B311" s="831" t="s">
        <v>2680</v>
      </c>
      <c r="C311" s="832" t="s">
        <v>2681</v>
      </c>
      <c r="D311" s="833">
        <v>5000000</v>
      </c>
      <c r="E311" s="834" t="s">
        <v>20</v>
      </c>
      <c r="F311" s="867">
        <f>D311</f>
        <v>5000000</v>
      </c>
      <c r="G311" s="867"/>
      <c r="H311" s="834">
        <f t="shared" si="22"/>
        <v>5000000</v>
      </c>
      <c r="I311" s="825"/>
      <c r="J311" s="828" t="s">
        <v>4247</v>
      </c>
      <c r="K311" s="829"/>
    </row>
    <row r="312" spans="1:11" ht="39" x14ac:dyDescent="0.3">
      <c r="A312" s="830">
        <v>7</v>
      </c>
      <c r="B312" s="831" t="s">
        <v>2682</v>
      </c>
      <c r="C312" s="832" t="s">
        <v>2683</v>
      </c>
      <c r="D312" s="833">
        <v>5000000</v>
      </c>
      <c r="E312" s="834" t="s">
        <v>20</v>
      </c>
      <c r="F312" s="867">
        <v>0</v>
      </c>
      <c r="G312" s="867"/>
      <c r="H312" s="834">
        <f t="shared" si="22"/>
        <v>0</v>
      </c>
      <c r="I312" s="825"/>
      <c r="J312" s="828" t="s">
        <v>4241</v>
      </c>
      <c r="K312" s="829"/>
    </row>
    <row r="313" spans="1:11" ht="39" x14ac:dyDescent="0.3">
      <c r="A313" s="830">
        <v>8</v>
      </c>
      <c r="B313" s="831" t="s">
        <v>2684</v>
      </c>
      <c r="C313" s="832" t="s">
        <v>2685</v>
      </c>
      <c r="D313" s="833">
        <v>20000000</v>
      </c>
      <c r="E313" s="834" t="s">
        <v>20</v>
      </c>
      <c r="F313" s="867">
        <v>10000000</v>
      </c>
      <c r="G313" s="867"/>
      <c r="H313" s="834">
        <f t="shared" si="22"/>
        <v>10000000</v>
      </c>
      <c r="I313" s="825"/>
      <c r="J313" s="828" t="s">
        <v>4247</v>
      </c>
      <c r="K313" s="829"/>
    </row>
    <row r="314" spans="1:11" ht="58.5" x14ac:dyDescent="0.3">
      <c r="A314" s="830">
        <v>9</v>
      </c>
      <c r="B314" s="831" t="s">
        <v>2686</v>
      </c>
      <c r="C314" s="832" t="s">
        <v>2687</v>
      </c>
      <c r="D314" s="833">
        <v>5000000</v>
      </c>
      <c r="E314" s="834" t="s">
        <v>20</v>
      </c>
      <c r="F314" s="867">
        <f>D314</f>
        <v>5000000</v>
      </c>
      <c r="G314" s="867"/>
      <c r="H314" s="834">
        <f t="shared" si="22"/>
        <v>5000000</v>
      </c>
      <c r="I314" s="825"/>
      <c r="J314" s="828" t="s">
        <v>4247</v>
      </c>
      <c r="K314" s="829"/>
    </row>
    <row r="315" spans="1:11" x14ac:dyDescent="0.3">
      <c r="A315" s="1360" t="s">
        <v>2688</v>
      </c>
      <c r="B315" s="1360"/>
      <c r="C315" s="1360"/>
      <c r="D315" s="840">
        <f>SUM(D306:D314)</f>
        <v>3109768157.7199998</v>
      </c>
      <c r="E315" s="841">
        <v>3500000</v>
      </c>
      <c r="F315" s="868">
        <f>SUM(F306:F314)</f>
        <v>28500000</v>
      </c>
      <c r="G315" s="868">
        <f>SUM(G306:G314)</f>
        <v>3054768157.7199998</v>
      </c>
      <c r="H315" s="834">
        <f t="shared" si="22"/>
        <v>3083268157.7199998</v>
      </c>
      <c r="I315" s="868">
        <f>SUM(I306:I314)</f>
        <v>3054768157.7199998</v>
      </c>
      <c r="J315" s="828"/>
      <c r="K315" s="829"/>
    </row>
    <row r="316" spans="1:11" x14ac:dyDescent="0.3">
      <c r="A316" s="851">
        <v>3</v>
      </c>
      <c r="B316" s="852" t="s">
        <v>4127</v>
      </c>
      <c r="C316" s="816"/>
      <c r="F316" s="866"/>
      <c r="G316" s="866"/>
      <c r="H316" s="834">
        <f t="shared" si="22"/>
        <v>0</v>
      </c>
      <c r="I316" s="825"/>
      <c r="J316" s="828"/>
      <c r="K316" s="829"/>
    </row>
    <row r="317" spans="1:11" ht="39" x14ac:dyDescent="0.3">
      <c r="A317" s="830">
        <v>1</v>
      </c>
      <c r="B317" s="831" t="s">
        <v>2690</v>
      </c>
      <c r="C317" s="832" t="s">
        <v>2691</v>
      </c>
      <c r="D317" s="833">
        <v>2000000</v>
      </c>
      <c r="E317" s="834" t="s">
        <v>20</v>
      </c>
      <c r="F317" s="867">
        <v>1000000</v>
      </c>
      <c r="G317" s="867"/>
      <c r="H317" s="834">
        <f t="shared" si="22"/>
        <v>1000000</v>
      </c>
      <c r="I317" s="825"/>
      <c r="J317" s="828" t="s">
        <v>4247</v>
      </c>
      <c r="K317" s="829"/>
    </row>
    <row r="318" spans="1:11" ht="39" x14ac:dyDescent="0.3">
      <c r="A318" s="830">
        <v>2</v>
      </c>
      <c r="B318" s="831" t="s">
        <v>2692</v>
      </c>
      <c r="C318" s="832" t="s">
        <v>2693</v>
      </c>
      <c r="D318" s="833">
        <v>1000000</v>
      </c>
      <c r="E318" s="834" t="s">
        <v>20</v>
      </c>
      <c r="F318" s="867">
        <v>500000</v>
      </c>
      <c r="G318" s="867"/>
      <c r="H318" s="834">
        <f t="shared" si="22"/>
        <v>500000</v>
      </c>
      <c r="I318" s="825"/>
      <c r="J318" s="828" t="s">
        <v>4247</v>
      </c>
      <c r="K318" s="829"/>
    </row>
    <row r="319" spans="1:11" ht="39" x14ac:dyDescent="0.3">
      <c r="A319" s="830">
        <v>3</v>
      </c>
      <c r="B319" s="831" t="s">
        <v>2694</v>
      </c>
      <c r="C319" s="832" t="s">
        <v>2695</v>
      </c>
      <c r="D319" s="833">
        <v>4000000</v>
      </c>
      <c r="E319" s="834" t="s">
        <v>20</v>
      </c>
      <c r="F319" s="867">
        <v>1500000</v>
      </c>
      <c r="G319" s="867"/>
      <c r="H319" s="834">
        <f t="shared" si="22"/>
        <v>1500000</v>
      </c>
      <c r="I319" s="825"/>
      <c r="J319" s="828" t="s">
        <v>4247</v>
      </c>
      <c r="K319" s="829"/>
    </row>
    <row r="320" spans="1:11" ht="39" x14ac:dyDescent="0.3">
      <c r="A320" s="830">
        <v>4</v>
      </c>
      <c r="B320" s="831" t="s">
        <v>2696</v>
      </c>
      <c r="C320" s="832" t="s">
        <v>2697</v>
      </c>
      <c r="D320" s="833">
        <v>3000000</v>
      </c>
      <c r="E320" s="834" t="s">
        <v>20</v>
      </c>
      <c r="F320" s="867">
        <v>1000000</v>
      </c>
      <c r="G320" s="867"/>
      <c r="H320" s="834">
        <f t="shared" si="22"/>
        <v>1000000</v>
      </c>
      <c r="I320" s="825"/>
      <c r="J320" s="828" t="s">
        <v>4247</v>
      </c>
      <c r="K320" s="829"/>
    </row>
    <row r="321" spans="1:11" x14ac:dyDescent="0.3">
      <c r="A321" s="1360" t="s">
        <v>2698</v>
      </c>
      <c r="B321" s="1360"/>
      <c r="C321" s="1360"/>
      <c r="D321" s="840">
        <f>SUM(D317:D320)</f>
        <v>10000000</v>
      </c>
      <c r="E321" s="847">
        <f>SUM(E320)</f>
        <v>0</v>
      </c>
      <c r="F321" s="868">
        <f>SUM(F317:F320)</f>
        <v>4000000</v>
      </c>
      <c r="G321" s="841">
        <f>SUM(G317:G320)</f>
        <v>0</v>
      </c>
      <c r="H321" s="834">
        <f t="shared" si="22"/>
        <v>4000000</v>
      </c>
      <c r="I321" s="825"/>
      <c r="J321" s="828"/>
      <c r="K321" s="829"/>
    </row>
    <row r="322" spans="1:11" x14ac:dyDescent="0.3">
      <c r="A322" s="851">
        <v>4</v>
      </c>
      <c r="B322" s="852" t="s">
        <v>4128</v>
      </c>
      <c r="C322" s="869"/>
      <c r="D322" s="870"/>
      <c r="E322" s="871"/>
      <c r="F322" s="853"/>
      <c r="G322" s="834"/>
      <c r="H322" s="834">
        <f t="shared" si="22"/>
        <v>0</v>
      </c>
      <c r="I322" s="825"/>
      <c r="J322" s="828"/>
      <c r="K322" s="829"/>
    </row>
    <row r="323" spans="1:11" ht="39" x14ac:dyDescent="0.3">
      <c r="A323" s="830">
        <v>1</v>
      </c>
      <c r="B323" s="831" t="s">
        <v>2706</v>
      </c>
      <c r="C323" s="832" t="s">
        <v>2707</v>
      </c>
      <c r="D323" s="867">
        <v>2000000</v>
      </c>
      <c r="E323" s="834" t="s">
        <v>20</v>
      </c>
      <c r="F323" s="867">
        <v>1000000</v>
      </c>
      <c r="G323" s="834"/>
      <c r="H323" s="834">
        <f t="shared" si="22"/>
        <v>1000000</v>
      </c>
      <c r="I323" s="825"/>
      <c r="J323" s="828" t="s">
        <v>4247</v>
      </c>
      <c r="K323" s="829"/>
    </row>
    <row r="324" spans="1:11" x14ac:dyDescent="0.3">
      <c r="A324" s="1360" t="s">
        <v>2708</v>
      </c>
      <c r="B324" s="1360"/>
      <c r="C324" s="1360"/>
      <c r="D324" s="868">
        <v>2000000</v>
      </c>
      <c r="E324" s="847">
        <f>SUM(E323)</f>
        <v>0</v>
      </c>
      <c r="F324" s="868">
        <f>SUM(F323)</f>
        <v>1000000</v>
      </c>
      <c r="G324" s="841">
        <f>SUM(G323)</f>
        <v>0</v>
      </c>
      <c r="H324" s="834">
        <f t="shared" si="22"/>
        <v>1000000</v>
      </c>
      <c r="I324" s="825"/>
      <c r="J324" s="828"/>
      <c r="K324" s="829"/>
    </row>
    <row r="325" spans="1:11" x14ac:dyDescent="0.3">
      <c r="A325" s="851">
        <v>5</v>
      </c>
      <c r="B325" s="852" t="s">
        <v>4129</v>
      </c>
      <c r="C325" s="816"/>
      <c r="F325" s="866"/>
      <c r="G325" s="866"/>
      <c r="H325" s="834">
        <f t="shared" si="22"/>
        <v>0</v>
      </c>
      <c r="I325" s="825"/>
      <c r="J325" s="828"/>
      <c r="K325" s="829"/>
    </row>
    <row r="326" spans="1:11" ht="39" x14ac:dyDescent="0.3">
      <c r="A326" s="830">
        <v>1</v>
      </c>
      <c r="B326" s="831" t="s">
        <v>2710</v>
      </c>
      <c r="C326" s="832" t="s">
        <v>2711</v>
      </c>
      <c r="D326" s="867">
        <v>2000000</v>
      </c>
      <c r="E326" s="834" t="s">
        <v>20</v>
      </c>
      <c r="F326" s="867">
        <v>1000000</v>
      </c>
      <c r="G326" s="867"/>
      <c r="H326" s="834">
        <f t="shared" si="22"/>
        <v>1000000</v>
      </c>
      <c r="I326" s="825"/>
      <c r="J326" s="828" t="s">
        <v>4247</v>
      </c>
      <c r="K326" s="829"/>
    </row>
    <row r="327" spans="1:11" x14ac:dyDescent="0.3">
      <c r="A327" s="1360" t="s">
        <v>2712</v>
      </c>
      <c r="B327" s="1360"/>
      <c r="C327" s="1360"/>
      <c r="D327" s="868">
        <v>2000000</v>
      </c>
      <c r="E327" s="847">
        <f>SUM(E326)</f>
        <v>0</v>
      </c>
      <c r="F327" s="841">
        <f>SUM(F326)</f>
        <v>1000000</v>
      </c>
      <c r="G327" s="841">
        <f>SUM(G326)</f>
        <v>0</v>
      </c>
      <c r="H327" s="834">
        <f t="shared" si="22"/>
        <v>1000000</v>
      </c>
      <c r="I327" s="825"/>
      <c r="J327" s="828"/>
      <c r="K327" s="829"/>
    </row>
    <row r="328" spans="1:11" x14ac:dyDescent="0.3">
      <c r="A328" s="851">
        <v>6</v>
      </c>
      <c r="B328" s="852" t="s">
        <v>4130</v>
      </c>
      <c r="C328" s="816"/>
      <c r="F328" s="866"/>
      <c r="G328" s="866"/>
      <c r="H328" s="834">
        <f t="shared" si="22"/>
        <v>0</v>
      </c>
      <c r="I328" s="825"/>
      <c r="J328" s="828"/>
      <c r="K328" s="829"/>
    </row>
    <row r="329" spans="1:11" ht="39" x14ac:dyDescent="0.3">
      <c r="A329" s="830">
        <v>1</v>
      </c>
      <c r="B329" s="831" t="s">
        <v>2714</v>
      </c>
      <c r="C329" s="832" t="s">
        <v>1829</v>
      </c>
      <c r="D329" s="867">
        <v>2000000</v>
      </c>
      <c r="E329" s="834" t="s">
        <v>20</v>
      </c>
      <c r="F329" s="867">
        <v>1000000</v>
      </c>
      <c r="G329" s="867"/>
      <c r="H329" s="834">
        <f t="shared" si="22"/>
        <v>1000000</v>
      </c>
      <c r="I329" s="825"/>
      <c r="J329" s="828" t="s">
        <v>4247</v>
      </c>
      <c r="K329" s="829"/>
    </row>
    <row r="330" spans="1:11" x14ac:dyDescent="0.3">
      <c r="A330" s="1360" t="s">
        <v>2715</v>
      </c>
      <c r="B330" s="1360"/>
      <c r="C330" s="1360"/>
      <c r="D330" s="868">
        <v>2000000</v>
      </c>
      <c r="E330" s="847">
        <f>SUM(E329)</f>
        <v>0</v>
      </c>
      <c r="F330" s="868">
        <f>SUM(F329)</f>
        <v>1000000</v>
      </c>
      <c r="G330" s="868"/>
      <c r="H330" s="834">
        <f t="shared" si="22"/>
        <v>1000000</v>
      </c>
      <c r="I330" s="825"/>
      <c r="J330" s="828"/>
      <c r="K330" s="829"/>
    </row>
    <row r="331" spans="1:11" x14ac:dyDescent="0.3">
      <c r="A331" s="851">
        <v>7</v>
      </c>
      <c r="B331" s="852" t="s">
        <v>4131</v>
      </c>
      <c r="C331" s="816"/>
      <c r="F331" s="866"/>
      <c r="G331" s="866"/>
      <c r="H331" s="834">
        <f t="shared" si="22"/>
        <v>0</v>
      </c>
      <c r="I331" s="825"/>
      <c r="J331" s="828"/>
      <c r="K331" s="829"/>
    </row>
    <row r="332" spans="1:11" ht="39" x14ac:dyDescent="0.3">
      <c r="A332" s="830">
        <v>1</v>
      </c>
      <c r="B332" s="831" t="s">
        <v>2717</v>
      </c>
      <c r="C332" s="832" t="s">
        <v>2718</v>
      </c>
      <c r="D332" s="867">
        <v>2000000</v>
      </c>
      <c r="E332" s="834" t="s">
        <v>20</v>
      </c>
      <c r="F332" s="867">
        <v>1000000</v>
      </c>
      <c r="G332" s="867"/>
      <c r="H332" s="834">
        <f t="shared" si="22"/>
        <v>1000000</v>
      </c>
      <c r="I332" s="825"/>
      <c r="J332" s="828" t="s">
        <v>4247</v>
      </c>
      <c r="K332" s="829"/>
    </row>
    <row r="333" spans="1:11" x14ac:dyDescent="0.3">
      <c r="A333" s="1360" t="s">
        <v>2719</v>
      </c>
      <c r="B333" s="1360"/>
      <c r="C333" s="1360"/>
      <c r="D333" s="868">
        <v>2000000</v>
      </c>
      <c r="E333" s="847">
        <f>SUM(E332)</f>
        <v>0</v>
      </c>
      <c r="F333" s="868">
        <f>SUM(F332)</f>
        <v>1000000</v>
      </c>
      <c r="G333" s="868"/>
      <c r="H333" s="834">
        <f t="shared" si="22"/>
        <v>1000000</v>
      </c>
      <c r="I333" s="825"/>
      <c r="J333" s="828"/>
      <c r="K333" s="829"/>
    </row>
    <row r="334" spans="1:11" x14ac:dyDescent="0.3">
      <c r="A334" s="851">
        <v>8</v>
      </c>
      <c r="B334" s="852" t="s">
        <v>4132</v>
      </c>
      <c r="C334" s="816"/>
      <c r="F334" s="866"/>
      <c r="G334" s="866"/>
      <c r="H334" s="834">
        <f t="shared" si="22"/>
        <v>0</v>
      </c>
      <c r="I334" s="825"/>
      <c r="J334" s="828"/>
      <c r="K334" s="829"/>
    </row>
    <row r="335" spans="1:11" ht="39" x14ac:dyDescent="0.3">
      <c r="A335" s="830">
        <v>1</v>
      </c>
      <c r="B335" s="831" t="s">
        <v>2721</v>
      </c>
      <c r="C335" s="832" t="s">
        <v>2722</v>
      </c>
      <c r="D335" s="833">
        <v>2000000</v>
      </c>
      <c r="E335" s="834" t="s">
        <v>20</v>
      </c>
      <c r="F335" s="867">
        <v>1000000</v>
      </c>
      <c r="G335" s="867"/>
      <c r="H335" s="834">
        <f t="shared" si="22"/>
        <v>1000000</v>
      </c>
      <c r="I335" s="825"/>
      <c r="J335" s="828" t="s">
        <v>4247</v>
      </c>
      <c r="K335" s="829"/>
    </row>
    <row r="336" spans="1:11" ht="39" x14ac:dyDescent="0.3">
      <c r="A336" s="830">
        <v>2</v>
      </c>
      <c r="B336" s="831" t="s">
        <v>2723</v>
      </c>
      <c r="C336" s="832" t="s">
        <v>1829</v>
      </c>
      <c r="D336" s="833">
        <v>1000000</v>
      </c>
      <c r="E336" s="834" t="s">
        <v>20</v>
      </c>
      <c r="F336" s="867">
        <v>500000</v>
      </c>
      <c r="G336" s="867"/>
      <c r="H336" s="834">
        <f t="shared" si="22"/>
        <v>500000</v>
      </c>
      <c r="I336" s="825"/>
      <c r="J336" s="828" t="s">
        <v>4247</v>
      </c>
      <c r="K336" s="829"/>
    </row>
    <row r="337" spans="1:11" x14ac:dyDescent="0.3">
      <c r="A337" s="1360" t="s">
        <v>2724</v>
      </c>
      <c r="B337" s="1360"/>
      <c r="C337" s="1360"/>
      <c r="D337" s="872">
        <f>SUM(D335:D336)</f>
        <v>3000000</v>
      </c>
      <c r="E337" s="847">
        <f>SUM(E336)</f>
        <v>0</v>
      </c>
      <c r="F337" s="868">
        <f>SUM(F335:F336)</f>
        <v>1500000</v>
      </c>
      <c r="G337" s="868"/>
      <c r="H337" s="834">
        <f t="shared" si="22"/>
        <v>1500000</v>
      </c>
      <c r="I337" s="825"/>
      <c r="J337" s="828"/>
      <c r="K337" s="829"/>
    </row>
    <row r="338" spans="1:11" x14ac:dyDescent="0.3">
      <c r="A338" s="851">
        <v>9</v>
      </c>
      <c r="B338" s="852" t="s">
        <v>4133</v>
      </c>
      <c r="C338" s="816"/>
      <c r="F338" s="866"/>
      <c r="G338" s="866"/>
      <c r="H338" s="834">
        <f t="shared" si="22"/>
        <v>0</v>
      </c>
      <c r="I338" s="825"/>
      <c r="J338" s="828"/>
      <c r="K338" s="829"/>
    </row>
    <row r="339" spans="1:11" ht="39" x14ac:dyDescent="0.3">
      <c r="A339" s="830">
        <v>1</v>
      </c>
      <c r="B339" s="831" t="s">
        <v>2726</v>
      </c>
      <c r="C339" s="832" t="s">
        <v>2718</v>
      </c>
      <c r="D339" s="867">
        <v>2000000</v>
      </c>
      <c r="E339" s="834" t="s">
        <v>20</v>
      </c>
      <c r="F339" s="867">
        <v>1000000</v>
      </c>
      <c r="G339" s="867"/>
      <c r="H339" s="834">
        <f t="shared" si="22"/>
        <v>1000000</v>
      </c>
      <c r="I339" s="825"/>
      <c r="J339" s="828" t="s">
        <v>4247</v>
      </c>
      <c r="K339" s="829"/>
    </row>
    <row r="340" spans="1:11" x14ac:dyDescent="0.3">
      <c r="A340" s="1360" t="s">
        <v>2727</v>
      </c>
      <c r="B340" s="1360"/>
      <c r="C340" s="1360"/>
      <c r="D340" s="868">
        <v>2000000</v>
      </c>
      <c r="E340" s="847">
        <f>SUM(E339)</f>
        <v>0</v>
      </c>
      <c r="F340" s="868">
        <f>SUM(F339)</f>
        <v>1000000</v>
      </c>
      <c r="G340" s="868"/>
      <c r="H340" s="834">
        <f t="shared" ref="H340:H403" si="24">F340+G340</f>
        <v>1000000</v>
      </c>
      <c r="I340" s="825"/>
      <c r="J340" s="828"/>
      <c r="K340" s="829"/>
    </row>
    <row r="341" spans="1:11" x14ac:dyDescent="0.3">
      <c r="A341" s="851">
        <v>10</v>
      </c>
      <c r="B341" s="852" t="s">
        <v>4134</v>
      </c>
      <c r="C341" s="816"/>
      <c r="F341" s="866"/>
      <c r="G341" s="866"/>
      <c r="H341" s="834">
        <f t="shared" si="24"/>
        <v>0</v>
      </c>
      <c r="I341" s="825"/>
      <c r="J341" s="828"/>
      <c r="K341" s="829"/>
    </row>
    <row r="342" spans="1:11" ht="39" x14ac:dyDescent="0.3">
      <c r="A342" s="830">
        <v>1</v>
      </c>
      <c r="B342" s="831" t="s">
        <v>2729</v>
      </c>
      <c r="C342" s="832" t="s">
        <v>2730</v>
      </c>
      <c r="D342" s="867">
        <v>2000000</v>
      </c>
      <c r="E342" s="834" t="s">
        <v>20</v>
      </c>
      <c r="F342" s="867">
        <v>1000000</v>
      </c>
      <c r="G342" s="867"/>
      <c r="H342" s="834">
        <f t="shared" si="24"/>
        <v>1000000</v>
      </c>
      <c r="I342" s="825"/>
      <c r="J342" s="828" t="s">
        <v>4247</v>
      </c>
      <c r="K342" s="829"/>
    </row>
    <row r="343" spans="1:11" x14ac:dyDescent="0.3">
      <c r="A343" s="1360" t="s">
        <v>2731</v>
      </c>
      <c r="B343" s="1360"/>
      <c r="C343" s="1360"/>
      <c r="D343" s="868">
        <v>2000000</v>
      </c>
      <c r="E343" s="847">
        <f>SUM(E342)</f>
        <v>0</v>
      </c>
      <c r="F343" s="868">
        <f>SUM(F342)</f>
        <v>1000000</v>
      </c>
      <c r="G343" s="868"/>
      <c r="H343" s="834">
        <f t="shared" si="24"/>
        <v>1000000</v>
      </c>
      <c r="I343" s="825"/>
      <c r="J343" s="828"/>
      <c r="K343" s="829"/>
    </row>
    <row r="344" spans="1:11" x14ac:dyDescent="0.3">
      <c r="A344" s="851">
        <v>11</v>
      </c>
      <c r="B344" s="852" t="s">
        <v>4135</v>
      </c>
      <c r="C344" s="816"/>
      <c r="F344" s="866"/>
      <c r="G344" s="866"/>
      <c r="H344" s="834">
        <f t="shared" si="24"/>
        <v>0</v>
      </c>
      <c r="I344" s="825"/>
      <c r="J344" s="828"/>
      <c r="K344" s="829"/>
    </row>
    <row r="345" spans="1:11" ht="39" x14ac:dyDescent="0.3">
      <c r="A345" s="830">
        <v>1</v>
      </c>
      <c r="B345" s="831" t="s">
        <v>2714</v>
      </c>
      <c r="C345" s="832" t="s">
        <v>1829</v>
      </c>
      <c r="D345" s="867">
        <v>2000000</v>
      </c>
      <c r="E345" s="834" t="s">
        <v>20</v>
      </c>
      <c r="F345" s="867">
        <v>1000000</v>
      </c>
      <c r="G345" s="867"/>
      <c r="H345" s="834">
        <f t="shared" si="24"/>
        <v>1000000</v>
      </c>
      <c r="I345" s="825"/>
      <c r="J345" s="828" t="s">
        <v>4247</v>
      </c>
      <c r="K345" s="829"/>
    </row>
    <row r="346" spans="1:11" x14ac:dyDescent="0.3">
      <c r="A346" s="1360" t="s">
        <v>2733</v>
      </c>
      <c r="B346" s="1360"/>
      <c r="C346" s="1360"/>
      <c r="D346" s="868">
        <v>2000000</v>
      </c>
      <c r="E346" s="847">
        <f>SUM(E345)</f>
        <v>0</v>
      </c>
      <c r="F346" s="868">
        <f>SUM(F345)</f>
        <v>1000000</v>
      </c>
      <c r="G346" s="868"/>
      <c r="H346" s="834">
        <f t="shared" si="24"/>
        <v>1000000</v>
      </c>
      <c r="I346" s="825"/>
      <c r="J346" s="828"/>
      <c r="K346" s="829"/>
    </row>
    <row r="347" spans="1:11" x14ac:dyDescent="0.3">
      <c r="A347" s="851">
        <v>12</v>
      </c>
      <c r="B347" s="852" t="s">
        <v>4136</v>
      </c>
      <c r="C347" s="816"/>
      <c r="F347" s="866"/>
      <c r="G347" s="866"/>
      <c r="H347" s="834">
        <f t="shared" si="24"/>
        <v>0</v>
      </c>
      <c r="I347" s="825"/>
      <c r="J347" s="828"/>
      <c r="K347" s="829"/>
    </row>
    <row r="348" spans="1:11" ht="39" x14ac:dyDescent="0.3">
      <c r="A348" s="830">
        <v>1</v>
      </c>
      <c r="B348" s="831" t="s">
        <v>2734</v>
      </c>
      <c r="C348" s="832" t="s">
        <v>2735</v>
      </c>
      <c r="D348" s="867">
        <v>2000000</v>
      </c>
      <c r="E348" s="834" t="s">
        <v>20</v>
      </c>
      <c r="F348" s="867">
        <v>1000000</v>
      </c>
      <c r="G348" s="867"/>
      <c r="H348" s="834">
        <f t="shared" si="24"/>
        <v>1000000</v>
      </c>
      <c r="I348" s="825"/>
      <c r="J348" s="828" t="s">
        <v>4247</v>
      </c>
      <c r="K348" s="829"/>
    </row>
    <row r="349" spans="1:11" x14ac:dyDescent="0.3">
      <c r="A349" s="1360" t="s">
        <v>3419</v>
      </c>
      <c r="B349" s="1360"/>
      <c r="C349" s="1360"/>
      <c r="D349" s="868">
        <v>2000000</v>
      </c>
      <c r="E349" s="847">
        <f>SUM(E348)</f>
        <v>0</v>
      </c>
      <c r="F349" s="841">
        <f>SUM(F348)</f>
        <v>1000000</v>
      </c>
      <c r="G349" s="841"/>
      <c r="H349" s="834">
        <f t="shared" si="24"/>
        <v>1000000</v>
      </c>
      <c r="I349" s="825"/>
      <c r="J349" s="828"/>
      <c r="K349" s="829"/>
    </row>
    <row r="350" spans="1:11" x14ac:dyDescent="0.3">
      <c r="A350" s="851">
        <v>13</v>
      </c>
      <c r="B350" s="873" t="s">
        <v>4137</v>
      </c>
      <c r="C350" s="863"/>
      <c r="D350" s="864"/>
      <c r="F350" s="825"/>
      <c r="G350" s="825"/>
      <c r="H350" s="834">
        <f t="shared" si="24"/>
        <v>0</v>
      </c>
      <c r="I350" s="825"/>
      <c r="J350" s="828"/>
      <c r="K350" s="829"/>
    </row>
    <row r="351" spans="1:11" ht="136.5" x14ac:dyDescent="0.3">
      <c r="A351" s="830">
        <v>1</v>
      </c>
      <c r="B351" s="831" t="s">
        <v>213</v>
      </c>
      <c r="C351" s="832" t="s">
        <v>186</v>
      </c>
      <c r="D351" s="833">
        <v>800000</v>
      </c>
      <c r="E351" s="834" t="s">
        <v>20</v>
      </c>
      <c r="F351" s="834">
        <f>D351</f>
        <v>800000</v>
      </c>
      <c r="G351" s="834"/>
      <c r="H351" s="834">
        <f t="shared" si="24"/>
        <v>800000</v>
      </c>
      <c r="I351" s="825"/>
      <c r="J351" s="828" t="s">
        <v>4247</v>
      </c>
      <c r="K351" s="829"/>
    </row>
    <row r="352" spans="1:11" ht="156" x14ac:dyDescent="0.3">
      <c r="A352" s="830">
        <v>2</v>
      </c>
      <c r="B352" s="831" t="s">
        <v>200</v>
      </c>
      <c r="C352" s="832" t="s">
        <v>187</v>
      </c>
      <c r="D352" s="833">
        <v>5000000</v>
      </c>
      <c r="E352" s="834" t="s">
        <v>20</v>
      </c>
      <c r="F352" s="834">
        <v>0</v>
      </c>
      <c r="G352" s="834"/>
      <c r="H352" s="834">
        <f t="shared" si="24"/>
        <v>0</v>
      </c>
      <c r="I352" s="825"/>
      <c r="J352" s="828" t="s">
        <v>4248</v>
      </c>
      <c r="K352" s="829"/>
    </row>
    <row r="353" spans="1:11" ht="39" x14ac:dyDescent="0.3">
      <c r="A353" s="830">
        <v>3</v>
      </c>
      <c r="B353" s="831" t="s">
        <v>201</v>
      </c>
      <c r="C353" s="832" t="s">
        <v>188</v>
      </c>
      <c r="D353" s="833">
        <v>500000</v>
      </c>
      <c r="E353" s="834" t="s">
        <v>20</v>
      </c>
      <c r="F353" s="834">
        <f>D353</f>
        <v>500000</v>
      </c>
      <c r="G353" s="834"/>
      <c r="H353" s="834">
        <f t="shared" si="24"/>
        <v>500000</v>
      </c>
      <c r="I353" s="825"/>
      <c r="J353" s="828" t="s">
        <v>4247</v>
      </c>
      <c r="K353" s="829"/>
    </row>
    <row r="354" spans="1:11" ht="195" x14ac:dyDescent="0.3">
      <c r="A354" s="830">
        <v>4</v>
      </c>
      <c r="B354" s="831" t="s">
        <v>202</v>
      </c>
      <c r="C354" s="832" t="s">
        <v>189</v>
      </c>
      <c r="D354" s="833">
        <v>1500000</v>
      </c>
      <c r="E354" s="834" t="s">
        <v>20</v>
      </c>
      <c r="F354" s="834">
        <f>D354</f>
        <v>1500000</v>
      </c>
      <c r="G354" s="834"/>
      <c r="H354" s="834">
        <f t="shared" si="24"/>
        <v>1500000</v>
      </c>
      <c r="I354" s="825"/>
      <c r="J354" s="828" t="s">
        <v>4247</v>
      </c>
      <c r="K354" s="829"/>
    </row>
    <row r="355" spans="1:11" ht="78" x14ac:dyDescent="0.3">
      <c r="A355" s="830">
        <v>5</v>
      </c>
      <c r="B355" s="831" t="s">
        <v>203</v>
      </c>
      <c r="C355" s="832" t="s">
        <v>190</v>
      </c>
      <c r="D355" s="833">
        <v>500000</v>
      </c>
      <c r="E355" s="834" t="s">
        <v>20</v>
      </c>
      <c r="F355" s="834">
        <f>D355</f>
        <v>500000</v>
      </c>
      <c r="G355" s="834"/>
      <c r="H355" s="834">
        <f t="shared" si="24"/>
        <v>500000</v>
      </c>
      <c r="I355" s="825"/>
      <c r="J355" s="828" t="s">
        <v>4247</v>
      </c>
      <c r="K355" s="829"/>
    </row>
    <row r="356" spans="1:11" ht="39" x14ac:dyDescent="0.3">
      <c r="A356" s="830">
        <v>6</v>
      </c>
      <c r="B356" s="831" t="s">
        <v>204</v>
      </c>
      <c r="C356" s="832" t="s">
        <v>191</v>
      </c>
      <c r="D356" s="833">
        <v>80000000</v>
      </c>
      <c r="E356" s="834" t="s">
        <v>20</v>
      </c>
      <c r="F356" s="834">
        <v>0</v>
      </c>
      <c r="G356" s="834"/>
      <c r="H356" s="834">
        <f t="shared" si="24"/>
        <v>0</v>
      </c>
      <c r="I356" s="825"/>
      <c r="J356" s="828" t="s">
        <v>4248</v>
      </c>
      <c r="K356" s="829"/>
    </row>
    <row r="357" spans="1:11" ht="39" x14ac:dyDescent="0.3">
      <c r="A357" s="830">
        <v>7</v>
      </c>
      <c r="B357" s="831" t="s">
        <v>205</v>
      </c>
      <c r="C357" s="832" t="s">
        <v>192</v>
      </c>
      <c r="D357" s="833">
        <v>6900000</v>
      </c>
      <c r="E357" s="834" t="s">
        <v>20</v>
      </c>
      <c r="F357" s="834">
        <v>0</v>
      </c>
      <c r="G357" s="834"/>
      <c r="H357" s="834">
        <f t="shared" si="24"/>
        <v>0</v>
      </c>
      <c r="I357" s="825"/>
      <c r="J357" s="828" t="s">
        <v>4248</v>
      </c>
      <c r="K357" s="829"/>
    </row>
    <row r="358" spans="1:11" ht="39" x14ac:dyDescent="0.3">
      <c r="A358" s="830">
        <v>8</v>
      </c>
      <c r="B358" s="831" t="s">
        <v>206</v>
      </c>
      <c r="C358" s="832" t="s">
        <v>193</v>
      </c>
      <c r="D358" s="833">
        <v>5000000</v>
      </c>
      <c r="E358" s="834" t="s">
        <v>20</v>
      </c>
      <c r="F358" s="834">
        <v>0</v>
      </c>
      <c r="G358" s="834"/>
      <c r="H358" s="834">
        <f t="shared" si="24"/>
        <v>0</v>
      </c>
      <c r="I358" s="825"/>
      <c r="J358" s="828" t="s">
        <v>4248</v>
      </c>
      <c r="K358" s="829"/>
    </row>
    <row r="359" spans="1:11" ht="58.5" x14ac:dyDescent="0.3">
      <c r="A359" s="830">
        <v>9</v>
      </c>
      <c r="B359" s="831" t="s">
        <v>207</v>
      </c>
      <c r="C359" s="832" t="s">
        <v>194</v>
      </c>
      <c r="D359" s="833">
        <v>5000000</v>
      </c>
      <c r="E359" s="834" t="s">
        <v>20</v>
      </c>
      <c r="F359" s="834">
        <v>0</v>
      </c>
      <c r="G359" s="834"/>
      <c r="H359" s="834">
        <f t="shared" si="24"/>
        <v>0</v>
      </c>
      <c r="I359" s="825"/>
      <c r="J359" s="828" t="s">
        <v>4248</v>
      </c>
      <c r="K359" s="829"/>
    </row>
    <row r="360" spans="1:11" ht="58.5" x14ac:dyDescent="0.3">
      <c r="A360" s="830">
        <v>10</v>
      </c>
      <c r="B360" s="831" t="s">
        <v>208</v>
      </c>
      <c r="C360" s="832" t="s">
        <v>195</v>
      </c>
      <c r="D360" s="833">
        <v>5000000</v>
      </c>
      <c r="E360" s="834" t="s">
        <v>20</v>
      </c>
      <c r="F360" s="834">
        <v>0</v>
      </c>
      <c r="G360" s="834"/>
      <c r="H360" s="834">
        <f t="shared" si="24"/>
        <v>0</v>
      </c>
      <c r="I360" s="825"/>
      <c r="J360" s="828" t="s">
        <v>4248</v>
      </c>
      <c r="K360" s="829"/>
    </row>
    <row r="361" spans="1:11" ht="97.5" x14ac:dyDescent="0.3">
      <c r="A361" s="830">
        <v>11</v>
      </c>
      <c r="B361" s="831" t="s">
        <v>209</v>
      </c>
      <c r="C361" s="832" t="s">
        <v>196</v>
      </c>
      <c r="D361" s="833">
        <v>1500000</v>
      </c>
      <c r="E361" s="834">
        <v>750000</v>
      </c>
      <c r="F361" s="834">
        <f>D361</f>
        <v>1500000</v>
      </c>
      <c r="G361" s="834"/>
      <c r="H361" s="834">
        <f t="shared" si="24"/>
        <v>1500000</v>
      </c>
      <c r="I361" s="825"/>
      <c r="J361" s="828" t="s">
        <v>4247</v>
      </c>
      <c r="K361" s="829"/>
    </row>
    <row r="362" spans="1:11" ht="117" x14ac:dyDescent="0.3">
      <c r="A362" s="830">
        <v>12</v>
      </c>
      <c r="B362" s="831" t="s">
        <v>210</v>
      </c>
      <c r="C362" s="832" t="s">
        <v>197</v>
      </c>
      <c r="D362" s="833">
        <v>800000</v>
      </c>
      <c r="E362" s="834" t="s">
        <v>20</v>
      </c>
      <c r="F362" s="834">
        <f>D362</f>
        <v>800000</v>
      </c>
      <c r="G362" s="834"/>
      <c r="H362" s="834">
        <f t="shared" si="24"/>
        <v>800000</v>
      </c>
      <c r="I362" s="825"/>
      <c r="J362" s="828" t="s">
        <v>4247</v>
      </c>
      <c r="K362" s="829"/>
    </row>
    <row r="363" spans="1:11" ht="58.5" x14ac:dyDescent="0.3">
      <c r="A363" s="830">
        <v>13</v>
      </c>
      <c r="B363" s="831" t="s">
        <v>211</v>
      </c>
      <c r="C363" s="832" t="s">
        <v>198</v>
      </c>
      <c r="D363" s="833">
        <v>1500000</v>
      </c>
      <c r="E363" s="834" t="s">
        <v>20</v>
      </c>
      <c r="F363" s="834">
        <v>1000000</v>
      </c>
      <c r="G363" s="834"/>
      <c r="H363" s="834">
        <f t="shared" si="24"/>
        <v>1000000</v>
      </c>
      <c r="I363" s="825"/>
      <c r="J363" s="828" t="s">
        <v>4247</v>
      </c>
      <c r="K363" s="829"/>
    </row>
    <row r="364" spans="1:11" ht="58.5" x14ac:dyDescent="0.3">
      <c r="A364" s="830">
        <v>14</v>
      </c>
      <c r="B364" s="831" t="s">
        <v>212</v>
      </c>
      <c r="C364" s="832" t="s">
        <v>199</v>
      </c>
      <c r="D364" s="833">
        <v>1000000</v>
      </c>
      <c r="E364" s="834" t="s">
        <v>20</v>
      </c>
      <c r="F364" s="834">
        <v>0</v>
      </c>
      <c r="G364" s="834"/>
      <c r="H364" s="834">
        <f t="shared" si="24"/>
        <v>0</v>
      </c>
      <c r="I364" s="825"/>
      <c r="J364" s="828" t="s">
        <v>4248</v>
      </c>
      <c r="K364" s="829"/>
    </row>
    <row r="365" spans="1:11" x14ac:dyDescent="0.3">
      <c r="A365" s="1385" t="s">
        <v>185</v>
      </c>
      <c r="B365" s="1386"/>
      <c r="C365" s="1387"/>
      <c r="D365" s="847">
        <f>SUM(D351:D364)</f>
        <v>115000000</v>
      </c>
      <c r="E365" s="841">
        <v>750000</v>
      </c>
      <c r="F365" s="841">
        <f>SUM(F351:F364)</f>
        <v>6600000</v>
      </c>
      <c r="G365" s="841">
        <f t="shared" ref="G365:I365" si="25">SUM(G351:G364)</f>
        <v>0</v>
      </c>
      <c r="H365" s="834">
        <f t="shared" si="24"/>
        <v>6600000</v>
      </c>
      <c r="I365" s="841">
        <f t="shared" si="25"/>
        <v>0</v>
      </c>
      <c r="J365" s="841"/>
      <c r="K365" s="841"/>
    </row>
    <row r="366" spans="1:11" x14ac:dyDescent="0.3">
      <c r="A366" s="851">
        <v>14</v>
      </c>
      <c r="B366" s="852" t="s">
        <v>4138</v>
      </c>
      <c r="C366" s="816"/>
      <c r="F366" s="825"/>
      <c r="G366" s="825"/>
      <c r="H366" s="834">
        <f t="shared" si="24"/>
        <v>0</v>
      </c>
      <c r="I366" s="825"/>
      <c r="J366" s="828"/>
      <c r="K366" s="829"/>
    </row>
    <row r="367" spans="1:11" ht="39" x14ac:dyDescent="0.3">
      <c r="A367" s="830">
        <v>1</v>
      </c>
      <c r="B367" s="831" t="s">
        <v>2261</v>
      </c>
      <c r="C367" s="832" t="s">
        <v>2246</v>
      </c>
      <c r="D367" s="835" t="s">
        <v>20</v>
      </c>
      <c r="E367" s="834" t="s">
        <v>20</v>
      </c>
      <c r="F367" s="834" t="str">
        <f t="shared" ref="F367:F374" si="26">D367</f>
        <v>-</v>
      </c>
      <c r="G367" s="834"/>
      <c r="H367" s="834" t="e">
        <f t="shared" si="24"/>
        <v>#VALUE!</v>
      </c>
      <c r="I367" s="825"/>
      <c r="J367" s="828"/>
      <c r="K367" s="829"/>
    </row>
    <row r="368" spans="1:11" ht="39" x14ac:dyDescent="0.3">
      <c r="A368" s="830">
        <v>2</v>
      </c>
      <c r="B368" s="831" t="s">
        <v>2260</v>
      </c>
      <c r="C368" s="832" t="s">
        <v>2247</v>
      </c>
      <c r="D368" s="835" t="s">
        <v>20</v>
      </c>
      <c r="E368" s="834" t="s">
        <v>20</v>
      </c>
      <c r="F368" s="834" t="str">
        <f t="shared" si="26"/>
        <v>-</v>
      </c>
      <c r="G368" s="834"/>
      <c r="H368" s="834" t="e">
        <f t="shared" si="24"/>
        <v>#VALUE!</v>
      </c>
      <c r="I368" s="825"/>
      <c r="J368" s="828"/>
      <c r="K368" s="829"/>
    </row>
    <row r="369" spans="1:11" ht="78" x14ac:dyDescent="0.3">
      <c r="A369" s="830">
        <v>3</v>
      </c>
      <c r="B369" s="831" t="s">
        <v>2259</v>
      </c>
      <c r="C369" s="832" t="s">
        <v>2248</v>
      </c>
      <c r="D369" s="833">
        <v>22750000</v>
      </c>
      <c r="E369" s="834" t="s">
        <v>20</v>
      </c>
      <c r="F369" s="834">
        <v>210000000</v>
      </c>
      <c r="G369" s="834"/>
      <c r="H369" s="834">
        <f t="shared" si="24"/>
        <v>210000000</v>
      </c>
      <c r="I369" s="825">
        <f>F369</f>
        <v>210000000</v>
      </c>
      <c r="J369" s="828"/>
      <c r="K369" s="828" t="s">
        <v>4249</v>
      </c>
    </row>
    <row r="370" spans="1:11" ht="39" x14ac:dyDescent="0.3">
      <c r="A370" s="830">
        <v>4</v>
      </c>
      <c r="B370" s="831" t="s">
        <v>2258</v>
      </c>
      <c r="C370" s="832" t="s">
        <v>2249</v>
      </c>
      <c r="D370" s="833">
        <v>360000</v>
      </c>
      <c r="E370" s="834" t="s">
        <v>20</v>
      </c>
      <c r="F370" s="834">
        <f t="shared" si="26"/>
        <v>360000</v>
      </c>
      <c r="G370" s="834"/>
      <c r="H370" s="834">
        <f t="shared" si="24"/>
        <v>360000</v>
      </c>
      <c r="I370" s="825"/>
      <c r="J370" s="828" t="s">
        <v>4247</v>
      </c>
      <c r="K370" s="829"/>
    </row>
    <row r="371" spans="1:11" ht="39" x14ac:dyDescent="0.3">
      <c r="A371" s="830">
        <v>5</v>
      </c>
      <c r="B371" s="831" t="s">
        <v>2257</v>
      </c>
      <c r="C371" s="832" t="s">
        <v>2250</v>
      </c>
      <c r="D371" s="833">
        <v>540000</v>
      </c>
      <c r="E371" s="834" t="s">
        <v>20</v>
      </c>
      <c r="F371" s="834">
        <f t="shared" si="26"/>
        <v>540000</v>
      </c>
      <c r="G371" s="834"/>
      <c r="H371" s="834">
        <f t="shared" si="24"/>
        <v>540000</v>
      </c>
      <c r="I371" s="825"/>
      <c r="J371" s="828" t="s">
        <v>4247</v>
      </c>
      <c r="K371" s="829"/>
    </row>
    <row r="372" spans="1:11" ht="39" x14ac:dyDescent="0.3">
      <c r="A372" s="830">
        <v>6</v>
      </c>
      <c r="B372" s="831" t="s">
        <v>2256</v>
      </c>
      <c r="C372" s="832" t="s">
        <v>2251</v>
      </c>
      <c r="D372" s="833">
        <v>800000</v>
      </c>
      <c r="E372" s="834" t="s">
        <v>20</v>
      </c>
      <c r="F372" s="834">
        <f t="shared" si="26"/>
        <v>800000</v>
      </c>
      <c r="G372" s="834"/>
      <c r="H372" s="834">
        <f t="shared" si="24"/>
        <v>800000</v>
      </c>
      <c r="I372" s="825"/>
      <c r="J372" s="828" t="s">
        <v>4247</v>
      </c>
      <c r="K372" s="829"/>
    </row>
    <row r="373" spans="1:11" ht="39" x14ac:dyDescent="0.3">
      <c r="A373" s="830">
        <v>7</v>
      </c>
      <c r="B373" s="831" t="s">
        <v>2255</v>
      </c>
      <c r="C373" s="832" t="s">
        <v>2252</v>
      </c>
      <c r="D373" s="833">
        <v>90000</v>
      </c>
      <c r="E373" s="834" t="s">
        <v>20</v>
      </c>
      <c r="F373" s="834">
        <f t="shared" si="26"/>
        <v>90000</v>
      </c>
      <c r="G373" s="834"/>
      <c r="H373" s="834">
        <f t="shared" si="24"/>
        <v>90000</v>
      </c>
      <c r="I373" s="825"/>
      <c r="J373" s="828" t="s">
        <v>4247</v>
      </c>
      <c r="K373" s="829"/>
    </row>
    <row r="374" spans="1:11" ht="39" x14ac:dyDescent="0.3">
      <c r="A374" s="830">
        <v>8</v>
      </c>
      <c r="B374" s="831" t="s">
        <v>2254</v>
      </c>
      <c r="C374" s="832" t="s">
        <v>2253</v>
      </c>
      <c r="D374" s="833">
        <v>460000</v>
      </c>
      <c r="E374" s="834" t="s">
        <v>20</v>
      </c>
      <c r="F374" s="834">
        <f t="shared" si="26"/>
        <v>460000</v>
      </c>
      <c r="G374" s="834"/>
      <c r="H374" s="834">
        <f t="shared" si="24"/>
        <v>460000</v>
      </c>
      <c r="I374" s="825"/>
      <c r="J374" s="828" t="s">
        <v>4247</v>
      </c>
      <c r="K374" s="829"/>
    </row>
    <row r="375" spans="1:11" x14ac:dyDescent="0.3">
      <c r="A375" s="1360" t="s">
        <v>2245</v>
      </c>
      <c r="B375" s="1360"/>
      <c r="C375" s="1360"/>
      <c r="D375" s="840">
        <v>25000000</v>
      </c>
      <c r="E375" s="847">
        <f>SUM(E367:E374)</f>
        <v>0</v>
      </c>
      <c r="F375" s="841">
        <f>SUM(F367:F374)</f>
        <v>212250000</v>
      </c>
      <c r="G375" s="841">
        <f t="shared" ref="G375:I375" si="27">SUM(G367:G374)</f>
        <v>0</v>
      </c>
      <c r="H375" s="834">
        <f t="shared" si="24"/>
        <v>212250000</v>
      </c>
      <c r="I375" s="841">
        <f t="shared" si="27"/>
        <v>210000000</v>
      </c>
      <c r="J375" s="828"/>
      <c r="K375" s="829"/>
    </row>
    <row r="376" spans="1:11" x14ac:dyDescent="0.3">
      <c r="A376" s="851">
        <v>15</v>
      </c>
      <c r="B376" s="852" t="s">
        <v>4139</v>
      </c>
      <c r="C376" s="816"/>
      <c r="F376" s="825"/>
      <c r="G376" s="825"/>
      <c r="H376" s="834">
        <f t="shared" si="24"/>
        <v>0</v>
      </c>
      <c r="I376" s="825"/>
      <c r="J376" s="828"/>
      <c r="K376" s="829"/>
    </row>
    <row r="377" spans="1:11" ht="78" x14ac:dyDescent="0.3">
      <c r="A377" s="830">
        <v>1</v>
      </c>
      <c r="B377" s="831" t="s">
        <v>2106</v>
      </c>
      <c r="C377" s="832" t="s">
        <v>2104</v>
      </c>
      <c r="D377" s="833">
        <v>7000000</v>
      </c>
      <c r="E377" s="834" t="s">
        <v>20</v>
      </c>
      <c r="F377" s="834">
        <v>3000000</v>
      </c>
      <c r="G377" s="834"/>
      <c r="H377" s="834">
        <f t="shared" si="24"/>
        <v>3000000</v>
      </c>
      <c r="I377" s="825"/>
      <c r="J377" s="828" t="s">
        <v>4247</v>
      </c>
      <c r="K377" s="829"/>
    </row>
    <row r="378" spans="1:11" ht="39" x14ac:dyDescent="0.3">
      <c r="A378" s="830">
        <v>2</v>
      </c>
      <c r="B378" s="831" t="s">
        <v>2107</v>
      </c>
      <c r="C378" s="832" t="s">
        <v>2105</v>
      </c>
      <c r="D378" s="833">
        <v>3000000</v>
      </c>
      <c r="E378" s="834" t="s">
        <v>20</v>
      </c>
      <c r="F378" s="834">
        <v>0</v>
      </c>
      <c r="G378" s="834"/>
      <c r="H378" s="834">
        <f t="shared" si="24"/>
        <v>0</v>
      </c>
      <c r="I378" s="825"/>
      <c r="J378" s="828" t="s">
        <v>4482</v>
      </c>
      <c r="K378" s="829"/>
    </row>
    <row r="379" spans="1:11" x14ac:dyDescent="0.3">
      <c r="A379" s="1360" t="s">
        <v>2103</v>
      </c>
      <c r="B379" s="1360"/>
      <c r="C379" s="1360"/>
      <c r="D379" s="840">
        <v>10000000</v>
      </c>
      <c r="E379" s="847">
        <f>SUM(E377:E378)</f>
        <v>0</v>
      </c>
      <c r="F379" s="841">
        <f>SUM(F377:F378)</f>
        <v>3000000</v>
      </c>
      <c r="G379" s="841">
        <f t="shared" ref="G379:I379" si="28">SUM(G377:G378)</f>
        <v>0</v>
      </c>
      <c r="H379" s="834">
        <f t="shared" si="24"/>
        <v>3000000</v>
      </c>
      <c r="I379" s="841">
        <f t="shared" si="28"/>
        <v>0</v>
      </c>
      <c r="J379" s="828"/>
      <c r="K379" s="829"/>
    </row>
    <row r="380" spans="1:11" x14ac:dyDescent="0.3">
      <c r="A380" s="850">
        <v>16</v>
      </c>
      <c r="B380" s="1379" t="s">
        <v>4140</v>
      </c>
      <c r="C380" s="1375"/>
      <c r="F380" s="825"/>
      <c r="G380" s="825"/>
      <c r="H380" s="834">
        <f t="shared" si="24"/>
        <v>0</v>
      </c>
      <c r="I380" s="825"/>
      <c r="J380" s="828"/>
      <c r="K380" s="829"/>
    </row>
    <row r="381" spans="1:11" ht="39" x14ac:dyDescent="0.3">
      <c r="A381" s="829">
        <v>1</v>
      </c>
      <c r="B381" s="874" t="s">
        <v>40</v>
      </c>
      <c r="C381" s="828" t="s">
        <v>5</v>
      </c>
      <c r="D381" s="875">
        <v>30000000</v>
      </c>
      <c r="E381" s="834" t="s">
        <v>20</v>
      </c>
      <c r="F381" s="834">
        <v>10000000</v>
      </c>
      <c r="G381" s="834"/>
      <c r="H381" s="834">
        <f t="shared" si="24"/>
        <v>10000000</v>
      </c>
      <c r="I381" s="825"/>
      <c r="J381" s="828" t="s">
        <v>4247</v>
      </c>
      <c r="K381" s="829"/>
    </row>
    <row r="382" spans="1:11" ht="39" x14ac:dyDescent="0.3">
      <c r="A382" s="829">
        <v>2</v>
      </c>
      <c r="B382" s="874" t="s">
        <v>41</v>
      </c>
      <c r="C382" s="828" t="s">
        <v>6</v>
      </c>
      <c r="D382" s="875">
        <v>20000000</v>
      </c>
      <c r="E382" s="834" t="s">
        <v>20</v>
      </c>
      <c r="F382" s="834">
        <v>0</v>
      </c>
      <c r="G382" s="834"/>
      <c r="H382" s="834">
        <f t="shared" si="24"/>
        <v>0</v>
      </c>
      <c r="I382" s="825"/>
      <c r="J382" s="828" t="s">
        <v>4482</v>
      </c>
      <c r="K382" s="829"/>
    </row>
    <row r="383" spans="1:11" ht="20.25" thickBot="1" x14ac:dyDescent="0.35">
      <c r="A383" s="1380" t="s">
        <v>10</v>
      </c>
      <c r="B383" s="1381"/>
      <c r="C383" s="1382"/>
      <c r="D383" s="876">
        <f>SUM(D381:D382)</f>
        <v>50000000</v>
      </c>
      <c r="E383" s="876">
        <f>SUM(E381:E382)</f>
        <v>0</v>
      </c>
      <c r="F383" s="876">
        <f>SUM(F381:F382)</f>
        <v>10000000</v>
      </c>
      <c r="G383" s="876">
        <f t="shared" ref="G383:I383" si="29">SUM(G381:G382)</f>
        <v>0</v>
      </c>
      <c r="H383" s="834">
        <f t="shared" si="24"/>
        <v>10000000</v>
      </c>
      <c r="I383" s="876">
        <f t="shared" si="29"/>
        <v>0</v>
      </c>
      <c r="J383" s="828"/>
      <c r="K383" s="829"/>
    </row>
    <row r="384" spans="1:11" x14ac:dyDescent="0.3">
      <c r="A384" s="877">
        <v>17</v>
      </c>
      <c r="B384" s="878" t="s">
        <v>4141</v>
      </c>
      <c r="C384" s="879"/>
      <c r="D384" s="880"/>
      <c r="E384" s="881"/>
      <c r="F384" s="882"/>
      <c r="G384" s="883"/>
      <c r="H384" s="834">
        <f t="shared" si="24"/>
        <v>0</v>
      </c>
      <c r="I384" s="825"/>
      <c r="J384" s="828"/>
      <c r="K384" s="829"/>
    </row>
    <row r="385" spans="1:11" ht="39" x14ac:dyDescent="0.3">
      <c r="A385" s="884">
        <v>1</v>
      </c>
      <c r="B385" s="831" t="s">
        <v>2322</v>
      </c>
      <c r="C385" s="832" t="s">
        <v>2320</v>
      </c>
      <c r="D385" s="833">
        <v>250000000</v>
      </c>
      <c r="E385" s="834">
        <v>100000000</v>
      </c>
      <c r="F385" s="834">
        <f>D385</f>
        <v>250000000</v>
      </c>
      <c r="G385" s="834"/>
      <c r="H385" s="834">
        <f t="shared" si="24"/>
        <v>250000000</v>
      </c>
      <c r="I385" s="825"/>
      <c r="J385" s="828" t="s">
        <v>4247</v>
      </c>
      <c r="K385" s="829"/>
    </row>
    <row r="386" spans="1:11" ht="20.25" thickBot="1" x14ac:dyDescent="0.35">
      <c r="A386" s="1383" t="s">
        <v>2321</v>
      </c>
      <c r="B386" s="1384"/>
      <c r="C386" s="1384"/>
      <c r="D386" s="885">
        <v>250000000</v>
      </c>
      <c r="E386" s="886">
        <v>100000000</v>
      </c>
      <c r="F386" s="886">
        <f>SUM(F385)</f>
        <v>250000000</v>
      </c>
      <c r="G386" s="856"/>
      <c r="H386" s="834">
        <f t="shared" si="24"/>
        <v>250000000</v>
      </c>
      <c r="I386" s="825"/>
      <c r="J386" s="828"/>
      <c r="K386" s="829"/>
    </row>
    <row r="387" spans="1:11" x14ac:dyDescent="0.3">
      <c r="A387" s="851">
        <v>18</v>
      </c>
      <c r="B387" s="852" t="s">
        <v>4142</v>
      </c>
      <c r="C387" s="816"/>
      <c r="F387" s="825"/>
      <c r="G387" s="825"/>
      <c r="H387" s="834">
        <f t="shared" si="24"/>
        <v>0</v>
      </c>
      <c r="I387" s="825"/>
      <c r="J387" s="828"/>
      <c r="K387" s="829"/>
    </row>
    <row r="388" spans="1:11" ht="39" x14ac:dyDescent="0.3">
      <c r="A388" s="830">
        <v>1</v>
      </c>
      <c r="B388" s="831" t="s">
        <v>2353</v>
      </c>
      <c r="C388" s="832" t="s">
        <v>2347</v>
      </c>
      <c r="D388" s="833">
        <v>30000000</v>
      </c>
      <c r="E388" s="834" t="s">
        <v>20</v>
      </c>
      <c r="F388" s="834">
        <v>0</v>
      </c>
      <c r="G388" s="834"/>
      <c r="H388" s="834">
        <f t="shared" si="24"/>
        <v>0</v>
      </c>
      <c r="I388" s="825"/>
      <c r="J388" s="828" t="s">
        <v>4482</v>
      </c>
      <c r="K388" s="829"/>
    </row>
    <row r="389" spans="1:11" ht="39" x14ac:dyDescent="0.3">
      <c r="A389" s="830">
        <v>2</v>
      </c>
      <c r="B389" s="831" t="s">
        <v>2354</v>
      </c>
      <c r="C389" s="832" t="s">
        <v>2348</v>
      </c>
      <c r="D389" s="833">
        <v>25000000</v>
      </c>
      <c r="E389" s="834" t="s">
        <v>20</v>
      </c>
      <c r="F389" s="834">
        <v>20000000</v>
      </c>
      <c r="G389" s="834"/>
      <c r="H389" s="834">
        <f t="shared" si="24"/>
        <v>20000000</v>
      </c>
      <c r="I389" s="825"/>
      <c r="J389" s="828" t="s">
        <v>4247</v>
      </c>
      <c r="K389" s="829"/>
    </row>
    <row r="390" spans="1:11" ht="39" x14ac:dyDescent="0.3">
      <c r="A390" s="830">
        <v>3</v>
      </c>
      <c r="B390" s="831" t="s">
        <v>2355</v>
      </c>
      <c r="C390" s="832" t="s">
        <v>2349</v>
      </c>
      <c r="D390" s="833">
        <v>20000000</v>
      </c>
      <c r="E390" s="834" t="s">
        <v>20</v>
      </c>
      <c r="F390" s="834">
        <f>D390</f>
        <v>20000000</v>
      </c>
      <c r="G390" s="834"/>
      <c r="H390" s="834">
        <f t="shared" si="24"/>
        <v>20000000</v>
      </c>
      <c r="I390" s="825"/>
      <c r="J390" s="828" t="s">
        <v>4247</v>
      </c>
      <c r="K390" s="829"/>
    </row>
    <row r="391" spans="1:11" ht="39" x14ac:dyDescent="0.3">
      <c r="A391" s="830">
        <v>4</v>
      </c>
      <c r="B391" s="831" t="s">
        <v>2356</v>
      </c>
      <c r="C391" s="832" t="s">
        <v>2350</v>
      </c>
      <c r="D391" s="833">
        <v>20000000</v>
      </c>
      <c r="E391" s="834" t="s">
        <v>20</v>
      </c>
      <c r="F391" s="834">
        <v>0</v>
      </c>
      <c r="G391" s="834"/>
      <c r="H391" s="834">
        <f t="shared" si="24"/>
        <v>0</v>
      </c>
      <c r="I391" s="825"/>
      <c r="J391" s="828" t="s">
        <v>4482</v>
      </c>
      <c r="K391" s="829"/>
    </row>
    <row r="392" spans="1:11" ht="39" x14ac:dyDescent="0.3">
      <c r="A392" s="830">
        <v>5</v>
      </c>
      <c r="B392" s="831" t="s">
        <v>2357</v>
      </c>
      <c r="C392" s="832" t="s">
        <v>2351</v>
      </c>
      <c r="D392" s="833">
        <v>150000000</v>
      </c>
      <c r="E392" s="834" t="s">
        <v>20</v>
      </c>
      <c r="F392" s="834">
        <v>75000000</v>
      </c>
      <c r="G392" s="834"/>
      <c r="H392" s="834">
        <f t="shared" si="24"/>
        <v>75000000</v>
      </c>
      <c r="I392" s="825"/>
      <c r="J392" s="828" t="s">
        <v>4247</v>
      </c>
      <c r="K392" s="829"/>
    </row>
    <row r="393" spans="1:11" ht="39" x14ac:dyDescent="0.3">
      <c r="A393" s="830">
        <v>6</v>
      </c>
      <c r="B393" s="831" t="s">
        <v>2358</v>
      </c>
      <c r="C393" s="832" t="s">
        <v>2352</v>
      </c>
      <c r="D393" s="833">
        <v>5000000</v>
      </c>
      <c r="E393" s="834" t="s">
        <v>20</v>
      </c>
      <c r="F393" s="834">
        <f>D393</f>
        <v>5000000</v>
      </c>
      <c r="G393" s="834"/>
      <c r="H393" s="834">
        <f t="shared" si="24"/>
        <v>5000000</v>
      </c>
      <c r="I393" s="825"/>
      <c r="J393" s="828" t="s">
        <v>4247</v>
      </c>
      <c r="K393" s="829"/>
    </row>
    <row r="394" spans="1:11" x14ac:dyDescent="0.3">
      <c r="A394" s="1360" t="s">
        <v>3489</v>
      </c>
      <c r="B394" s="1360"/>
      <c r="C394" s="1360"/>
      <c r="D394" s="840">
        <v>250000000</v>
      </c>
      <c r="E394" s="847">
        <f>SUM(E388:E393)</f>
        <v>0</v>
      </c>
      <c r="F394" s="841">
        <f>SUM(F388:F393)</f>
        <v>120000000</v>
      </c>
      <c r="G394" s="841">
        <f t="shared" ref="G394:I394" si="30">SUM(G388:G393)</f>
        <v>0</v>
      </c>
      <c r="H394" s="834">
        <f t="shared" si="24"/>
        <v>120000000</v>
      </c>
      <c r="I394" s="841">
        <f t="shared" si="30"/>
        <v>0</v>
      </c>
      <c r="J394" s="828"/>
      <c r="K394" s="829"/>
    </row>
    <row r="395" spans="1:11" x14ac:dyDescent="0.3">
      <c r="A395" s="851">
        <v>19</v>
      </c>
      <c r="B395" s="852" t="s">
        <v>4143</v>
      </c>
      <c r="C395" s="816"/>
      <c r="F395" s="866"/>
      <c r="G395" s="866"/>
      <c r="H395" s="834">
        <f t="shared" si="24"/>
        <v>0</v>
      </c>
      <c r="I395" s="825"/>
      <c r="J395" s="828"/>
      <c r="K395" s="829"/>
    </row>
    <row r="396" spans="1:11" ht="58.5" x14ac:dyDescent="0.3">
      <c r="A396" s="830">
        <v>1</v>
      </c>
      <c r="B396" s="831" t="s">
        <v>2550</v>
      </c>
      <c r="C396" s="832" t="s">
        <v>2551</v>
      </c>
      <c r="D396" s="853" t="s">
        <v>20</v>
      </c>
      <c r="E396" s="834" t="s">
        <v>20</v>
      </c>
      <c r="F396" s="853" t="s">
        <v>20</v>
      </c>
      <c r="G396" s="853"/>
      <c r="H396" s="834" t="e">
        <f t="shared" si="24"/>
        <v>#VALUE!</v>
      </c>
      <c r="I396" s="825"/>
      <c r="J396" s="828" t="s">
        <v>4482</v>
      </c>
      <c r="K396" s="829"/>
    </row>
    <row r="397" spans="1:11" ht="39" x14ac:dyDescent="0.3">
      <c r="A397" s="830">
        <v>2</v>
      </c>
      <c r="B397" s="831" t="s">
        <v>2552</v>
      </c>
      <c r="C397" s="832" t="s">
        <v>2553</v>
      </c>
      <c r="D397" s="833">
        <v>50000000</v>
      </c>
      <c r="E397" s="834" t="s">
        <v>20</v>
      </c>
      <c r="F397" s="834">
        <v>10000000</v>
      </c>
      <c r="G397" s="867"/>
      <c r="H397" s="834">
        <f t="shared" si="24"/>
        <v>10000000</v>
      </c>
      <c r="I397" s="825"/>
      <c r="J397" s="828" t="s">
        <v>4247</v>
      </c>
      <c r="K397" s="829"/>
    </row>
    <row r="398" spans="1:11" x14ac:dyDescent="0.3">
      <c r="A398" s="1360" t="s">
        <v>2554</v>
      </c>
      <c r="B398" s="1360"/>
      <c r="C398" s="1360"/>
      <c r="D398" s="840">
        <v>50000000</v>
      </c>
      <c r="E398" s="847">
        <f>SUM(E396:E397)</f>
        <v>0</v>
      </c>
      <c r="F398" s="841">
        <f>SUM(F396:F397)</f>
        <v>10000000</v>
      </c>
      <c r="G398" s="841">
        <f t="shared" ref="G398:I398" si="31">SUM(G396:G397)</f>
        <v>0</v>
      </c>
      <c r="H398" s="834">
        <f t="shared" si="24"/>
        <v>10000000</v>
      </c>
      <c r="I398" s="841">
        <f t="shared" si="31"/>
        <v>0</v>
      </c>
      <c r="J398" s="828"/>
      <c r="K398" s="829"/>
    </row>
    <row r="399" spans="1:11" x14ac:dyDescent="0.3">
      <c r="A399" s="1360" t="s">
        <v>3423</v>
      </c>
      <c r="B399" s="1360"/>
      <c r="C399" s="1360"/>
      <c r="D399" s="847">
        <f>D398+D394+D386+D383+D379+D375+D365+D349+D343+D346+D340+D337+D333+D330+D327+D324+D321+D315+D304</f>
        <v>4538768157.7199993</v>
      </c>
      <c r="E399" s="847">
        <f>E398+E394+E386+E383+E379+E375+E365+E349+E343+E346+E340+E337+E333+E330+E327+E324+E321+E315+E304</f>
        <v>173640000</v>
      </c>
      <c r="F399" s="841">
        <f>F398+F394+F386+F383+F379+F375+F365+F349+F343+F346+F340+F337+F333+F330+F327+F324+F321+F315+F304</f>
        <v>1182850000</v>
      </c>
      <c r="G399" s="841">
        <f>G398+G394+G386+G383+G379+G375+G365+G349+G343+G346+G340+G337+G333+G330+G327+G324+G321+G315+G304</f>
        <v>3054768157.7199998</v>
      </c>
      <c r="H399" s="834">
        <f t="shared" si="24"/>
        <v>4237618157.7199998</v>
      </c>
      <c r="I399" s="841">
        <f>I398+I394+I386+I383+I379+I375+I365+I349+I343+I346+I340+I337+I333+I330+I327+I324+I321+I315+I304</f>
        <v>3474768157.7199998</v>
      </c>
      <c r="J399" s="828"/>
      <c r="K399" s="829"/>
    </row>
    <row r="400" spans="1:11" x14ac:dyDescent="0.3">
      <c r="A400" s="1361" t="s">
        <v>3420</v>
      </c>
      <c r="B400" s="1361"/>
      <c r="C400" s="1361"/>
      <c r="D400" s="1361"/>
      <c r="E400" s="1361"/>
      <c r="F400" s="1362"/>
      <c r="G400" s="824"/>
      <c r="H400" s="834">
        <f t="shared" si="24"/>
        <v>0</v>
      </c>
      <c r="I400" s="824"/>
      <c r="J400" s="828"/>
      <c r="K400" s="829"/>
    </row>
    <row r="401" spans="1:11" x14ac:dyDescent="0.3">
      <c r="A401" s="814">
        <v>1</v>
      </c>
      <c r="B401" s="852" t="s">
        <v>4144</v>
      </c>
      <c r="C401" s="863"/>
      <c r="D401" s="864"/>
      <c r="E401" s="865"/>
      <c r="F401" s="825"/>
      <c r="G401" s="825"/>
      <c r="H401" s="834">
        <f t="shared" si="24"/>
        <v>0</v>
      </c>
      <c r="I401" s="825"/>
      <c r="J401" s="828"/>
      <c r="K401" s="829"/>
    </row>
    <row r="402" spans="1:11" ht="39" x14ac:dyDescent="0.3">
      <c r="A402" s="830">
        <v>1</v>
      </c>
      <c r="B402" s="831" t="s">
        <v>1217</v>
      </c>
      <c r="C402" s="832" t="s">
        <v>3699</v>
      </c>
      <c r="D402" s="833">
        <v>10000000</v>
      </c>
      <c r="E402" s="834">
        <f>25650000+85000000</f>
        <v>110650000</v>
      </c>
      <c r="F402" s="834">
        <f>20000000+E402</f>
        <v>130650000</v>
      </c>
      <c r="G402" s="834"/>
      <c r="H402" s="834">
        <f t="shared" si="24"/>
        <v>130650000</v>
      </c>
      <c r="I402" s="834">
        <f>F402-D402</f>
        <v>120650000</v>
      </c>
      <c r="J402" s="887"/>
      <c r="K402" s="887" t="s">
        <v>3827</v>
      </c>
    </row>
    <row r="403" spans="1:11" ht="39" x14ac:dyDescent="0.3">
      <c r="A403" s="830">
        <v>2</v>
      </c>
      <c r="B403" s="831" t="s">
        <v>1218</v>
      </c>
      <c r="C403" s="832" t="s">
        <v>1160</v>
      </c>
      <c r="D403" s="833">
        <v>70000000</v>
      </c>
      <c r="E403" s="834" t="s">
        <v>20</v>
      </c>
      <c r="F403" s="834">
        <f>D403/2</f>
        <v>35000000</v>
      </c>
      <c r="G403" s="834"/>
      <c r="H403" s="834">
        <f t="shared" si="24"/>
        <v>35000000</v>
      </c>
      <c r="I403" s="825"/>
      <c r="J403" s="828" t="s">
        <v>4247</v>
      </c>
      <c r="K403" s="829"/>
    </row>
    <row r="404" spans="1:11" ht="39" x14ac:dyDescent="0.3">
      <c r="A404" s="830">
        <v>3</v>
      </c>
      <c r="B404" s="831" t="s">
        <v>1219</v>
      </c>
      <c r="C404" s="832" t="s">
        <v>1161</v>
      </c>
      <c r="D404" s="833">
        <v>40000000</v>
      </c>
      <c r="E404" s="834" t="s">
        <v>20</v>
      </c>
      <c r="F404" s="834">
        <v>20000000</v>
      </c>
      <c r="G404" s="834"/>
      <c r="H404" s="834">
        <f t="shared" ref="H404:H467" si="32">F404+G404</f>
        <v>20000000</v>
      </c>
      <c r="I404" s="825"/>
      <c r="J404" s="828" t="s">
        <v>4247</v>
      </c>
      <c r="K404" s="829"/>
    </row>
    <row r="405" spans="1:11" ht="39" x14ac:dyDescent="0.3">
      <c r="A405" s="830">
        <v>4</v>
      </c>
      <c r="B405" s="831" t="s">
        <v>1220</v>
      </c>
      <c r="C405" s="832" t="s">
        <v>4478</v>
      </c>
      <c r="D405" s="833">
        <v>10000000</v>
      </c>
      <c r="E405" s="834" t="s">
        <v>20</v>
      </c>
      <c r="F405" s="834">
        <f>80000000+70000000</f>
        <v>150000000</v>
      </c>
      <c r="G405" s="834"/>
      <c r="H405" s="834">
        <f t="shared" si="32"/>
        <v>150000000</v>
      </c>
      <c r="I405" s="854">
        <f>F405</f>
        <v>150000000</v>
      </c>
      <c r="J405" s="887"/>
      <c r="K405" s="887" t="s">
        <v>3827</v>
      </c>
    </row>
    <row r="406" spans="1:11" ht="39" x14ac:dyDescent="0.3">
      <c r="A406" s="830">
        <v>5</v>
      </c>
      <c r="B406" s="831" t="s">
        <v>1221</v>
      </c>
      <c r="C406" s="832" t="s">
        <v>1163</v>
      </c>
      <c r="D406" s="833">
        <v>7000000</v>
      </c>
      <c r="E406" s="834">
        <v>888333.34</v>
      </c>
      <c r="F406" s="834">
        <v>5000000</v>
      </c>
      <c r="G406" s="834"/>
      <c r="H406" s="834">
        <f t="shared" si="32"/>
        <v>5000000</v>
      </c>
      <c r="I406" s="825"/>
      <c r="J406" s="828" t="s">
        <v>4247</v>
      </c>
      <c r="K406" s="829"/>
    </row>
    <row r="407" spans="1:11" ht="39" x14ac:dyDescent="0.3">
      <c r="A407" s="830">
        <v>6</v>
      </c>
      <c r="B407" s="831" t="s">
        <v>1222</v>
      </c>
      <c r="C407" s="832" t="s">
        <v>1164</v>
      </c>
      <c r="D407" s="833">
        <v>2000000</v>
      </c>
      <c r="E407" s="834" t="s">
        <v>20</v>
      </c>
      <c r="F407" s="834">
        <v>0</v>
      </c>
      <c r="G407" s="834"/>
      <c r="H407" s="834">
        <f t="shared" si="32"/>
        <v>0</v>
      </c>
      <c r="I407" s="825"/>
      <c r="J407" s="828" t="s">
        <v>4482</v>
      </c>
      <c r="K407" s="829"/>
    </row>
    <row r="408" spans="1:11" ht="39" x14ac:dyDescent="0.3">
      <c r="A408" s="830">
        <v>7</v>
      </c>
      <c r="B408" s="831" t="s">
        <v>1223</v>
      </c>
      <c r="C408" s="832" t="s">
        <v>1165</v>
      </c>
      <c r="D408" s="833">
        <v>2000000</v>
      </c>
      <c r="E408" s="834" t="s">
        <v>20</v>
      </c>
      <c r="F408" s="834">
        <v>0</v>
      </c>
      <c r="G408" s="834"/>
      <c r="H408" s="834">
        <f t="shared" si="32"/>
        <v>0</v>
      </c>
      <c r="I408" s="825"/>
      <c r="J408" s="828" t="s">
        <v>4482</v>
      </c>
      <c r="K408" s="829"/>
    </row>
    <row r="409" spans="1:11" ht="39" x14ac:dyDescent="0.3">
      <c r="A409" s="830">
        <v>8</v>
      </c>
      <c r="B409" s="831" t="s">
        <v>1224</v>
      </c>
      <c r="C409" s="832" t="s">
        <v>1166</v>
      </c>
      <c r="D409" s="833">
        <v>1000000</v>
      </c>
      <c r="E409" s="834" t="s">
        <v>20</v>
      </c>
      <c r="F409" s="834">
        <v>0</v>
      </c>
      <c r="G409" s="834"/>
      <c r="H409" s="834">
        <f t="shared" si="32"/>
        <v>0</v>
      </c>
      <c r="I409" s="825"/>
      <c r="J409" s="828" t="s">
        <v>4482</v>
      </c>
      <c r="K409" s="829"/>
    </row>
    <row r="410" spans="1:11" ht="39" x14ac:dyDescent="0.3">
      <c r="A410" s="830">
        <v>9</v>
      </c>
      <c r="B410" s="831" t="s">
        <v>1225</v>
      </c>
      <c r="C410" s="832" t="s">
        <v>1167</v>
      </c>
      <c r="D410" s="833">
        <v>1000000</v>
      </c>
      <c r="E410" s="834" t="s">
        <v>20</v>
      </c>
      <c r="F410" s="834">
        <v>0</v>
      </c>
      <c r="G410" s="834"/>
      <c r="H410" s="834">
        <f t="shared" si="32"/>
        <v>0</v>
      </c>
      <c r="I410" s="825"/>
      <c r="J410" s="828" t="s">
        <v>4482</v>
      </c>
      <c r="K410" s="829"/>
    </row>
    <row r="411" spans="1:11" ht="39" x14ac:dyDescent="0.3">
      <c r="A411" s="830">
        <v>10</v>
      </c>
      <c r="B411" s="831" t="s">
        <v>1226</v>
      </c>
      <c r="C411" s="832" t="s">
        <v>1168</v>
      </c>
      <c r="D411" s="833">
        <v>1000000</v>
      </c>
      <c r="E411" s="834" t="s">
        <v>20</v>
      </c>
      <c r="F411" s="834">
        <v>0</v>
      </c>
      <c r="G411" s="834"/>
      <c r="H411" s="834">
        <f t="shared" si="32"/>
        <v>0</v>
      </c>
      <c r="I411" s="825"/>
      <c r="J411" s="828" t="s">
        <v>4482</v>
      </c>
      <c r="K411" s="829"/>
    </row>
    <row r="412" spans="1:11" ht="39" x14ac:dyDescent="0.3">
      <c r="A412" s="830">
        <v>11</v>
      </c>
      <c r="B412" s="831" t="s">
        <v>1227</v>
      </c>
      <c r="C412" s="832" t="s">
        <v>1169</v>
      </c>
      <c r="D412" s="833">
        <v>1000000</v>
      </c>
      <c r="E412" s="834" t="s">
        <v>20</v>
      </c>
      <c r="F412" s="834">
        <v>2000000</v>
      </c>
      <c r="G412" s="834"/>
      <c r="H412" s="834">
        <f t="shared" si="32"/>
        <v>2000000</v>
      </c>
      <c r="I412" s="825"/>
      <c r="J412" s="828" t="s">
        <v>4247</v>
      </c>
      <c r="K412" s="829"/>
    </row>
    <row r="413" spans="1:11" ht="39" x14ac:dyDescent="0.3">
      <c r="A413" s="830">
        <v>12</v>
      </c>
      <c r="B413" s="831" t="s">
        <v>1228</v>
      </c>
      <c r="C413" s="832" t="s">
        <v>1170</v>
      </c>
      <c r="D413" s="833">
        <v>2000000</v>
      </c>
      <c r="E413" s="834" t="s">
        <v>20</v>
      </c>
      <c r="F413" s="834">
        <f t="shared" ref="F413:F438" si="33">D413</f>
        <v>2000000</v>
      </c>
      <c r="G413" s="834"/>
      <c r="H413" s="834">
        <f t="shared" si="32"/>
        <v>2000000</v>
      </c>
      <c r="I413" s="825"/>
      <c r="J413" s="828" t="s">
        <v>4247</v>
      </c>
      <c r="K413" s="829"/>
    </row>
    <row r="414" spans="1:11" ht="39" x14ac:dyDescent="0.3">
      <c r="A414" s="830">
        <v>13</v>
      </c>
      <c r="B414" s="831" t="s">
        <v>1229</v>
      </c>
      <c r="C414" s="832" t="s">
        <v>1171</v>
      </c>
      <c r="D414" s="833">
        <v>50000000</v>
      </c>
      <c r="E414" s="834" t="s">
        <v>20</v>
      </c>
      <c r="F414" s="834">
        <v>30000000</v>
      </c>
      <c r="G414" s="834"/>
      <c r="H414" s="834">
        <f t="shared" si="32"/>
        <v>30000000</v>
      </c>
      <c r="I414" s="825"/>
      <c r="J414" s="828" t="s">
        <v>4247</v>
      </c>
      <c r="K414" s="829"/>
    </row>
    <row r="415" spans="1:11" ht="39" x14ac:dyDescent="0.3">
      <c r="A415" s="830">
        <v>14</v>
      </c>
      <c r="B415" s="831" t="s">
        <v>1230</v>
      </c>
      <c r="C415" s="832" t="s">
        <v>1172</v>
      </c>
      <c r="D415" s="833">
        <v>2200000</v>
      </c>
      <c r="E415" s="834" t="s">
        <v>20</v>
      </c>
      <c r="F415" s="834">
        <f t="shared" si="33"/>
        <v>2200000</v>
      </c>
      <c r="G415" s="834"/>
      <c r="H415" s="834">
        <f t="shared" si="32"/>
        <v>2200000</v>
      </c>
      <c r="I415" s="825"/>
      <c r="J415" s="828" t="s">
        <v>4247</v>
      </c>
      <c r="K415" s="829"/>
    </row>
    <row r="416" spans="1:11" ht="58.5" x14ac:dyDescent="0.3">
      <c r="A416" s="830">
        <v>15</v>
      </c>
      <c r="B416" s="831" t="s">
        <v>1231</v>
      </c>
      <c r="C416" s="832" t="s">
        <v>1173</v>
      </c>
      <c r="D416" s="833">
        <v>2000000</v>
      </c>
      <c r="E416" s="834" t="s">
        <v>20</v>
      </c>
      <c r="F416" s="834">
        <v>0</v>
      </c>
      <c r="G416" s="834"/>
      <c r="H416" s="834">
        <f t="shared" si="32"/>
        <v>0</v>
      </c>
      <c r="I416" s="825"/>
      <c r="J416" s="828" t="s">
        <v>4482</v>
      </c>
      <c r="K416" s="829"/>
    </row>
    <row r="417" spans="1:11" ht="39" x14ac:dyDescent="0.3">
      <c r="A417" s="830">
        <v>16</v>
      </c>
      <c r="B417" s="831" t="s">
        <v>1232</v>
      </c>
      <c r="C417" s="832" t="s">
        <v>1174</v>
      </c>
      <c r="D417" s="833">
        <v>500000</v>
      </c>
      <c r="E417" s="834"/>
      <c r="F417" s="834">
        <f>D417</f>
        <v>500000</v>
      </c>
      <c r="G417" s="834"/>
      <c r="H417" s="834">
        <f t="shared" si="32"/>
        <v>500000</v>
      </c>
      <c r="I417" s="854">
        <f>F417-D417</f>
        <v>0</v>
      </c>
      <c r="J417" s="828" t="s">
        <v>4247</v>
      </c>
      <c r="K417" s="887"/>
    </row>
    <row r="418" spans="1:11" ht="39" x14ac:dyDescent="0.3">
      <c r="A418" s="830">
        <v>17</v>
      </c>
      <c r="B418" s="831" t="s">
        <v>1233</v>
      </c>
      <c r="C418" s="832" t="s">
        <v>1175</v>
      </c>
      <c r="D418" s="833">
        <v>9000000</v>
      </c>
      <c r="E418" s="834" t="s">
        <v>20</v>
      </c>
      <c r="F418" s="834">
        <v>5000000</v>
      </c>
      <c r="G418" s="834"/>
      <c r="H418" s="834">
        <f t="shared" si="32"/>
        <v>5000000</v>
      </c>
      <c r="I418" s="825">
        <f>3000000</f>
        <v>3000000</v>
      </c>
      <c r="J418" s="828"/>
      <c r="K418" s="828" t="s">
        <v>3789</v>
      </c>
    </row>
    <row r="419" spans="1:11" ht="39" x14ac:dyDescent="0.3">
      <c r="A419" s="830">
        <v>18</v>
      </c>
      <c r="B419" s="831" t="s">
        <v>1234</v>
      </c>
      <c r="C419" s="832" t="s">
        <v>1176</v>
      </c>
      <c r="D419" s="833">
        <v>500000</v>
      </c>
      <c r="E419" s="834">
        <v>1250000</v>
      </c>
      <c r="F419" s="834">
        <v>1250000</v>
      </c>
      <c r="G419" s="834"/>
      <c r="H419" s="834">
        <f t="shared" si="32"/>
        <v>1250000</v>
      </c>
      <c r="I419" s="825">
        <f>F419-D419</f>
        <v>750000</v>
      </c>
      <c r="J419" s="828"/>
      <c r="K419" s="828" t="s">
        <v>3789</v>
      </c>
    </row>
    <row r="420" spans="1:11" ht="39" x14ac:dyDescent="0.3">
      <c r="A420" s="830">
        <v>19</v>
      </c>
      <c r="B420" s="831" t="s">
        <v>1235</v>
      </c>
      <c r="C420" s="832" t="s">
        <v>1177</v>
      </c>
      <c r="D420" s="833">
        <v>1000000</v>
      </c>
      <c r="E420" s="834" t="s">
        <v>20</v>
      </c>
      <c r="F420" s="834">
        <v>0</v>
      </c>
      <c r="G420" s="834"/>
      <c r="H420" s="834">
        <f t="shared" si="32"/>
        <v>0</v>
      </c>
      <c r="I420" s="825"/>
      <c r="J420" s="828" t="s">
        <v>4482</v>
      </c>
      <c r="K420" s="829"/>
    </row>
    <row r="421" spans="1:11" ht="39" x14ac:dyDescent="0.3">
      <c r="A421" s="830">
        <v>20</v>
      </c>
      <c r="B421" s="831" t="s">
        <v>1236</v>
      </c>
      <c r="C421" s="832" t="s">
        <v>1178</v>
      </c>
      <c r="D421" s="833">
        <v>200000</v>
      </c>
      <c r="E421" s="834" t="s">
        <v>20</v>
      </c>
      <c r="F421" s="834">
        <f t="shared" si="33"/>
        <v>200000</v>
      </c>
      <c r="G421" s="834"/>
      <c r="H421" s="834">
        <f t="shared" si="32"/>
        <v>200000</v>
      </c>
      <c r="I421" s="825"/>
      <c r="J421" s="828" t="s">
        <v>4247</v>
      </c>
      <c r="K421" s="829"/>
    </row>
    <row r="422" spans="1:11" ht="39" x14ac:dyDescent="0.3">
      <c r="A422" s="830">
        <v>21</v>
      </c>
      <c r="B422" s="831" t="s">
        <v>1237</v>
      </c>
      <c r="C422" s="832" t="s">
        <v>1179</v>
      </c>
      <c r="D422" s="833">
        <v>100000000</v>
      </c>
      <c r="E422" s="834" t="s">
        <v>20</v>
      </c>
      <c r="F422" s="834">
        <v>0</v>
      </c>
      <c r="G422" s="834"/>
      <c r="H422" s="834">
        <f t="shared" si="32"/>
        <v>0</v>
      </c>
      <c r="I422" s="825"/>
      <c r="J422" s="828" t="s">
        <v>4482</v>
      </c>
      <c r="K422" s="829"/>
    </row>
    <row r="423" spans="1:11" ht="39" x14ac:dyDescent="0.3">
      <c r="A423" s="830">
        <v>22</v>
      </c>
      <c r="B423" s="831" t="s">
        <v>1238</v>
      </c>
      <c r="C423" s="832" t="s">
        <v>1180</v>
      </c>
      <c r="D423" s="833">
        <v>2000000</v>
      </c>
      <c r="E423" s="834" t="s">
        <v>20</v>
      </c>
      <c r="F423" s="834">
        <f t="shared" si="33"/>
        <v>2000000</v>
      </c>
      <c r="G423" s="834"/>
      <c r="H423" s="834">
        <f t="shared" si="32"/>
        <v>2000000</v>
      </c>
      <c r="I423" s="825"/>
      <c r="J423" s="828" t="s">
        <v>4247</v>
      </c>
      <c r="K423" s="829"/>
    </row>
    <row r="424" spans="1:11" ht="39" x14ac:dyDescent="0.3">
      <c r="A424" s="830">
        <v>23</v>
      </c>
      <c r="B424" s="831" t="s">
        <v>1239</v>
      </c>
      <c r="C424" s="832" t="s">
        <v>1181</v>
      </c>
      <c r="D424" s="833">
        <v>1000000</v>
      </c>
      <c r="E424" s="834">
        <v>999625</v>
      </c>
      <c r="F424" s="834">
        <f t="shared" si="33"/>
        <v>1000000</v>
      </c>
      <c r="G424" s="834"/>
      <c r="H424" s="834">
        <f t="shared" si="32"/>
        <v>1000000</v>
      </c>
      <c r="I424" s="825"/>
      <c r="J424" s="828" t="s">
        <v>4247</v>
      </c>
      <c r="K424" s="829"/>
    </row>
    <row r="425" spans="1:11" ht="39" x14ac:dyDescent="0.3">
      <c r="A425" s="830">
        <v>24</v>
      </c>
      <c r="B425" s="831" t="s">
        <v>1240</v>
      </c>
      <c r="C425" s="832" t="s">
        <v>1182</v>
      </c>
      <c r="D425" s="833">
        <v>2000000</v>
      </c>
      <c r="E425" s="834" t="s">
        <v>20</v>
      </c>
      <c r="F425" s="834">
        <f t="shared" si="33"/>
        <v>2000000</v>
      </c>
      <c r="G425" s="834"/>
      <c r="H425" s="834">
        <f t="shared" si="32"/>
        <v>2000000</v>
      </c>
      <c r="I425" s="825"/>
      <c r="J425" s="828" t="s">
        <v>4247</v>
      </c>
      <c r="K425" s="829"/>
    </row>
    <row r="426" spans="1:11" ht="39" x14ac:dyDescent="0.3">
      <c r="A426" s="830">
        <v>25</v>
      </c>
      <c r="B426" s="831" t="s">
        <v>1241</v>
      </c>
      <c r="C426" s="832" t="s">
        <v>1183</v>
      </c>
      <c r="D426" s="833">
        <v>500000</v>
      </c>
      <c r="E426" s="834" t="s">
        <v>20</v>
      </c>
      <c r="F426" s="834">
        <v>0</v>
      </c>
      <c r="G426" s="834"/>
      <c r="H426" s="834">
        <f t="shared" si="32"/>
        <v>0</v>
      </c>
      <c r="I426" s="825"/>
      <c r="J426" s="828" t="s">
        <v>4482</v>
      </c>
      <c r="K426" s="829"/>
    </row>
    <row r="427" spans="1:11" ht="58.5" x14ac:dyDescent="0.3">
      <c r="A427" s="830">
        <v>26</v>
      </c>
      <c r="B427" s="831" t="s">
        <v>1242</v>
      </c>
      <c r="C427" s="832" t="s">
        <v>4470</v>
      </c>
      <c r="D427" s="833">
        <v>20000000</v>
      </c>
      <c r="E427" s="834">
        <f>5000000+98840000</f>
        <v>103840000</v>
      </c>
      <c r="F427" s="834">
        <f>D427+99500000+130500000</f>
        <v>250000000</v>
      </c>
      <c r="G427" s="834"/>
      <c r="H427" s="834">
        <f t="shared" si="32"/>
        <v>250000000</v>
      </c>
      <c r="I427" s="836">
        <f>F427</f>
        <v>250000000</v>
      </c>
      <c r="J427" s="887"/>
      <c r="K427" s="887" t="s">
        <v>3827</v>
      </c>
    </row>
    <row r="428" spans="1:11" ht="39" x14ac:dyDescent="0.3">
      <c r="A428" s="830">
        <v>27</v>
      </c>
      <c r="B428" s="831" t="s">
        <v>1243</v>
      </c>
      <c r="C428" s="832" t="s">
        <v>1185</v>
      </c>
      <c r="D428" s="833">
        <v>6000000</v>
      </c>
      <c r="E428" s="834" t="s">
        <v>20</v>
      </c>
      <c r="F428" s="834">
        <v>0</v>
      </c>
      <c r="G428" s="834"/>
      <c r="H428" s="834">
        <f t="shared" si="32"/>
        <v>0</v>
      </c>
      <c r="I428" s="825"/>
      <c r="J428" s="828" t="s">
        <v>4482</v>
      </c>
      <c r="K428" s="829"/>
    </row>
    <row r="429" spans="1:11" ht="39" x14ac:dyDescent="0.3">
      <c r="A429" s="830">
        <v>28</v>
      </c>
      <c r="B429" s="831" t="s">
        <v>1252</v>
      </c>
      <c r="C429" s="832" t="s">
        <v>1186</v>
      </c>
      <c r="D429" s="833">
        <v>300000</v>
      </c>
      <c r="E429" s="834" t="s">
        <v>20</v>
      </c>
      <c r="F429" s="834">
        <f t="shared" si="33"/>
        <v>300000</v>
      </c>
      <c r="G429" s="834"/>
      <c r="H429" s="834">
        <f t="shared" si="32"/>
        <v>300000</v>
      </c>
      <c r="I429" s="825"/>
      <c r="J429" s="828" t="s">
        <v>4247</v>
      </c>
      <c r="K429" s="829"/>
    </row>
    <row r="430" spans="1:11" ht="39" x14ac:dyDescent="0.3">
      <c r="A430" s="830">
        <v>29</v>
      </c>
      <c r="B430" s="831" t="s">
        <v>1253</v>
      </c>
      <c r="C430" s="832" t="s">
        <v>1187</v>
      </c>
      <c r="D430" s="833">
        <v>300000</v>
      </c>
      <c r="E430" s="834" t="s">
        <v>20</v>
      </c>
      <c r="F430" s="834">
        <f t="shared" si="33"/>
        <v>300000</v>
      </c>
      <c r="G430" s="834"/>
      <c r="H430" s="834">
        <f t="shared" si="32"/>
        <v>300000</v>
      </c>
      <c r="I430" s="825"/>
      <c r="J430" s="828" t="s">
        <v>4247</v>
      </c>
      <c r="K430" s="829"/>
    </row>
    <row r="431" spans="1:11" ht="39" x14ac:dyDescent="0.3">
      <c r="A431" s="830">
        <v>30</v>
      </c>
      <c r="B431" s="831" t="s">
        <v>1254</v>
      </c>
      <c r="C431" s="832" t="s">
        <v>1188</v>
      </c>
      <c r="D431" s="833">
        <v>200000</v>
      </c>
      <c r="E431" s="834" t="s">
        <v>20</v>
      </c>
      <c r="F431" s="834">
        <v>0</v>
      </c>
      <c r="G431" s="834"/>
      <c r="H431" s="834">
        <f t="shared" si="32"/>
        <v>0</v>
      </c>
      <c r="I431" s="825"/>
      <c r="J431" s="828" t="s">
        <v>4482</v>
      </c>
      <c r="K431" s="829"/>
    </row>
    <row r="432" spans="1:11" ht="39" x14ac:dyDescent="0.3">
      <c r="A432" s="830">
        <v>31</v>
      </c>
      <c r="B432" s="831" t="s">
        <v>1255</v>
      </c>
      <c r="C432" s="832" t="s">
        <v>1189</v>
      </c>
      <c r="D432" s="833">
        <v>100000</v>
      </c>
      <c r="E432" s="834" t="s">
        <v>20</v>
      </c>
      <c r="F432" s="834">
        <f t="shared" si="33"/>
        <v>100000</v>
      </c>
      <c r="G432" s="834"/>
      <c r="H432" s="834">
        <f t="shared" si="32"/>
        <v>100000</v>
      </c>
      <c r="I432" s="825"/>
      <c r="J432" s="828" t="s">
        <v>4247</v>
      </c>
      <c r="K432" s="829"/>
    </row>
    <row r="433" spans="1:11" ht="39" x14ac:dyDescent="0.3">
      <c r="A433" s="830">
        <v>32</v>
      </c>
      <c r="B433" s="831" t="s">
        <v>1256</v>
      </c>
      <c r="C433" s="832" t="s">
        <v>1190</v>
      </c>
      <c r="D433" s="833">
        <v>1000000</v>
      </c>
      <c r="E433" s="834" t="s">
        <v>20</v>
      </c>
      <c r="F433" s="834">
        <v>0</v>
      </c>
      <c r="G433" s="834"/>
      <c r="H433" s="834">
        <f t="shared" si="32"/>
        <v>0</v>
      </c>
      <c r="I433" s="825"/>
      <c r="J433" s="828" t="s">
        <v>4482</v>
      </c>
      <c r="K433" s="829"/>
    </row>
    <row r="434" spans="1:11" ht="39" x14ac:dyDescent="0.3">
      <c r="A434" s="830">
        <v>33</v>
      </c>
      <c r="B434" s="831" t="s">
        <v>1257</v>
      </c>
      <c r="C434" s="832" t="s">
        <v>1191</v>
      </c>
      <c r="D434" s="833">
        <v>200000</v>
      </c>
      <c r="E434" s="834" t="s">
        <v>20</v>
      </c>
      <c r="F434" s="834">
        <v>0</v>
      </c>
      <c r="G434" s="834"/>
      <c r="H434" s="834">
        <f t="shared" si="32"/>
        <v>0</v>
      </c>
      <c r="I434" s="825"/>
      <c r="J434" s="828" t="s">
        <v>4482</v>
      </c>
      <c r="K434" s="829"/>
    </row>
    <row r="435" spans="1:11" ht="39" x14ac:dyDescent="0.3">
      <c r="A435" s="830">
        <v>34</v>
      </c>
      <c r="B435" s="831" t="s">
        <v>1258</v>
      </c>
      <c r="C435" s="832" t="s">
        <v>1192</v>
      </c>
      <c r="D435" s="833">
        <v>1000000</v>
      </c>
      <c r="E435" s="834" t="s">
        <v>20</v>
      </c>
      <c r="F435" s="834">
        <v>0</v>
      </c>
      <c r="G435" s="834"/>
      <c r="H435" s="834">
        <f t="shared" si="32"/>
        <v>0</v>
      </c>
      <c r="I435" s="825"/>
      <c r="J435" s="828" t="s">
        <v>4482</v>
      </c>
      <c r="K435" s="829"/>
    </row>
    <row r="436" spans="1:11" ht="39" x14ac:dyDescent="0.3">
      <c r="A436" s="830">
        <v>35</v>
      </c>
      <c r="B436" s="831" t="s">
        <v>1259</v>
      </c>
      <c r="C436" s="832" t="s">
        <v>1193</v>
      </c>
      <c r="D436" s="833">
        <v>1000000</v>
      </c>
      <c r="E436" s="834" t="s">
        <v>20</v>
      </c>
      <c r="F436" s="834">
        <v>0</v>
      </c>
      <c r="G436" s="834"/>
      <c r="H436" s="834">
        <f t="shared" si="32"/>
        <v>0</v>
      </c>
      <c r="I436" s="825"/>
      <c r="J436" s="828" t="s">
        <v>4482</v>
      </c>
      <c r="K436" s="829"/>
    </row>
    <row r="437" spans="1:11" ht="39" x14ac:dyDescent="0.3">
      <c r="A437" s="830">
        <v>36</v>
      </c>
      <c r="B437" s="831" t="s">
        <v>1260</v>
      </c>
      <c r="C437" s="832" t="s">
        <v>1194</v>
      </c>
      <c r="D437" s="833">
        <v>300000</v>
      </c>
      <c r="E437" s="834" t="s">
        <v>20</v>
      </c>
      <c r="F437" s="834">
        <f t="shared" si="33"/>
        <v>300000</v>
      </c>
      <c r="G437" s="834"/>
      <c r="H437" s="834">
        <f t="shared" si="32"/>
        <v>300000</v>
      </c>
      <c r="I437" s="825"/>
      <c r="J437" s="828" t="s">
        <v>4247</v>
      </c>
      <c r="K437" s="829"/>
    </row>
    <row r="438" spans="1:11" ht="39" x14ac:dyDescent="0.3">
      <c r="A438" s="830">
        <v>37</v>
      </c>
      <c r="B438" s="831" t="s">
        <v>1261</v>
      </c>
      <c r="C438" s="832" t="s">
        <v>1195</v>
      </c>
      <c r="D438" s="833">
        <v>200000</v>
      </c>
      <c r="E438" s="834" t="s">
        <v>20</v>
      </c>
      <c r="F438" s="834">
        <f t="shared" si="33"/>
        <v>200000</v>
      </c>
      <c r="G438" s="834"/>
      <c r="H438" s="834">
        <f t="shared" si="32"/>
        <v>200000</v>
      </c>
      <c r="I438" s="825"/>
      <c r="J438" s="828" t="s">
        <v>4247</v>
      </c>
      <c r="K438" s="829"/>
    </row>
    <row r="439" spans="1:11" ht="39" x14ac:dyDescent="0.3">
      <c r="A439" s="830">
        <v>38</v>
      </c>
      <c r="B439" s="831" t="s">
        <v>1262</v>
      </c>
      <c r="C439" s="832" t="s">
        <v>1196</v>
      </c>
      <c r="D439" s="833">
        <v>2000000</v>
      </c>
      <c r="E439" s="834" t="s">
        <v>20</v>
      </c>
      <c r="F439" s="834">
        <v>5000000</v>
      </c>
      <c r="G439" s="834"/>
      <c r="H439" s="834">
        <f t="shared" si="32"/>
        <v>5000000</v>
      </c>
      <c r="I439" s="825">
        <f>H439</f>
        <v>5000000</v>
      </c>
      <c r="J439" s="828"/>
      <c r="K439" s="828" t="s">
        <v>4251</v>
      </c>
    </row>
    <row r="440" spans="1:11" ht="39" x14ac:dyDescent="0.3">
      <c r="A440" s="830">
        <v>39</v>
      </c>
      <c r="B440" s="831" t="s">
        <v>1263</v>
      </c>
      <c r="C440" s="832" t="s">
        <v>1197</v>
      </c>
      <c r="D440" s="833">
        <v>25000000</v>
      </c>
      <c r="E440" s="834" t="s">
        <v>20</v>
      </c>
      <c r="F440" s="834">
        <v>0</v>
      </c>
      <c r="G440" s="834"/>
      <c r="H440" s="834">
        <f t="shared" si="32"/>
        <v>0</v>
      </c>
      <c r="I440" s="825"/>
      <c r="J440" s="828" t="s">
        <v>4482</v>
      </c>
      <c r="K440" s="829"/>
    </row>
    <row r="441" spans="1:11" ht="39" x14ac:dyDescent="0.3">
      <c r="A441" s="830">
        <v>40</v>
      </c>
      <c r="B441" s="831" t="s">
        <v>1264</v>
      </c>
      <c r="C441" s="832" t="s">
        <v>1198</v>
      </c>
      <c r="D441" s="833">
        <v>500000</v>
      </c>
      <c r="E441" s="834" t="s">
        <v>20</v>
      </c>
      <c r="F441" s="834">
        <v>0</v>
      </c>
      <c r="G441" s="834"/>
      <c r="H441" s="834">
        <f t="shared" si="32"/>
        <v>0</v>
      </c>
      <c r="I441" s="825"/>
      <c r="J441" s="828" t="s">
        <v>4482</v>
      </c>
      <c r="K441" s="829"/>
    </row>
    <row r="442" spans="1:11" ht="39" x14ac:dyDescent="0.3">
      <c r="A442" s="830">
        <v>41</v>
      </c>
      <c r="B442" s="831" t="s">
        <v>1274</v>
      </c>
      <c r="C442" s="832" t="s">
        <v>1199</v>
      </c>
      <c r="D442" s="833">
        <v>500000</v>
      </c>
      <c r="E442" s="834" t="s">
        <v>20</v>
      </c>
      <c r="F442" s="834">
        <v>0</v>
      </c>
      <c r="G442" s="834"/>
      <c r="H442" s="834">
        <f t="shared" si="32"/>
        <v>0</v>
      </c>
      <c r="I442" s="825"/>
      <c r="J442" s="828" t="s">
        <v>4482</v>
      </c>
      <c r="K442" s="829"/>
    </row>
    <row r="443" spans="1:11" ht="39" x14ac:dyDescent="0.3">
      <c r="A443" s="830">
        <v>42</v>
      </c>
      <c r="B443" s="831" t="s">
        <v>1273</v>
      </c>
      <c r="C443" s="832" t="s">
        <v>1200</v>
      </c>
      <c r="D443" s="833">
        <v>500000</v>
      </c>
      <c r="E443" s="834" t="s">
        <v>20</v>
      </c>
      <c r="F443" s="834">
        <v>0</v>
      </c>
      <c r="G443" s="834"/>
      <c r="H443" s="834">
        <f t="shared" si="32"/>
        <v>0</v>
      </c>
      <c r="I443" s="825"/>
      <c r="J443" s="828" t="s">
        <v>4482</v>
      </c>
      <c r="K443" s="829"/>
    </row>
    <row r="444" spans="1:11" ht="39" x14ac:dyDescent="0.3">
      <c r="A444" s="830">
        <v>43</v>
      </c>
      <c r="B444" s="831" t="s">
        <v>1272</v>
      </c>
      <c r="C444" s="832" t="s">
        <v>1201</v>
      </c>
      <c r="D444" s="833">
        <v>200000</v>
      </c>
      <c r="E444" s="834" t="s">
        <v>20</v>
      </c>
      <c r="F444" s="834">
        <f t="shared" ref="F444:F455" si="34">D444</f>
        <v>200000</v>
      </c>
      <c r="G444" s="834"/>
      <c r="H444" s="834">
        <f t="shared" si="32"/>
        <v>200000</v>
      </c>
      <c r="I444" s="825"/>
      <c r="J444" s="828" t="s">
        <v>4247</v>
      </c>
      <c r="K444" s="829"/>
    </row>
    <row r="445" spans="1:11" ht="39" x14ac:dyDescent="0.3">
      <c r="A445" s="830">
        <v>44</v>
      </c>
      <c r="B445" s="831" t="s">
        <v>1271</v>
      </c>
      <c r="C445" s="832" t="s">
        <v>4479</v>
      </c>
      <c r="D445" s="833">
        <v>5000000</v>
      </c>
      <c r="E445" s="834" t="s">
        <v>20</v>
      </c>
      <c r="F445" s="834">
        <v>15000000</v>
      </c>
      <c r="G445" s="834"/>
      <c r="H445" s="834">
        <f t="shared" si="32"/>
        <v>15000000</v>
      </c>
      <c r="I445" s="825">
        <f>F445</f>
        <v>15000000</v>
      </c>
      <c r="J445" s="828"/>
      <c r="K445" s="828" t="s">
        <v>3789</v>
      </c>
    </row>
    <row r="446" spans="1:11" ht="39" x14ac:dyDescent="0.3">
      <c r="A446" s="830">
        <v>45</v>
      </c>
      <c r="B446" s="831" t="s">
        <v>1270</v>
      </c>
      <c r="C446" s="832" t="s">
        <v>1203</v>
      </c>
      <c r="D446" s="833">
        <v>500000</v>
      </c>
      <c r="E446" s="834" t="s">
        <v>20</v>
      </c>
      <c r="F446" s="834">
        <f t="shared" si="34"/>
        <v>500000</v>
      </c>
      <c r="G446" s="834"/>
      <c r="H446" s="834">
        <f t="shared" si="32"/>
        <v>500000</v>
      </c>
      <c r="I446" s="825"/>
      <c r="J446" s="828" t="s">
        <v>4247</v>
      </c>
      <c r="K446" s="829"/>
    </row>
    <row r="447" spans="1:11" ht="39" x14ac:dyDescent="0.3">
      <c r="A447" s="830">
        <v>46</v>
      </c>
      <c r="B447" s="831" t="s">
        <v>1269</v>
      </c>
      <c r="C447" s="832" t="s">
        <v>1204</v>
      </c>
      <c r="D447" s="833">
        <v>500000</v>
      </c>
      <c r="E447" s="834" t="s">
        <v>20</v>
      </c>
      <c r="F447" s="834">
        <v>0</v>
      </c>
      <c r="G447" s="834"/>
      <c r="H447" s="834">
        <f t="shared" si="32"/>
        <v>0</v>
      </c>
      <c r="I447" s="825"/>
      <c r="J447" s="828" t="s">
        <v>4482</v>
      </c>
      <c r="K447" s="829"/>
    </row>
    <row r="448" spans="1:11" ht="39" x14ac:dyDescent="0.3">
      <c r="A448" s="830">
        <v>47</v>
      </c>
      <c r="B448" s="831" t="s">
        <v>1268</v>
      </c>
      <c r="C448" s="832" t="s">
        <v>1205</v>
      </c>
      <c r="D448" s="833">
        <v>200000</v>
      </c>
      <c r="E448" s="834" t="s">
        <v>20</v>
      </c>
      <c r="F448" s="834">
        <f t="shared" si="34"/>
        <v>200000</v>
      </c>
      <c r="G448" s="834"/>
      <c r="H448" s="834">
        <f t="shared" si="32"/>
        <v>200000</v>
      </c>
      <c r="I448" s="825"/>
      <c r="J448" s="828" t="s">
        <v>4247</v>
      </c>
      <c r="K448" s="829"/>
    </row>
    <row r="449" spans="1:11" ht="39" x14ac:dyDescent="0.3">
      <c r="A449" s="830">
        <v>48</v>
      </c>
      <c r="B449" s="831" t="s">
        <v>1267</v>
      </c>
      <c r="C449" s="832" t="s">
        <v>1206</v>
      </c>
      <c r="D449" s="833">
        <v>900000</v>
      </c>
      <c r="E449" s="834">
        <v>265000</v>
      </c>
      <c r="F449" s="834">
        <f t="shared" si="34"/>
        <v>900000</v>
      </c>
      <c r="G449" s="834"/>
      <c r="H449" s="834">
        <f t="shared" si="32"/>
        <v>900000</v>
      </c>
      <c r="I449" s="825"/>
      <c r="J449" s="828" t="s">
        <v>4247</v>
      </c>
      <c r="K449" s="829"/>
    </row>
    <row r="450" spans="1:11" ht="39" x14ac:dyDescent="0.3">
      <c r="A450" s="830">
        <v>49</v>
      </c>
      <c r="B450" s="831" t="s">
        <v>1266</v>
      </c>
      <c r="C450" s="832" t="s">
        <v>1207</v>
      </c>
      <c r="D450" s="833">
        <v>900000</v>
      </c>
      <c r="E450" s="834" t="s">
        <v>20</v>
      </c>
      <c r="F450" s="834">
        <v>0</v>
      </c>
      <c r="G450" s="834"/>
      <c r="H450" s="834">
        <f t="shared" si="32"/>
        <v>0</v>
      </c>
      <c r="I450" s="825"/>
      <c r="J450" s="828" t="s">
        <v>4482</v>
      </c>
      <c r="K450" s="829"/>
    </row>
    <row r="451" spans="1:11" ht="39" x14ac:dyDescent="0.3">
      <c r="A451" s="830">
        <v>50</v>
      </c>
      <c r="B451" s="831" t="s">
        <v>1265</v>
      </c>
      <c r="C451" s="832" t="s">
        <v>1208</v>
      </c>
      <c r="D451" s="833">
        <v>900000</v>
      </c>
      <c r="E451" s="834" t="s">
        <v>20</v>
      </c>
      <c r="F451" s="834">
        <v>3000000</v>
      </c>
      <c r="G451" s="834"/>
      <c r="H451" s="834">
        <f t="shared" si="32"/>
        <v>3000000</v>
      </c>
      <c r="I451" s="825">
        <f>F451</f>
        <v>3000000</v>
      </c>
      <c r="J451" s="828"/>
      <c r="K451" s="828" t="s">
        <v>3789</v>
      </c>
    </row>
    <row r="452" spans="1:11" ht="58.5" x14ac:dyDescent="0.3">
      <c r="A452" s="830">
        <v>51</v>
      </c>
      <c r="B452" s="831" t="s">
        <v>1251</v>
      </c>
      <c r="C452" s="832" t="s">
        <v>1209</v>
      </c>
      <c r="D452" s="833">
        <v>300000</v>
      </c>
      <c r="E452" s="834" t="s">
        <v>20</v>
      </c>
      <c r="F452" s="834">
        <f t="shared" si="34"/>
        <v>300000</v>
      </c>
      <c r="G452" s="834"/>
      <c r="H452" s="834">
        <f t="shared" si="32"/>
        <v>300000</v>
      </c>
      <c r="I452" s="825"/>
      <c r="J452" s="828" t="s">
        <v>4247</v>
      </c>
      <c r="K452" s="829"/>
    </row>
    <row r="453" spans="1:11" ht="39" x14ac:dyDescent="0.3">
      <c r="A453" s="830">
        <v>52</v>
      </c>
      <c r="B453" s="831" t="s">
        <v>1250</v>
      </c>
      <c r="C453" s="832" t="s">
        <v>1210</v>
      </c>
      <c r="D453" s="833">
        <v>200000</v>
      </c>
      <c r="E453" s="834" t="s">
        <v>20</v>
      </c>
      <c r="F453" s="834">
        <f t="shared" si="34"/>
        <v>200000</v>
      </c>
      <c r="G453" s="834"/>
      <c r="H453" s="834">
        <f t="shared" si="32"/>
        <v>200000</v>
      </c>
      <c r="I453" s="825"/>
      <c r="J453" s="828" t="s">
        <v>4247</v>
      </c>
      <c r="K453" s="829"/>
    </row>
    <row r="454" spans="1:11" ht="39" x14ac:dyDescent="0.3">
      <c r="A454" s="830">
        <v>53</v>
      </c>
      <c r="B454" s="831" t="s">
        <v>1249</v>
      </c>
      <c r="C454" s="832" t="s">
        <v>1211</v>
      </c>
      <c r="D454" s="833">
        <v>5000000</v>
      </c>
      <c r="E454" s="834" t="s">
        <v>20</v>
      </c>
      <c r="F454" s="834">
        <v>0</v>
      </c>
      <c r="G454" s="834"/>
      <c r="H454" s="834">
        <f t="shared" si="32"/>
        <v>0</v>
      </c>
      <c r="I454" s="825">
        <f>F454</f>
        <v>0</v>
      </c>
      <c r="J454" s="828" t="s">
        <v>4482</v>
      </c>
      <c r="K454" s="828"/>
    </row>
    <row r="455" spans="1:11" ht="39" x14ac:dyDescent="0.3">
      <c r="A455" s="830">
        <v>54</v>
      </c>
      <c r="B455" s="831" t="s">
        <v>1248</v>
      </c>
      <c r="C455" s="832" t="s">
        <v>1212</v>
      </c>
      <c r="D455" s="833">
        <v>200000</v>
      </c>
      <c r="E455" s="834" t="s">
        <v>20</v>
      </c>
      <c r="F455" s="834">
        <f t="shared" si="34"/>
        <v>200000</v>
      </c>
      <c r="G455" s="834"/>
      <c r="H455" s="834">
        <f t="shared" si="32"/>
        <v>200000</v>
      </c>
      <c r="I455" s="825"/>
      <c r="J455" s="828" t="s">
        <v>4247</v>
      </c>
      <c r="K455" s="828"/>
    </row>
    <row r="456" spans="1:11" ht="39" x14ac:dyDescent="0.3">
      <c r="A456" s="830">
        <v>55</v>
      </c>
      <c r="B456" s="831" t="s">
        <v>1247</v>
      </c>
      <c r="C456" s="832" t="s">
        <v>1213</v>
      </c>
      <c r="D456" s="833">
        <v>200000</v>
      </c>
      <c r="E456" s="834" t="s">
        <v>20</v>
      </c>
      <c r="F456" s="834">
        <v>0</v>
      </c>
      <c r="G456" s="834"/>
      <c r="H456" s="834">
        <f t="shared" si="32"/>
        <v>0</v>
      </c>
      <c r="I456" s="825"/>
      <c r="J456" s="828" t="s">
        <v>4482</v>
      </c>
      <c r="K456" s="828"/>
    </row>
    <row r="457" spans="1:11" ht="39" x14ac:dyDescent="0.3">
      <c r="A457" s="830">
        <v>56</v>
      </c>
      <c r="B457" s="831" t="s">
        <v>1246</v>
      </c>
      <c r="C457" s="832" t="s">
        <v>1214</v>
      </c>
      <c r="D457" s="833">
        <v>20000000</v>
      </c>
      <c r="E457" s="834" t="s">
        <v>20</v>
      </c>
      <c r="F457" s="834">
        <v>0</v>
      </c>
      <c r="G457" s="834">
        <v>20000000</v>
      </c>
      <c r="H457" s="834">
        <f t="shared" si="32"/>
        <v>20000000</v>
      </c>
      <c r="I457" s="825"/>
      <c r="J457" s="828" t="s">
        <v>4247</v>
      </c>
      <c r="K457" s="828"/>
    </row>
    <row r="458" spans="1:11" ht="58.5" x14ac:dyDescent="0.3">
      <c r="A458" s="830">
        <v>57</v>
      </c>
      <c r="B458" s="831" t="s">
        <v>1245</v>
      </c>
      <c r="C458" s="832" t="s">
        <v>1215</v>
      </c>
      <c r="D458" s="833">
        <v>783659375</v>
      </c>
      <c r="E458" s="834" t="s">
        <v>20</v>
      </c>
      <c r="F458" s="834">
        <v>0</v>
      </c>
      <c r="G458" s="834">
        <v>350000000</v>
      </c>
      <c r="H458" s="834">
        <f t="shared" si="32"/>
        <v>350000000</v>
      </c>
      <c r="I458" s="825"/>
      <c r="J458" s="828" t="s">
        <v>4250</v>
      </c>
      <c r="K458" s="828"/>
    </row>
    <row r="459" spans="1:11" ht="58.5" x14ac:dyDescent="0.3">
      <c r="A459" s="830">
        <v>58</v>
      </c>
      <c r="B459" s="831" t="s">
        <v>1244</v>
      </c>
      <c r="C459" s="832" t="s">
        <v>1216</v>
      </c>
      <c r="D459" s="835" t="s">
        <v>20</v>
      </c>
      <c r="E459" s="834" t="s">
        <v>20</v>
      </c>
      <c r="F459" s="834">
        <v>0</v>
      </c>
      <c r="G459" s="834">
        <v>201600000</v>
      </c>
      <c r="H459" s="834">
        <f t="shared" si="32"/>
        <v>201600000</v>
      </c>
      <c r="I459" s="836">
        <f>G459</f>
        <v>201600000</v>
      </c>
      <c r="J459" s="828"/>
      <c r="K459" s="828" t="s">
        <v>3790</v>
      </c>
    </row>
    <row r="460" spans="1:11" ht="78" x14ac:dyDescent="0.3">
      <c r="A460" s="830">
        <v>59</v>
      </c>
      <c r="B460" s="831" t="s">
        <v>4529</v>
      </c>
      <c r="C460" s="832" t="s">
        <v>4528</v>
      </c>
      <c r="D460" s="835"/>
      <c r="E460" s="834"/>
      <c r="F460" s="834"/>
      <c r="G460" s="834">
        <v>1100000000</v>
      </c>
      <c r="H460" s="834">
        <f t="shared" si="32"/>
        <v>1100000000</v>
      </c>
      <c r="I460" s="836">
        <f>G460</f>
        <v>1100000000</v>
      </c>
      <c r="J460" s="828"/>
      <c r="K460" s="828" t="s">
        <v>4539</v>
      </c>
    </row>
    <row r="461" spans="1:11" x14ac:dyDescent="0.3">
      <c r="A461" s="1360" t="s">
        <v>1158</v>
      </c>
      <c r="B461" s="1360"/>
      <c r="C461" s="1360"/>
      <c r="D461" s="847">
        <f>SUM(D402:D459)</f>
        <v>1195659375</v>
      </c>
      <c r="E461" s="841">
        <v>8402958.3399999999</v>
      </c>
      <c r="F461" s="841">
        <f>SUM(F402:F459)</f>
        <v>665500000</v>
      </c>
      <c r="G461" s="841">
        <f>SUM(G402:G460)</f>
        <v>1671600000</v>
      </c>
      <c r="H461" s="834">
        <f t="shared" si="32"/>
        <v>2337100000</v>
      </c>
      <c r="I461" s="841">
        <f>SUM(I402:I460)</f>
        <v>1849000000</v>
      </c>
      <c r="J461" s="828"/>
      <c r="K461" s="829"/>
    </row>
    <row r="462" spans="1:11" x14ac:dyDescent="0.3">
      <c r="A462" s="814">
        <v>2</v>
      </c>
      <c r="B462" s="852" t="s">
        <v>4145</v>
      </c>
      <c r="C462" s="863"/>
      <c r="D462" s="864"/>
      <c r="E462" s="865"/>
      <c r="F462" s="825"/>
      <c r="G462" s="825"/>
      <c r="H462" s="834">
        <f t="shared" si="32"/>
        <v>0</v>
      </c>
      <c r="I462" s="825"/>
      <c r="J462" s="828"/>
      <c r="K462" s="829"/>
    </row>
    <row r="463" spans="1:11" ht="58.5" x14ac:dyDescent="0.3">
      <c r="A463" s="830">
        <v>1</v>
      </c>
      <c r="B463" s="831" t="s">
        <v>629</v>
      </c>
      <c r="C463" s="832" t="s">
        <v>3791</v>
      </c>
      <c r="D463" s="833">
        <v>110000000</v>
      </c>
      <c r="E463" s="834" t="s">
        <v>20</v>
      </c>
      <c r="F463" s="834">
        <v>95000000</v>
      </c>
      <c r="G463" s="834"/>
      <c r="H463" s="834">
        <f t="shared" si="32"/>
        <v>95000000</v>
      </c>
      <c r="I463" s="825">
        <f>F463</f>
        <v>95000000</v>
      </c>
      <c r="J463" s="828"/>
      <c r="K463" s="828" t="s">
        <v>3792</v>
      </c>
    </row>
    <row r="464" spans="1:11" ht="39" x14ac:dyDescent="0.3">
      <c r="A464" s="830">
        <v>2</v>
      </c>
      <c r="B464" s="831" t="s">
        <v>630</v>
      </c>
      <c r="C464" s="832" t="s">
        <v>373</v>
      </c>
      <c r="D464" s="833">
        <v>20000000</v>
      </c>
      <c r="E464" s="834" t="s">
        <v>20</v>
      </c>
      <c r="F464" s="834">
        <v>10000000</v>
      </c>
      <c r="G464" s="834"/>
      <c r="H464" s="834">
        <f t="shared" si="32"/>
        <v>10000000</v>
      </c>
      <c r="I464" s="825">
        <f>F464</f>
        <v>10000000</v>
      </c>
      <c r="J464" s="828"/>
      <c r="K464" s="828" t="s">
        <v>3789</v>
      </c>
    </row>
    <row r="465" spans="1:11" ht="78" x14ac:dyDescent="0.3">
      <c r="A465" s="830">
        <v>3</v>
      </c>
      <c r="B465" s="831" t="s">
        <v>631</v>
      </c>
      <c r="C465" s="832" t="s">
        <v>574</v>
      </c>
      <c r="D465" s="833">
        <v>170000000</v>
      </c>
      <c r="E465" s="834">
        <v>40524775.450000003</v>
      </c>
      <c r="F465" s="834">
        <f>D465</f>
        <v>170000000</v>
      </c>
      <c r="G465" s="834"/>
      <c r="H465" s="834">
        <f t="shared" si="32"/>
        <v>170000000</v>
      </c>
      <c r="I465" s="825">
        <f>F465</f>
        <v>170000000</v>
      </c>
      <c r="J465" s="828"/>
      <c r="K465" s="828" t="s">
        <v>3848</v>
      </c>
    </row>
    <row r="466" spans="1:11" ht="39" x14ac:dyDescent="0.3">
      <c r="A466" s="830">
        <v>4</v>
      </c>
      <c r="B466" s="888" t="s">
        <v>3745</v>
      </c>
      <c r="C466" s="832" t="s">
        <v>3744</v>
      </c>
      <c r="D466" s="833">
        <v>0</v>
      </c>
      <c r="E466" s="834">
        <v>0</v>
      </c>
      <c r="F466" s="834">
        <v>15000000</v>
      </c>
      <c r="G466" s="834"/>
      <c r="H466" s="834">
        <f t="shared" si="32"/>
        <v>15000000</v>
      </c>
      <c r="I466" s="825">
        <f>F466</f>
        <v>15000000</v>
      </c>
      <c r="J466" s="828"/>
      <c r="K466" s="828" t="s">
        <v>3827</v>
      </c>
    </row>
    <row r="467" spans="1:11" x14ac:dyDescent="0.3">
      <c r="A467" s="1360" t="s">
        <v>572</v>
      </c>
      <c r="B467" s="1360"/>
      <c r="C467" s="1360"/>
      <c r="D467" s="840">
        <v>300000000</v>
      </c>
      <c r="E467" s="841">
        <v>40524775.450000003</v>
      </c>
      <c r="F467" s="841">
        <f>SUM(F463:F466)</f>
        <v>290000000</v>
      </c>
      <c r="G467" s="841">
        <f t="shared" ref="G467:I467" si="35">SUM(G463:G466)</f>
        <v>0</v>
      </c>
      <c r="H467" s="834">
        <f t="shared" si="32"/>
        <v>290000000</v>
      </c>
      <c r="I467" s="841">
        <f t="shared" si="35"/>
        <v>290000000</v>
      </c>
      <c r="J467" s="828"/>
      <c r="K467" s="829"/>
    </row>
    <row r="468" spans="1:11" x14ac:dyDescent="0.3">
      <c r="A468" s="851">
        <v>3</v>
      </c>
      <c r="B468" s="852" t="s">
        <v>4146</v>
      </c>
      <c r="C468" s="816"/>
      <c r="F468" s="866"/>
      <c r="G468" s="866"/>
      <c r="H468" s="834">
        <f t="shared" ref="H468:H531" si="36">F468+G468</f>
        <v>0</v>
      </c>
      <c r="I468" s="825"/>
      <c r="J468" s="828"/>
      <c r="K468" s="829"/>
    </row>
    <row r="469" spans="1:11" ht="39" x14ac:dyDescent="0.3">
      <c r="A469" s="830">
        <v>1</v>
      </c>
      <c r="B469" s="831" t="s">
        <v>2492</v>
      </c>
      <c r="C469" s="832" t="s">
        <v>3843</v>
      </c>
      <c r="D469" s="833">
        <v>750000</v>
      </c>
      <c r="E469" s="834" t="s">
        <v>20</v>
      </c>
      <c r="F469" s="867">
        <f t="shared" ref="F469:F489" si="37">D469</f>
        <v>750000</v>
      </c>
      <c r="G469" s="867">
        <v>2000000</v>
      </c>
      <c r="H469" s="834">
        <f t="shared" si="36"/>
        <v>2750000</v>
      </c>
      <c r="I469" s="836">
        <f>F469+G469</f>
        <v>2750000</v>
      </c>
      <c r="J469" s="828"/>
      <c r="K469" s="828" t="s">
        <v>3789</v>
      </c>
    </row>
    <row r="470" spans="1:11" ht="39" x14ac:dyDescent="0.3">
      <c r="A470" s="830">
        <v>2</v>
      </c>
      <c r="B470" s="831" t="s">
        <v>2494</v>
      </c>
      <c r="C470" s="832" t="s">
        <v>2495</v>
      </c>
      <c r="D470" s="833">
        <v>7000000</v>
      </c>
      <c r="E470" s="834" t="s">
        <v>20</v>
      </c>
      <c r="F470" s="867">
        <f t="shared" si="37"/>
        <v>7000000</v>
      </c>
      <c r="G470" s="867"/>
      <c r="H470" s="834">
        <f t="shared" si="36"/>
        <v>7000000</v>
      </c>
      <c r="I470" s="825"/>
      <c r="J470" s="828" t="s">
        <v>4247</v>
      </c>
      <c r="K470" s="829"/>
    </row>
    <row r="471" spans="1:11" ht="39" x14ac:dyDescent="0.3">
      <c r="A471" s="830">
        <v>3</v>
      </c>
      <c r="B471" s="831" t="s">
        <v>2496</v>
      </c>
      <c r="C471" s="832" t="s">
        <v>2497</v>
      </c>
      <c r="D471" s="833">
        <v>125000</v>
      </c>
      <c r="E471" s="834" t="s">
        <v>20</v>
      </c>
      <c r="F471" s="867">
        <f t="shared" si="37"/>
        <v>125000</v>
      </c>
      <c r="G471" s="867">
        <v>2000000</v>
      </c>
      <c r="H471" s="834">
        <f t="shared" si="36"/>
        <v>2125000</v>
      </c>
      <c r="I471" s="836">
        <f>F471+G471</f>
        <v>2125000</v>
      </c>
      <c r="J471" s="828"/>
      <c r="K471" s="828" t="s">
        <v>3789</v>
      </c>
    </row>
    <row r="472" spans="1:11" ht="39" x14ac:dyDescent="0.3">
      <c r="A472" s="830">
        <v>4</v>
      </c>
      <c r="B472" s="831" t="s">
        <v>2498</v>
      </c>
      <c r="C472" s="832" t="s">
        <v>3844</v>
      </c>
      <c r="D472" s="833">
        <v>250000</v>
      </c>
      <c r="E472" s="834" t="s">
        <v>20</v>
      </c>
      <c r="F472" s="867">
        <f t="shared" si="37"/>
        <v>250000</v>
      </c>
      <c r="G472" s="867">
        <f>3000000-F472</f>
        <v>2750000</v>
      </c>
      <c r="H472" s="834">
        <f t="shared" si="36"/>
        <v>3000000</v>
      </c>
      <c r="I472" s="836">
        <f>F472+G472</f>
        <v>3000000</v>
      </c>
      <c r="J472" s="828"/>
      <c r="K472" s="828" t="s">
        <v>3789</v>
      </c>
    </row>
    <row r="473" spans="1:11" ht="39" x14ac:dyDescent="0.3">
      <c r="A473" s="830">
        <v>5</v>
      </c>
      <c r="B473" s="831" t="s">
        <v>2499</v>
      </c>
      <c r="C473" s="832" t="s">
        <v>2500</v>
      </c>
      <c r="D473" s="833">
        <v>250000</v>
      </c>
      <c r="E473" s="834" t="s">
        <v>20</v>
      </c>
      <c r="F473" s="867">
        <f t="shared" si="37"/>
        <v>250000</v>
      </c>
      <c r="G473" s="867"/>
      <c r="H473" s="834">
        <f t="shared" si="36"/>
        <v>250000</v>
      </c>
      <c r="I473" s="825"/>
      <c r="J473" s="828" t="s">
        <v>4247</v>
      </c>
      <c r="K473" s="829"/>
    </row>
    <row r="474" spans="1:11" ht="39" x14ac:dyDescent="0.3">
      <c r="A474" s="830">
        <v>6</v>
      </c>
      <c r="B474" s="831" t="s">
        <v>2501</v>
      </c>
      <c r="C474" s="832" t="s">
        <v>2502</v>
      </c>
      <c r="D474" s="833">
        <v>125000</v>
      </c>
      <c r="E474" s="834" t="s">
        <v>20</v>
      </c>
      <c r="F474" s="867">
        <f t="shared" si="37"/>
        <v>125000</v>
      </c>
      <c r="G474" s="867"/>
      <c r="H474" s="834">
        <f t="shared" si="36"/>
        <v>125000</v>
      </c>
      <c r="I474" s="825"/>
      <c r="J474" s="828" t="s">
        <v>4247</v>
      </c>
      <c r="K474" s="829"/>
    </row>
    <row r="475" spans="1:11" ht="39" x14ac:dyDescent="0.3">
      <c r="A475" s="830">
        <v>7</v>
      </c>
      <c r="B475" s="831" t="s">
        <v>2503</v>
      </c>
      <c r="C475" s="832" t="s">
        <v>2504</v>
      </c>
      <c r="D475" s="833">
        <v>125000</v>
      </c>
      <c r="E475" s="834" t="s">
        <v>20</v>
      </c>
      <c r="F475" s="867">
        <f t="shared" si="37"/>
        <v>125000</v>
      </c>
      <c r="G475" s="867"/>
      <c r="H475" s="834">
        <f t="shared" si="36"/>
        <v>125000</v>
      </c>
      <c r="I475" s="825"/>
      <c r="J475" s="828" t="s">
        <v>4247</v>
      </c>
      <c r="K475" s="829"/>
    </row>
    <row r="476" spans="1:11" ht="39" x14ac:dyDescent="0.3">
      <c r="A476" s="830">
        <v>8</v>
      </c>
      <c r="B476" s="831" t="s">
        <v>2505</v>
      </c>
      <c r="C476" s="832" t="s">
        <v>2506</v>
      </c>
      <c r="D476" s="833">
        <v>2500000</v>
      </c>
      <c r="E476" s="834" t="s">
        <v>20</v>
      </c>
      <c r="F476" s="867">
        <f t="shared" si="37"/>
        <v>2500000</v>
      </c>
      <c r="G476" s="867"/>
      <c r="H476" s="834">
        <f t="shared" si="36"/>
        <v>2500000</v>
      </c>
      <c r="I476" s="825"/>
      <c r="J476" s="828" t="s">
        <v>4247</v>
      </c>
      <c r="K476" s="829"/>
    </row>
    <row r="477" spans="1:11" ht="39" x14ac:dyDescent="0.3">
      <c r="A477" s="830">
        <v>9</v>
      </c>
      <c r="B477" s="831" t="s">
        <v>2507</v>
      </c>
      <c r="C477" s="832" t="s">
        <v>2508</v>
      </c>
      <c r="D477" s="833">
        <v>2000000</v>
      </c>
      <c r="E477" s="834" t="s">
        <v>20</v>
      </c>
      <c r="F477" s="867">
        <f t="shared" si="37"/>
        <v>2000000</v>
      </c>
      <c r="G477" s="867"/>
      <c r="H477" s="834">
        <f t="shared" si="36"/>
        <v>2000000</v>
      </c>
      <c r="I477" s="825"/>
      <c r="J477" s="828" t="s">
        <v>4247</v>
      </c>
      <c r="K477" s="829"/>
    </row>
    <row r="478" spans="1:11" ht="58.5" x14ac:dyDescent="0.3">
      <c r="A478" s="830">
        <v>10</v>
      </c>
      <c r="B478" s="831" t="s">
        <v>2509</v>
      </c>
      <c r="C478" s="832" t="s">
        <v>3845</v>
      </c>
      <c r="D478" s="833">
        <v>125000</v>
      </c>
      <c r="E478" s="834" t="s">
        <v>20</v>
      </c>
      <c r="F478" s="867">
        <f t="shared" si="37"/>
        <v>125000</v>
      </c>
      <c r="G478" s="867">
        <f>5000000-F478</f>
        <v>4875000</v>
      </c>
      <c r="H478" s="834">
        <f t="shared" si="36"/>
        <v>5000000</v>
      </c>
      <c r="I478" s="836">
        <f>F478+G478</f>
        <v>5000000</v>
      </c>
      <c r="J478" s="828"/>
      <c r="K478" s="828" t="s">
        <v>3789</v>
      </c>
    </row>
    <row r="479" spans="1:11" ht="39" x14ac:dyDescent="0.3">
      <c r="A479" s="830">
        <v>11</v>
      </c>
      <c r="B479" s="831" t="s">
        <v>2511</v>
      </c>
      <c r="C479" s="832" t="s">
        <v>2512</v>
      </c>
      <c r="D479" s="833">
        <v>1000000</v>
      </c>
      <c r="E479" s="834" t="s">
        <v>20</v>
      </c>
      <c r="F479" s="867">
        <f t="shared" si="37"/>
        <v>1000000</v>
      </c>
      <c r="G479" s="867"/>
      <c r="H479" s="834">
        <f t="shared" si="36"/>
        <v>1000000</v>
      </c>
      <c r="I479" s="836"/>
      <c r="J479" s="828" t="s">
        <v>4247</v>
      </c>
      <c r="K479" s="829"/>
    </row>
    <row r="480" spans="1:11" ht="39" x14ac:dyDescent="0.3">
      <c r="A480" s="830">
        <v>12</v>
      </c>
      <c r="B480" s="831" t="s">
        <v>2513</v>
      </c>
      <c r="C480" s="832" t="s">
        <v>3846</v>
      </c>
      <c r="D480" s="833">
        <v>125000</v>
      </c>
      <c r="E480" s="834" t="s">
        <v>20</v>
      </c>
      <c r="F480" s="867">
        <f t="shared" si="37"/>
        <v>125000</v>
      </c>
      <c r="G480" s="867">
        <f>500000-F480</f>
        <v>375000</v>
      </c>
      <c r="H480" s="834">
        <f t="shared" si="36"/>
        <v>500000</v>
      </c>
      <c r="I480" s="836">
        <f>F480+G480</f>
        <v>500000</v>
      </c>
      <c r="J480" s="828"/>
      <c r="K480" s="828" t="s">
        <v>3789</v>
      </c>
    </row>
    <row r="481" spans="1:11" ht="39" x14ac:dyDescent="0.3">
      <c r="A481" s="830">
        <v>13</v>
      </c>
      <c r="B481" s="831" t="s">
        <v>2515</v>
      </c>
      <c r="C481" s="832" t="s">
        <v>2516</v>
      </c>
      <c r="D481" s="833">
        <v>5000000</v>
      </c>
      <c r="E481" s="834" t="s">
        <v>20</v>
      </c>
      <c r="F481" s="867">
        <f t="shared" si="37"/>
        <v>5000000</v>
      </c>
      <c r="G481" s="867"/>
      <c r="H481" s="834">
        <f t="shared" si="36"/>
        <v>5000000</v>
      </c>
      <c r="I481" s="825"/>
      <c r="J481" s="828" t="s">
        <v>4247</v>
      </c>
      <c r="K481" s="829"/>
    </row>
    <row r="482" spans="1:11" ht="78" x14ac:dyDescent="0.3">
      <c r="A482" s="830">
        <v>14</v>
      </c>
      <c r="B482" s="831" t="s">
        <v>2517</v>
      </c>
      <c r="C482" s="832" t="s">
        <v>2518</v>
      </c>
      <c r="D482" s="833">
        <v>8250000</v>
      </c>
      <c r="E482" s="834" t="s">
        <v>20</v>
      </c>
      <c r="F482" s="867">
        <f t="shared" si="37"/>
        <v>8250000</v>
      </c>
      <c r="G482" s="867"/>
      <c r="H482" s="834">
        <f t="shared" si="36"/>
        <v>8250000</v>
      </c>
      <c r="I482" s="836">
        <f>F482+G482</f>
        <v>8250000</v>
      </c>
      <c r="J482" s="828"/>
      <c r="K482" s="828" t="s">
        <v>3793</v>
      </c>
    </row>
    <row r="483" spans="1:11" ht="39" x14ac:dyDescent="0.3">
      <c r="A483" s="830">
        <v>15</v>
      </c>
      <c r="B483" s="831" t="s">
        <v>2519</v>
      </c>
      <c r="C483" s="832" t="s">
        <v>3853</v>
      </c>
      <c r="D483" s="833">
        <v>250000</v>
      </c>
      <c r="E483" s="834" t="s">
        <v>20</v>
      </c>
      <c r="F483" s="867">
        <f t="shared" si="37"/>
        <v>250000</v>
      </c>
      <c r="G483" s="867">
        <v>2000000</v>
      </c>
      <c r="H483" s="834">
        <f t="shared" si="36"/>
        <v>2250000</v>
      </c>
      <c r="I483" s="836">
        <f>F483+G483</f>
        <v>2250000</v>
      </c>
      <c r="J483" s="828"/>
      <c r="K483" s="828" t="s">
        <v>3789</v>
      </c>
    </row>
    <row r="484" spans="1:11" ht="39" x14ac:dyDescent="0.3">
      <c r="A484" s="830">
        <v>16</v>
      </c>
      <c r="B484" s="831" t="s">
        <v>2521</v>
      </c>
      <c r="C484" s="832" t="s">
        <v>2522</v>
      </c>
      <c r="D484" s="833">
        <v>5000000</v>
      </c>
      <c r="E484" s="834" t="s">
        <v>20</v>
      </c>
      <c r="F484" s="867">
        <v>3000000</v>
      </c>
      <c r="G484" s="867"/>
      <c r="H484" s="834">
        <f t="shared" si="36"/>
        <v>3000000</v>
      </c>
      <c r="I484" s="825"/>
      <c r="J484" s="828" t="s">
        <v>4247</v>
      </c>
      <c r="K484" s="828"/>
    </row>
    <row r="485" spans="1:11" ht="58.5" x14ac:dyDescent="0.3">
      <c r="A485" s="830">
        <v>17</v>
      </c>
      <c r="B485" s="831" t="s">
        <v>2523</v>
      </c>
      <c r="C485" s="832" t="s">
        <v>2524</v>
      </c>
      <c r="D485" s="833">
        <v>7000000</v>
      </c>
      <c r="E485" s="834" t="s">
        <v>20</v>
      </c>
      <c r="F485" s="867">
        <v>0</v>
      </c>
      <c r="G485" s="867"/>
      <c r="H485" s="834">
        <f t="shared" si="36"/>
        <v>0</v>
      </c>
      <c r="I485" s="825">
        <f>F485</f>
        <v>0</v>
      </c>
      <c r="J485" s="828" t="s">
        <v>4482</v>
      </c>
      <c r="K485" s="828"/>
    </row>
    <row r="486" spans="1:11" ht="78" x14ac:dyDescent="0.3">
      <c r="A486" s="830">
        <v>18</v>
      </c>
      <c r="B486" s="831" t="s">
        <v>2525</v>
      </c>
      <c r="C486" s="832" t="s">
        <v>2526</v>
      </c>
      <c r="D486" s="833">
        <v>6000000</v>
      </c>
      <c r="E486" s="834" t="s">
        <v>20</v>
      </c>
      <c r="F486" s="867">
        <v>0</v>
      </c>
      <c r="G486" s="867"/>
      <c r="H486" s="834">
        <f t="shared" si="36"/>
        <v>0</v>
      </c>
      <c r="I486" s="825"/>
      <c r="J486" s="828" t="s">
        <v>4482</v>
      </c>
      <c r="K486" s="829"/>
    </row>
    <row r="487" spans="1:11" ht="39" x14ac:dyDescent="0.3">
      <c r="A487" s="830">
        <v>19</v>
      </c>
      <c r="B487" s="831" t="s">
        <v>2527</v>
      </c>
      <c r="C487" s="832" t="s">
        <v>2528</v>
      </c>
      <c r="D487" s="833">
        <v>125000</v>
      </c>
      <c r="E487" s="834" t="s">
        <v>20</v>
      </c>
      <c r="F487" s="867">
        <v>0</v>
      </c>
      <c r="G487" s="867"/>
      <c r="H487" s="834">
        <f t="shared" si="36"/>
        <v>0</v>
      </c>
      <c r="I487" s="825"/>
      <c r="J487" s="828" t="s">
        <v>4482</v>
      </c>
      <c r="K487" s="829"/>
    </row>
    <row r="488" spans="1:11" ht="39" x14ac:dyDescent="0.3">
      <c r="A488" s="830">
        <v>20</v>
      </c>
      <c r="B488" s="831" t="s">
        <v>2529</v>
      </c>
      <c r="C488" s="832" t="s">
        <v>2530</v>
      </c>
      <c r="D488" s="833">
        <v>1429311700</v>
      </c>
      <c r="E488" s="834" t="s">
        <v>20</v>
      </c>
      <c r="F488" s="834">
        <v>0</v>
      </c>
      <c r="G488" s="834">
        <v>0</v>
      </c>
      <c r="H488" s="834">
        <f t="shared" si="36"/>
        <v>0</v>
      </c>
      <c r="I488" s="825"/>
      <c r="J488" s="828" t="s">
        <v>4482</v>
      </c>
      <c r="K488" s="829"/>
    </row>
    <row r="489" spans="1:11" ht="39" x14ac:dyDescent="0.3">
      <c r="A489" s="830">
        <v>21</v>
      </c>
      <c r="B489" s="831" t="s">
        <v>2531</v>
      </c>
      <c r="C489" s="832" t="s">
        <v>2532</v>
      </c>
      <c r="D489" s="833">
        <v>6000000</v>
      </c>
      <c r="E489" s="834" t="s">
        <v>20</v>
      </c>
      <c r="F489" s="867">
        <f t="shared" si="37"/>
        <v>6000000</v>
      </c>
      <c r="G489" s="867"/>
      <c r="H489" s="834">
        <f t="shared" si="36"/>
        <v>6000000</v>
      </c>
      <c r="I489" s="825"/>
      <c r="J489" s="828" t="s">
        <v>4247</v>
      </c>
      <c r="K489" s="829"/>
    </row>
    <row r="490" spans="1:11" ht="39" x14ac:dyDescent="0.3">
      <c r="A490" s="830">
        <v>22</v>
      </c>
      <c r="B490" s="831" t="s">
        <v>2533</v>
      </c>
      <c r="C490" s="832" t="s">
        <v>2534</v>
      </c>
      <c r="D490" s="833">
        <v>800000000</v>
      </c>
      <c r="E490" s="834" t="s">
        <v>20</v>
      </c>
      <c r="F490" s="867">
        <v>0</v>
      </c>
      <c r="G490" s="867">
        <v>200000000</v>
      </c>
      <c r="H490" s="834">
        <f t="shared" si="36"/>
        <v>200000000</v>
      </c>
      <c r="I490" s="825"/>
      <c r="J490" s="828" t="s">
        <v>4247</v>
      </c>
      <c r="K490" s="829"/>
    </row>
    <row r="491" spans="1:11" ht="39" x14ac:dyDescent="0.3">
      <c r="A491" s="830">
        <v>23</v>
      </c>
      <c r="B491" s="831" t="s">
        <v>3849</v>
      </c>
      <c r="C491" s="832" t="s">
        <v>3847</v>
      </c>
      <c r="D491" s="867"/>
      <c r="E491" s="834"/>
      <c r="F491" s="867">
        <v>13125000</v>
      </c>
      <c r="G491" s="867">
        <v>1000000</v>
      </c>
      <c r="H491" s="834">
        <f t="shared" si="36"/>
        <v>14125000</v>
      </c>
      <c r="I491" s="836">
        <f>F491+G491</f>
        <v>14125000</v>
      </c>
      <c r="J491" s="828"/>
      <c r="K491" s="828" t="s">
        <v>3850</v>
      </c>
    </row>
    <row r="492" spans="1:11" x14ac:dyDescent="0.3">
      <c r="A492" s="1360" t="s">
        <v>2535</v>
      </c>
      <c r="B492" s="1360"/>
      <c r="C492" s="1360"/>
      <c r="D492" s="868">
        <f>SUM(D469:D490)</f>
        <v>2281311700</v>
      </c>
      <c r="E492" s="841">
        <f>SUM(E469:E490)</f>
        <v>0</v>
      </c>
      <c r="F492" s="868">
        <f>SUM(F469:F491)</f>
        <v>50000000</v>
      </c>
      <c r="G492" s="868">
        <f t="shared" ref="G492:I492" si="38">SUM(G469:G491)</f>
        <v>215000000</v>
      </c>
      <c r="H492" s="834">
        <f t="shared" si="36"/>
        <v>265000000</v>
      </c>
      <c r="I492" s="868">
        <f t="shared" si="38"/>
        <v>38000000</v>
      </c>
      <c r="J492" s="828"/>
      <c r="K492" s="829"/>
    </row>
    <row r="493" spans="1:11" x14ac:dyDescent="0.3">
      <c r="A493" s="889">
        <v>4</v>
      </c>
      <c r="B493" s="852" t="s">
        <v>4147</v>
      </c>
      <c r="C493" s="863"/>
      <c r="D493" s="864"/>
      <c r="E493" s="865"/>
      <c r="F493" s="825"/>
      <c r="G493" s="825"/>
      <c r="H493" s="834">
        <f t="shared" si="36"/>
        <v>0</v>
      </c>
      <c r="I493" s="825"/>
      <c r="J493" s="828"/>
      <c r="K493" s="829"/>
    </row>
    <row r="494" spans="1:11" ht="39" x14ac:dyDescent="0.3">
      <c r="A494" s="830">
        <v>1</v>
      </c>
      <c r="B494" s="831" t="s">
        <v>390</v>
      </c>
      <c r="C494" s="832" t="s">
        <v>372</v>
      </c>
      <c r="D494" s="833">
        <v>400000000</v>
      </c>
      <c r="E494" s="834" t="s">
        <v>20</v>
      </c>
      <c r="F494" s="834">
        <v>0</v>
      </c>
      <c r="G494" s="834"/>
      <c r="H494" s="834">
        <f t="shared" si="36"/>
        <v>0</v>
      </c>
      <c r="I494" s="825"/>
      <c r="J494" s="828" t="s">
        <v>4482</v>
      </c>
      <c r="K494" s="829"/>
    </row>
    <row r="495" spans="1:11" ht="39" x14ac:dyDescent="0.3">
      <c r="A495" s="830">
        <v>2</v>
      </c>
      <c r="B495" s="831" t="s">
        <v>391</v>
      </c>
      <c r="C495" s="832" t="s">
        <v>373</v>
      </c>
      <c r="D495" s="833">
        <v>20300000</v>
      </c>
      <c r="E495" s="834" t="s">
        <v>20</v>
      </c>
      <c r="F495" s="834">
        <v>10300000</v>
      </c>
      <c r="G495" s="834"/>
      <c r="H495" s="834">
        <f t="shared" si="36"/>
        <v>10300000</v>
      </c>
      <c r="I495" s="825">
        <f>F495</f>
        <v>10300000</v>
      </c>
      <c r="J495" s="828"/>
      <c r="K495" s="828" t="s">
        <v>4251</v>
      </c>
    </row>
    <row r="496" spans="1:11" ht="39" x14ac:dyDescent="0.3">
      <c r="A496" s="830">
        <v>3</v>
      </c>
      <c r="B496" s="831" t="s">
        <v>392</v>
      </c>
      <c r="C496" s="832" t="s">
        <v>374</v>
      </c>
      <c r="D496" s="833">
        <v>10280000</v>
      </c>
      <c r="E496" s="834" t="s">
        <v>20</v>
      </c>
      <c r="F496" s="834">
        <v>5280000</v>
      </c>
      <c r="G496" s="834"/>
      <c r="H496" s="834">
        <f t="shared" si="36"/>
        <v>5280000</v>
      </c>
      <c r="I496" s="825"/>
      <c r="J496" s="828" t="s">
        <v>4247</v>
      </c>
      <c r="K496" s="829"/>
    </row>
    <row r="497" spans="1:11" ht="39" x14ac:dyDescent="0.3">
      <c r="A497" s="830">
        <v>4</v>
      </c>
      <c r="B497" s="831" t="s">
        <v>393</v>
      </c>
      <c r="C497" s="832" t="s">
        <v>375</v>
      </c>
      <c r="D497" s="833">
        <v>820000</v>
      </c>
      <c r="E497" s="834" t="s">
        <v>20</v>
      </c>
      <c r="F497" s="834">
        <f t="shared" ref="F497:F502" si="39">D497</f>
        <v>820000</v>
      </c>
      <c r="G497" s="834"/>
      <c r="H497" s="834">
        <f t="shared" si="36"/>
        <v>820000</v>
      </c>
      <c r="I497" s="825"/>
      <c r="J497" s="828" t="s">
        <v>4247</v>
      </c>
      <c r="K497" s="829"/>
    </row>
    <row r="498" spans="1:11" ht="39" x14ac:dyDescent="0.3">
      <c r="A498" s="830">
        <v>5</v>
      </c>
      <c r="B498" s="831" t="s">
        <v>394</v>
      </c>
      <c r="C498" s="832" t="s">
        <v>376</v>
      </c>
      <c r="D498" s="833">
        <v>600000</v>
      </c>
      <c r="E498" s="834" t="s">
        <v>20</v>
      </c>
      <c r="F498" s="834">
        <f t="shared" si="39"/>
        <v>600000</v>
      </c>
      <c r="G498" s="834"/>
      <c r="H498" s="834">
        <f t="shared" si="36"/>
        <v>600000</v>
      </c>
      <c r="I498" s="825"/>
      <c r="J498" s="828" t="s">
        <v>4247</v>
      </c>
      <c r="K498" s="829"/>
    </row>
    <row r="499" spans="1:11" ht="39" x14ac:dyDescent="0.3">
      <c r="A499" s="830">
        <v>6</v>
      </c>
      <c r="B499" s="831" t="s">
        <v>395</v>
      </c>
      <c r="C499" s="832" t="s">
        <v>377</v>
      </c>
      <c r="D499" s="833">
        <v>1200000</v>
      </c>
      <c r="E499" s="834" t="s">
        <v>20</v>
      </c>
      <c r="F499" s="834">
        <f t="shared" si="39"/>
        <v>1200000</v>
      </c>
      <c r="G499" s="834"/>
      <c r="H499" s="834">
        <f t="shared" si="36"/>
        <v>1200000</v>
      </c>
      <c r="I499" s="825"/>
      <c r="J499" s="828" t="s">
        <v>4247</v>
      </c>
      <c r="K499" s="829"/>
    </row>
    <row r="500" spans="1:11" ht="39" x14ac:dyDescent="0.3">
      <c r="A500" s="830">
        <v>7</v>
      </c>
      <c r="B500" s="831" t="s">
        <v>396</v>
      </c>
      <c r="C500" s="832" t="s">
        <v>378</v>
      </c>
      <c r="D500" s="833">
        <v>400000</v>
      </c>
      <c r="E500" s="834" t="s">
        <v>20</v>
      </c>
      <c r="F500" s="834">
        <f t="shared" si="39"/>
        <v>400000</v>
      </c>
      <c r="G500" s="834"/>
      <c r="H500" s="834">
        <f t="shared" si="36"/>
        <v>400000</v>
      </c>
      <c r="I500" s="825"/>
      <c r="J500" s="828" t="s">
        <v>4247</v>
      </c>
      <c r="K500" s="829"/>
    </row>
    <row r="501" spans="1:11" ht="39" x14ac:dyDescent="0.3">
      <c r="A501" s="830">
        <v>8</v>
      </c>
      <c r="B501" s="831" t="s">
        <v>397</v>
      </c>
      <c r="C501" s="832" t="s">
        <v>379</v>
      </c>
      <c r="D501" s="833">
        <v>600000</v>
      </c>
      <c r="E501" s="834" t="s">
        <v>20</v>
      </c>
      <c r="F501" s="834">
        <f t="shared" si="39"/>
        <v>600000</v>
      </c>
      <c r="G501" s="834"/>
      <c r="H501" s="834">
        <f t="shared" si="36"/>
        <v>600000</v>
      </c>
      <c r="I501" s="825"/>
      <c r="J501" s="828" t="s">
        <v>4247</v>
      </c>
      <c r="K501" s="829"/>
    </row>
    <row r="502" spans="1:11" ht="39" x14ac:dyDescent="0.3">
      <c r="A502" s="830">
        <v>9</v>
      </c>
      <c r="B502" s="831" t="s">
        <v>398</v>
      </c>
      <c r="C502" s="832" t="s">
        <v>380</v>
      </c>
      <c r="D502" s="833">
        <v>500000</v>
      </c>
      <c r="E502" s="834" t="s">
        <v>20</v>
      </c>
      <c r="F502" s="834">
        <f t="shared" si="39"/>
        <v>500000</v>
      </c>
      <c r="G502" s="834"/>
      <c r="H502" s="834">
        <f t="shared" si="36"/>
        <v>500000</v>
      </c>
      <c r="I502" s="825"/>
      <c r="J502" s="828" t="s">
        <v>4247</v>
      </c>
      <c r="K502" s="829"/>
    </row>
    <row r="503" spans="1:11" ht="39" x14ac:dyDescent="0.3">
      <c r="A503" s="830">
        <v>10</v>
      </c>
      <c r="B503" s="831" t="s">
        <v>399</v>
      </c>
      <c r="C503" s="832" t="s">
        <v>381</v>
      </c>
      <c r="D503" s="833">
        <v>600000000</v>
      </c>
      <c r="E503" s="834">
        <v>100000000</v>
      </c>
      <c r="F503" s="834">
        <v>0</v>
      </c>
      <c r="G503" s="834">
        <v>600000000</v>
      </c>
      <c r="H503" s="834">
        <f t="shared" si="36"/>
        <v>600000000</v>
      </c>
      <c r="I503" s="825"/>
      <c r="J503" s="828" t="s">
        <v>4252</v>
      </c>
      <c r="K503" s="829"/>
    </row>
    <row r="504" spans="1:11" ht="39" x14ac:dyDescent="0.3">
      <c r="A504" s="830">
        <v>11</v>
      </c>
      <c r="B504" s="831" t="s">
        <v>400</v>
      </c>
      <c r="C504" s="832" t="s">
        <v>382</v>
      </c>
      <c r="D504" s="833">
        <v>856000000</v>
      </c>
      <c r="E504" s="834" t="s">
        <v>20</v>
      </c>
      <c r="F504" s="834">
        <v>0</v>
      </c>
      <c r="G504" s="834">
        <v>256000000</v>
      </c>
      <c r="H504" s="834">
        <f t="shared" si="36"/>
        <v>256000000</v>
      </c>
      <c r="I504" s="825"/>
      <c r="J504" s="828" t="s">
        <v>4252</v>
      </c>
      <c r="K504" s="829"/>
    </row>
    <row r="505" spans="1:11" ht="39" x14ac:dyDescent="0.3">
      <c r="A505" s="830">
        <v>12</v>
      </c>
      <c r="B505" s="831" t="s">
        <v>401</v>
      </c>
      <c r="C505" s="832" t="s">
        <v>383</v>
      </c>
      <c r="D505" s="833">
        <v>15000000</v>
      </c>
      <c r="E505" s="834" t="s">
        <v>20</v>
      </c>
      <c r="F505" s="834">
        <v>10000000</v>
      </c>
      <c r="G505" s="834"/>
      <c r="H505" s="834">
        <f t="shared" si="36"/>
        <v>10000000</v>
      </c>
      <c r="I505" s="825"/>
      <c r="J505" s="828" t="s">
        <v>4247</v>
      </c>
      <c r="K505" s="829"/>
    </row>
    <row r="506" spans="1:11" ht="39" x14ac:dyDescent="0.3">
      <c r="A506" s="830">
        <v>13</v>
      </c>
      <c r="B506" s="831" t="s">
        <v>402</v>
      </c>
      <c r="C506" s="832" t="s">
        <v>384</v>
      </c>
      <c r="D506" s="833">
        <v>3000000</v>
      </c>
      <c r="E506" s="834" t="s">
        <v>20</v>
      </c>
      <c r="F506" s="834">
        <f>D506</f>
        <v>3000000</v>
      </c>
      <c r="G506" s="834"/>
      <c r="H506" s="834">
        <f t="shared" si="36"/>
        <v>3000000</v>
      </c>
      <c r="I506" s="825"/>
      <c r="J506" s="828" t="s">
        <v>4247</v>
      </c>
      <c r="K506" s="829"/>
    </row>
    <row r="507" spans="1:11" ht="39" x14ac:dyDescent="0.3">
      <c r="A507" s="830">
        <v>14</v>
      </c>
      <c r="B507" s="831" t="s">
        <v>403</v>
      </c>
      <c r="C507" s="832" t="s">
        <v>385</v>
      </c>
      <c r="D507" s="833">
        <v>1000000</v>
      </c>
      <c r="E507" s="834" t="s">
        <v>20</v>
      </c>
      <c r="F507" s="834">
        <f>D507</f>
        <v>1000000</v>
      </c>
      <c r="G507" s="834"/>
      <c r="H507" s="834">
        <f t="shared" si="36"/>
        <v>1000000</v>
      </c>
      <c r="I507" s="825"/>
      <c r="J507" s="828" t="s">
        <v>4247</v>
      </c>
      <c r="K507" s="829"/>
    </row>
    <row r="508" spans="1:11" ht="39" x14ac:dyDescent="0.3">
      <c r="A508" s="830">
        <v>15</v>
      </c>
      <c r="B508" s="831" t="s">
        <v>404</v>
      </c>
      <c r="C508" s="832" t="s">
        <v>386</v>
      </c>
      <c r="D508" s="833">
        <v>3000000</v>
      </c>
      <c r="E508" s="834" t="s">
        <v>20</v>
      </c>
      <c r="F508" s="834">
        <f>D508</f>
        <v>3000000</v>
      </c>
      <c r="G508" s="834"/>
      <c r="H508" s="834">
        <f t="shared" si="36"/>
        <v>3000000</v>
      </c>
      <c r="I508" s="825"/>
      <c r="J508" s="828" t="s">
        <v>4247</v>
      </c>
      <c r="K508" s="829"/>
    </row>
    <row r="509" spans="1:11" ht="39" x14ac:dyDescent="0.3">
      <c r="A509" s="830">
        <v>16</v>
      </c>
      <c r="B509" s="831" t="s">
        <v>405</v>
      </c>
      <c r="C509" s="832" t="s">
        <v>387</v>
      </c>
      <c r="D509" s="833">
        <v>1200000</v>
      </c>
      <c r="E509" s="834" t="s">
        <v>20</v>
      </c>
      <c r="F509" s="834">
        <f>D509</f>
        <v>1200000</v>
      </c>
      <c r="G509" s="834"/>
      <c r="H509" s="834">
        <f t="shared" si="36"/>
        <v>1200000</v>
      </c>
      <c r="I509" s="825"/>
      <c r="J509" s="828" t="s">
        <v>4247</v>
      </c>
      <c r="K509" s="829"/>
    </row>
    <row r="510" spans="1:11" ht="39" x14ac:dyDescent="0.3">
      <c r="A510" s="830">
        <v>17</v>
      </c>
      <c r="B510" s="831" t="s">
        <v>406</v>
      </c>
      <c r="C510" s="832" t="s">
        <v>388</v>
      </c>
      <c r="D510" s="833">
        <v>200000</v>
      </c>
      <c r="E510" s="834" t="s">
        <v>20</v>
      </c>
      <c r="F510" s="834">
        <f>D510</f>
        <v>200000</v>
      </c>
      <c r="G510" s="834"/>
      <c r="H510" s="834">
        <f t="shared" si="36"/>
        <v>200000</v>
      </c>
      <c r="I510" s="825"/>
      <c r="J510" s="828" t="s">
        <v>4247</v>
      </c>
      <c r="K510" s="829"/>
    </row>
    <row r="511" spans="1:11" ht="39" x14ac:dyDescent="0.3">
      <c r="A511" s="830">
        <v>18</v>
      </c>
      <c r="B511" s="831" t="s">
        <v>407</v>
      </c>
      <c r="C511" s="832" t="s">
        <v>389</v>
      </c>
      <c r="D511" s="833">
        <v>21900000</v>
      </c>
      <c r="E511" s="834" t="s">
        <v>20</v>
      </c>
      <c r="F511" s="834">
        <v>0</v>
      </c>
      <c r="G511" s="834"/>
      <c r="H511" s="834">
        <f t="shared" si="36"/>
        <v>0</v>
      </c>
      <c r="I511" s="825"/>
      <c r="J511" s="828" t="s">
        <v>4247</v>
      </c>
      <c r="K511" s="829"/>
    </row>
    <row r="512" spans="1:11" ht="58.5" x14ac:dyDescent="0.3">
      <c r="A512" s="830">
        <v>19</v>
      </c>
      <c r="B512" s="831" t="s">
        <v>3740</v>
      </c>
      <c r="C512" s="832" t="s">
        <v>3749</v>
      </c>
      <c r="D512" s="833"/>
      <c r="E512" s="834"/>
      <c r="F512" s="834"/>
      <c r="G512" s="834">
        <v>10000000</v>
      </c>
      <c r="H512" s="834">
        <f t="shared" si="36"/>
        <v>10000000</v>
      </c>
      <c r="I512" s="825">
        <f>G512</f>
        <v>10000000</v>
      </c>
      <c r="J512" s="828"/>
      <c r="K512" s="828" t="s">
        <v>3788</v>
      </c>
    </row>
    <row r="513" spans="1:11" x14ac:dyDescent="0.3">
      <c r="A513" s="1360" t="s">
        <v>408</v>
      </c>
      <c r="B513" s="1360"/>
      <c r="C513" s="1360"/>
      <c r="D513" s="841">
        <f>SUM(D494:D512)</f>
        <v>1936000000</v>
      </c>
      <c r="E513" s="841">
        <f>SUM(E494:E512)</f>
        <v>100000000</v>
      </c>
      <c r="F513" s="841">
        <f>SUM(F494:F512)</f>
        <v>38100000</v>
      </c>
      <c r="G513" s="841">
        <f>SUM(G494:G512)</f>
        <v>866000000</v>
      </c>
      <c r="H513" s="834">
        <f t="shared" si="36"/>
        <v>904100000</v>
      </c>
      <c r="I513" s="841">
        <f>SUM(I494:I512)</f>
        <v>20300000</v>
      </c>
      <c r="J513" s="828"/>
      <c r="K513" s="828"/>
    </row>
    <row r="514" spans="1:11" x14ac:dyDescent="0.3">
      <c r="A514" s="890">
        <v>5</v>
      </c>
      <c r="B514" s="852" t="s">
        <v>4148</v>
      </c>
      <c r="C514" s="816"/>
      <c r="F514" s="825"/>
      <c r="G514" s="825"/>
      <c r="H514" s="834">
        <f t="shared" si="36"/>
        <v>0</v>
      </c>
      <c r="I514" s="825"/>
      <c r="J514" s="828"/>
      <c r="K514" s="828"/>
    </row>
    <row r="515" spans="1:11" ht="78" x14ac:dyDescent="0.3">
      <c r="A515" s="830">
        <v>1</v>
      </c>
      <c r="B515" s="831" t="s">
        <v>1710</v>
      </c>
      <c r="C515" s="832" t="s">
        <v>3794</v>
      </c>
      <c r="D515" s="833">
        <v>5000000</v>
      </c>
      <c r="E515" s="834" t="s">
        <v>20</v>
      </c>
      <c r="F515" s="834">
        <f t="shared" ref="F515:F526" si="40">D515</f>
        <v>5000000</v>
      </c>
      <c r="G515" s="834"/>
      <c r="H515" s="834">
        <f t="shared" si="36"/>
        <v>5000000</v>
      </c>
      <c r="I515" s="825">
        <f>F515</f>
        <v>5000000</v>
      </c>
      <c r="J515" s="828"/>
      <c r="K515" s="828" t="s">
        <v>3828</v>
      </c>
    </row>
    <row r="516" spans="1:11" ht="58.5" x14ac:dyDescent="0.3">
      <c r="A516" s="830">
        <v>2</v>
      </c>
      <c r="B516" s="831" t="s">
        <v>1711</v>
      </c>
      <c r="C516" s="832" t="s">
        <v>3795</v>
      </c>
      <c r="D516" s="833">
        <v>1500000</v>
      </c>
      <c r="E516" s="834" t="s">
        <v>20</v>
      </c>
      <c r="F516" s="834">
        <f t="shared" si="40"/>
        <v>1500000</v>
      </c>
      <c r="G516" s="834"/>
      <c r="H516" s="834">
        <f t="shared" si="36"/>
        <v>1500000</v>
      </c>
      <c r="I516" s="825"/>
      <c r="J516" s="828" t="s">
        <v>4253</v>
      </c>
      <c r="K516" s="829"/>
    </row>
    <row r="517" spans="1:11" ht="58.5" x14ac:dyDescent="0.3">
      <c r="A517" s="830">
        <v>3</v>
      </c>
      <c r="B517" s="831" t="s">
        <v>1712</v>
      </c>
      <c r="C517" s="832" t="s">
        <v>3796</v>
      </c>
      <c r="D517" s="833">
        <v>5000000</v>
      </c>
      <c r="E517" s="834" t="s">
        <v>20</v>
      </c>
      <c r="F517" s="834">
        <f t="shared" si="40"/>
        <v>5000000</v>
      </c>
      <c r="G517" s="834"/>
      <c r="H517" s="834">
        <f t="shared" si="36"/>
        <v>5000000</v>
      </c>
      <c r="I517" s="825"/>
      <c r="J517" s="828" t="s">
        <v>4253</v>
      </c>
      <c r="K517" s="829"/>
    </row>
    <row r="518" spans="1:11" ht="58.5" x14ac:dyDescent="0.3">
      <c r="A518" s="830">
        <v>4</v>
      </c>
      <c r="B518" s="831" t="s">
        <v>1713</v>
      </c>
      <c r="C518" s="832" t="s">
        <v>1701</v>
      </c>
      <c r="D518" s="833">
        <v>1000000</v>
      </c>
      <c r="E518" s="834" t="s">
        <v>20</v>
      </c>
      <c r="F518" s="834">
        <f t="shared" si="40"/>
        <v>1000000</v>
      </c>
      <c r="G518" s="834"/>
      <c r="H518" s="834">
        <f t="shared" si="36"/>
        <v>1000000</v>
      </c>
      <c r="I518" s="825"/>
      <c r="J518" s="828" t="s">
        <v>4253</v>
      </c>
      <c r="K518" s="829"/>
    </row>
    <row r="519" spans="1:11" ht="58.5" x14ac:dyDescent="0.3">
      <c r="A519" s="830">
        <v>5</v>
      </c>
      <c r="B519" s="831" t="s">
        <v>1714</v>
      </c>
      <c r="C519" s="832" t="s">
        <v>1702</v>
      </c>
      <c r="D519" s="833">
        <v>1000000</v>
      </c>
      <c r="E519" s="834" t="s">
        <v>20</v>
      </c>
      <c r="F519" s="834">
        <f t="shared" si="40"/>
        <v>1000000</v>
      </c>
      <c r="G519" s="834"/>
      <c r="H519" s="834">
        <f t="shared" si="36"/>
        <v>1000000</v>
      </c>
      <c r="I519" s="825"/>
      <c r="J519" s="828" t="s">
        <v>4253</v>
      </c>
      <c r="K519" s="829"/>
    </row>
    <row r="520" spans="1:11" ht="58.5" x14ac:dyDescent="0.3">
      <c r="A520" s="830">
        <v>6</v>
      </c>
      <c r="B520" s="831" t="s">
        <v>1715</v>
      </c>
      <c r="C520" s="832" t="s">
        <v>1703</v>
      </c>
      <c r="D520" s="833">
        <v>1500000</v>
      </c>
      <c r="E520" s="834" t="s">
        <v>20</v>
      </c>
      <c r="F520" s="834">
        <f t="shared" si="40"/>
        <v>1500000</v>
      </c>
      <c r="G520" s="834"/>
      <c r="H520" s="834">
        <f t="shared" si="36"/>
        <v>1500000</v>
      </c>
      <c r="I520" s="825"/>
      <c r="J520" s="828" t="s">
        <v>4253</v>
      </c>
      <c r="K520" s="829"/>
    </row>
    <row r="521" spans="1:11" ht="58.5" x14ac:dyDescent="0.3">
      <c r="A521" s="830">
        <v>7</v>
      </c>
      <c r="B521" s="831" t="s">
        <v>1716</v>
      </c>
      <c r="C521" s="832" t="s">
        <v>1704</v>
      </c>
      <c r="D521" s="833">
        <v>950000</v>
      </c>
      <c r="E521" s="834" t="s">
        <v>20</v>
      </c>
      <c r="F521" s="834">
        <f t="shared" si="40"/>
        <v>950000</v>
      </c>
      <c r="G521" s="834"/>
      <c r="H521" s="834">
        <f t="shared" si="36"/>
        <v>950000</v>
      </c>
      <c r="I521" s="825"/>
      <c r="J521" s="828" t="s">
        <v>4253</v>
      </c>
      <c r="K521" s="829"/>
    </row>
    <row r="522" spans="1:11" ht="58.5" x14ac:dyDescent="0.3">
      <c r="A522" s="830">
        <v>8</v>
      </c>
      <c r="B522" s="831" t="s">
        <v>1717</v>
      </c>
      <c r="C522" s="832" t="s">
        <v>1705</v>
      </c>
      <c r="D522" s="833">
        <v>840000</v>
      </c>
      <c r="E522" s="834" t="s">
        <v>20</v>
      </c>
      <c r="F522" s="834">
        <f t="shared" si="40"/>
        <v>840000</v>
      </c>
      <c r="G522" s="834"/>
      <c r="H522" s="834">
        <f t="shared" si="36"/>
        <v>840000</v>
      </c>
      <c r="I522" s="825"/>
      <c r="J522" s="828" t="s">
        <v>4253</v>
      </c>
      <c r="K522" s="829"/>
    </row>
    <row r="523" spans="1:11" ht="58.5" x14ac:dyDescent="0.3">
      <c r="A523" s="830">
        <v>9</v>
      </c>
      <c r="B523" s="831" t="s">
        <v>1718</v>
      </c>
      <c r="C523" s="832" t="s">
        <v>1706</v>
      </c>
      <c r="D523" s="833">
        <v>500000</v>
      </c>
      <c r="E523" s="834" t="s">
        <v>20</v>
      </c>
      <c r="F523" s="834">
        <f t="shared" si="40"/>
        <v>500000</v>
      </c>
      <c r="G523" s="834"/>
      <c r="H523" s="834">
        <f t="shared" si="36"/>
        <v>500000</v>
      </c>
      <c r="I523" s="825"/>
      <c r="J523" s="828" t="s">
        <v>4253</v>
      </c>
      <c r="K523" s="829"/>
    </row>
    <row r="524" spans="1:11" ht="58.5" x14ac:dyDescent="0.3">
      <c r="A524" s="830">
        <v>10</v>
      </c>
      <c r="B524" s="831" t="s">
        <v>1719</v>
      </c>
      <c r="C524" s="832" t="s">
        <v>1707</v>
      </c>
      <c r="D524" s="833">
        <v>960000</v>
      </c>
      <c r="E524" s="834" t="s">
        <v>20</v>
      </c>
      <c r="F524" s="834">
        <f t="shared" si="40"/>
        <v>960000</v>
      </c>
      <c r="G524" s="834"/>
      <c r="H524" s="834">
        <f t="shared" si="36"/>
        <v>960000</v>
      </c>
      <c r="I524" s="825"/>
      <c r="J524" s="828" t="s">
        <v>4253</v>
      </c>
      <c r="K524" s="829"/>
    </row>
    <row r="525" spans="1:11" ht="58.5" x14ac:dyDescent="0.3">
      <c r="A525" s="830">
        <v>11</v>
      </c>
      <c r="B525" s="831" t="s">
        <v>1720</v>
      </c>
      <c r="C525" s="832" t="s">
        <v>1708</v>
      </c>
      <c r="D525" s="833">
        <v>850000</v>
      </c>
      <c r="E525" s="834" t="s">
        <v>20</v>
      </c>
      <c r="F525" s="834">
        <f t="shared" si="40"/>
        <v>850000</v>
      </c>
      <c r="G525" s="834"/>
      <c r="H525" s="834">
        <f t="shared" si="36"/>
        <v>850000</v>
      </c>
      <c r="I525" s="825"/>
      <c r="J525" s="828" t="s">
        <v>4253</v>
      </c>
      <c r="K525" s="829"/>
    </row>
    <row r="526" spans="1:11" ht="58.5" x14ac:dyDescent="0.3">
      <c r="A526" s="830">
        <v>12</v>
      </c>
      <c r="B526" s="831" t="s">
        <v>1721</v>
      </c>
      <c r="C526" s="832" t="s">
        <v>1709</v>
      </c>
      <c r="D526" s="833">
        <v>900000</v>
      </c>
      <c r="E526" s="834" t="s">
        <v>20</v>
      </c>
      <c r="F526" s="834">
        <f t="shared" si="40"/>
        <v>900000</v>
      </c>
      <c r="G526" s="834"/>
      <c r="H526" s="834">
        <f t="shared" si="36"/>
        <v>900000</v>
      </c>
      <c r="I526" s="825"/>
      <c r="J526" s="828" t="s">
        <v>4253</v>
      </c>
      <c r="K526" s="829"/>
    </row>
    <row r="527" spans="1:11" x14ac:dyDescent="0.3">
      <c r="A527" s="1360" t="s">
        <v>1722</v>
      </c>
      <c r="B527" s="1360"/>
      <c r="C527" s="1360"/>
      <c r="D527" s="840">
        <v>20000000</v>
      </c>
      <c r="E527" s="847">
        <f>SUM(E515:E526)</f>
        <v>0</v>
      </c>
      <c r="F527" s="841">
        <f>SUM(F515:F526)</f>
        <v>20000000</v>
      </c>
      <c r="G527" s="841">
        <f t="shared" ref="G527:I527" si="41">SUM(G515:G526)</f>
        <v>0</v>
      </c>
      <c r="H527" s="834">
        <f t="shared" si="36"/>
        <v>20000000</v>
      </c>
      <c r="I527" s="841">
        <f t="shared" si="41"/>
        <v>5000000</v>
      </c>
      <c r="J527" s="828"/>
      <c r="K527" s="829"/>
    </row>
    <row r="528" spans="1:11" x14ac:dyDescent="0.3">
      <c r="A528" s="851">
        <v>6</v>
      </c>
      <c r="B528" s="852" t="s">
        <v>4149</v>
      </c>
      <c r="C528" s="816"/>
      <c r="F528" s="825"/>
      <c r="G528" s="825"/>
      <c r="H528" s="834">
        <f t="shared" si="36"/>
        <v>0</v>
      </c>
      <c r="I528" s="825"/>
      <c r="J528" s="828"/>
      <c r="K528" s="829"/>
    </row>
    <row r="529" spans="1:11" ht="78" x14ac:dyDescent="0.3">
      <c r="A529" s="830">
        <v>1</v>
      </c>
      <c r="B529" s="831" t="s">
        <v>519</v>
      </c>
      <c r="C529" s="832" t="s">
        <v>3490</v>
      </c>
      <c r="D529" s="833">
        <v>1000000</v>
      </c>
      <c r="E529" s="834" t="s">
        <v>20</v>
      </c>
      <c r="F529" s="834">
        <f t="shared" ref="F529:F535" si="42">D529</f>
        <v>1000000</v>
      </c>
      <c r="G529" s="834"/>
      <c r="H529" s="834">
        <f t="shared" si="36"/>
        <v>1000000</v>
      </c>
      <c r="I529" s="825"/>
      <c r="J529" s="828" t="s">
        <v>4247</v>
      </c>
      <c r="K529" s="829"/>
    </row>
    <row r="530" spans="1:11" ht="58.5" x14ac:dyDescent="0.3">
      <c r="A530" s="830">
        <v>2</v>
      </c>
      <c r="B530" s="831" t="s">
        <v>520</v>
      </c>
      <c r="C530" s="832" t="s">
        <v>513</v>
      </c>
      <c r="D530" s="833">
        <v>500000</v>
      </c>
      <c r="E530" s="834" t="s">
        <v>20</v>
      </c>
      <c r="F530" s="834">
        <f t="shared" si="42"/>
        <v>500000</v>
      </c>
      <c r="G530" s="834"/>
      <c r="H530" s="834">
        <f t="shared" si="36"/>
        <v>500000</v>
      </c>
      <c r="I530" s="825"/>
      <c r="J530" s="828" t="s">
        <v>4247</v>
      </c>
      <c r="K530" s="829"/>
    </row>
    <row r="531" spans="1:11" ht="39" x14ac:dyDescent="0.3">
      <c r="A531" s="830">
        <v>3</v>
      </c>
      <c r="B531" s="831" t="s">
        <v>521</v>
      </c>
      <c r="C531" s="832" t="s">
        <v>514</v>
      </c>
      <c r="D531" s="833">
        <v>1000000</v>
      </c>
      <c r="E531" s="834" t="s">
        <v>20</v>
      </c>
      <c r="F531" s="834">
        <f t="shared" si="42"/>
        <v>1000000</v>
      </c>
      <c r="G531" s="834"/>
      <c r="H531" s="834">
        <f t="shared" si="36"/>
        <v>1000000</v>
      </c>
      <c r="I531" s="825"/>
      <c r="J531" s="828" t="s">
        <v>4247</v>
      </c>
      <c r="K531" s="829"/>
    </row>
    <row r="532" spans="1:11" ht="58.5" x14ac:dyDescent="0.3">
      <c r="A532" s="830">
        <v>4</v>
      </c>
      <c r="B532" s="831" t="s">
        <v>522</v>
      </c>
      <c r="C532" s="832" t="s">
        <v>515</v>
      </c>
      <c r="D532" s="833">
        <v>8000000</v>
      </c>
      <c r="E532" s="834" t="s">
        <v>20</v>
      </c>
      <c r="F532" s="834">
        <f t="shared" si="42"/>
        <v>8000000</v>
      </c>
      <c r="G532" s="834"/>
      <c r="H532" s="834">
        <f t="shared" ref="H532:H595" si="43">F532+G532</f>
        <v>8000000</v>
      </c>
      <c r="I532" s="825"/>
      <c r="J532" s="828" t="s">
        <v>4247</v>
      </c>
      <c r="K532" s="829"/>
    </row>
    <row r="533" spans="1:11" ht="39" x14ac:dyDescent="0.3">
      <c r="A533" s="830">
        <v>5</v>
      </c>
      <c r="B533" s="831" t="s">
        <v>523</v>
      </c>
      <c r="C533" s="832" t="s">
        <v>516</v>
      </c>
      <c r="D533" s="833">
        <v>1000000</v>
      </c>
      <c r="E533" s="834" t="s">
        <v>20</v>
      </c>
      <c r="F533" s="834">
        <f t="shared" si="42"/>
        <v>1000000</v>
      </c>
      <c r="G533" s="834"/>
      <c r="H533" s="834">
        <f t="shared" si="43"/>
        <v>1000000</v>
      </c>
      <c r="I533" s="825"/>
      <c r="J533" s="828" t="s">
        <v>4247</v>
      </c>
      <c r="K533" s="829"/>
    </row>
    <row r="534" spans="1:11" ht="39" x14ac:dyDescent="0.3">
      <c r="A534" s="830">
        <v>6</v>
      </c>
      <c r="B534" s="831" t="s">
        <v>524</v>
      </c>
      <c r="C534" s="832" t="s">
        <v>517</v>
      </c>
      <c r="D534" s="833">
        <v>1500000</v>
      </c>
      <c r="E534" s="834" t="s">
        <v>20</v>
      </c>
      <c r="F534" s="834">
        <f t="shared" si="42"/>
        <v>1500000</v>
      </c>
      <c r="G534" s="834"/>
      <c r="H534" s="834">
        <f t="shared" si="43"/>
        <v>1500000</v>
      </c>
      <c r="I534" s="825"/>
      <c r="J534" s="828" t="s">
        <v>4247</v>
      </c>
      <c r="K534" s="829"/>
    </row>
    <row r="535" spans="1:11" ht="39" x14ac:dyDescent="0.3">
      <c r="A535" s="830">
        <v>7</v>
      </c>
      <c r="B535" s="831" t="s">
        <v>525</v>
      </c>
      <c r="C535" s="832" t="s">
        <v>518</v>
      </c>
      <c r="D535" s="833">
        <v>1000000</v>
      </c>
      <c r="E535" s="834" t="s">
        <v>20</v>
      </c>
      <c r="F535" s="834">
        <f t="shared" si="42"/>
        <v>1000000</v>
      </c>
      <c r="G535" s="834"/>
      <c r="H535" s="834">
        <f t="shared" si="43"/>
        <v>1000000</v>
      </c>
      <c r="I535" s="825"/>
      <c r="J535" s="828" t="s">
        <v>4247</v>
      </c>
      <c r="K535" s="829"/>
    </row>
    <row r="536" spans="1:11" x14ac:dyDescent="0.3">
      <c r="A536" s="1360" t="s">
        <v>511</v>
      </c>
      <c r="B536" s="1360"/>
      <c r="C536" s="1360"/>
      <c r="D536" s="840">
        <v>14000000</v>
      </c>
      <c r="E536" s="847">
        <f>SUM(E529:E535)</f>
        <v>0</v>
      </c>
      <c r="F536" s="841">
        <f>SUM(F529:F535)</f>
        <v>14000000</v>
      </c>
      <c r="G536" s="841">
        <f t="shared" ref="G536:I536" si="44">SUM(G529:G535)</f>
        <v>0</v>
      </c>
      <c r="H536" s="834">
        <f t="shared" si="43"/>
        <v>14000000</v>
      </c>
      <c r="I536" s="841">
        <f t="shared" si="44"/>
        <v>0</v>
      </c>
      <c r="J536" s="828"/>
      <c r="K536" s="829"/>
    </row>
    <row r="537" spans="1:11" x14ac:dyDescent="0.3">
      <c r="A537" s="889">
        <v>7</v>
      </c>
      <c r="B537" s="852" t="s">
        <v>4150</v>
      </c>
      <c r="C537" s="863"/>
      <c r="D537" s="864"/>
      <c r="E537" s="865"/>
      <c r="F537" s="825"/>
      <c r="G537" s="825"/>
      <c r="H537" s="834">
        <f t="shared" si="43"/>
        <v>0</v>
      </c>
      <c r="I537" s="825"/>
      <c r="J537" s="828"/>
      <c r="K537" s="829"/>
    </row>
    <row r="538" spans="1:11" ht="39" x14ac:dyDescent="0.3">
      <c r="A538" s="830">
        <v>1</v>
      </c>
      <c r="B538" s="831" t="s">
        <v>217</v>
      </c>
      <c r="C538" s="832" t="s">
        <v>215</v>
      </c>
      <c r="D538" s="833">
        <v>1200000</v>
      </c>
      <c r="E538" s="834" t="s">
        <v>20</v>
      </c>
      <c r="F538" s="834">
        <f>D538</f>
        <v>1200000</v>
      </c>
      <c r="G538" s="834"/>
      <c r="H538" s="834">
        <f t="shared" si="43"/>
        <v>1200000</v>
      </c>
      <c r="I538" s="825"/>
      <c r="J538" s="828" t="s">
        <v>4247</v>
      </c>
      <c r="K538" s="829"/>
    </row>
    <row r="539" spans="1:11" ht="39" x14ac:dyDescent="0.3">
      <c r="A539" s="830">
        <v>2</v>
      </c>
      <c r="B539" s="831" t="s">
        <v>218</v>
      </c>
      <c r="C539" s="832" t="s">
        <v>216</v>
      </c>
      <c r="D539" s="833">
        <v>800000</v>
      </c>
      <c r="E539" s="834" t="s">
        <v>20</v>
      </c>
      <c r="F539" s="834">
        <f>D539</f>
        <v>800000</v>
      </c>
      <c r="G539" s="834"/>
      <c r="H539" s="834">
        <f t="shared" si="43"/>
        <v>800000</v>
      </c>
      <c r="I539" s="825"/>
      <c r="J539" s="828" t="s">
        <v>4247</v>
      </c>
      <c r="K539" s="829"/>
    </row>
    <row r="540" spans="1:11" ht="39" x14ac:dyDescent="0.3">
      <c r="A540" s="844"/>
      <c r="B540" s="844"/>
      <c r="C540" s="891" t="s">
        <v>219</v>
      </c>
      <c r="D540" s="840">
        <v>2000000</v>
      </c>
      <c r="E540" s="847">
        <f>SUM(E538:E539)</f>
        <v>0</v>
      </c>
      <c r="F540" s="841">
        <f>SUM(F538:F539)</f>
        <v>2000000</v>
      </c>
      <c r="G540" s="841">
        <f t="shared" ref="G540:I540" si="45">SUM(G538:G539)</f>
        <v>0</v>
      </c>
      <c r="H540" s="834">
        <f t="shared" si="43"/>
        <v>2000000</v>
      </c>
      <c r="I540" s="841">
        <f t="shared" si="45"/>
        <v>0</v>
      </c>
      <c r="J540" s="828"/>
      <c r="K540" s="829"/>
    </row>
    <row r="541" spans="1:11" x14ac:dyDescent="0.3">
      <c r="A541" s="851">
        <v>8</v>
      </c>
      <c r="B541" s="852" t="s">
        <v>4151</v>
      </c>
      <c r="C541" s="816"/>
      <c r="F541" s="825"/>
      <c r="G541" s="825"/>
      <c r="H541" s="834">
        <f t="shared" si="43"/>
        <v>0</v>
      </c>
      <c r="I541" s="825"/>
      <c r="J541" s="828"/>
      <c r="K541" s="829"/>
    </row>
    <row r="542" spans="1:11" ht="39" x14ac:dyDescent="0.3">
      <c r="A542" s="830">
        <v>1</v>
      </c>
      <c r="B542" s="831" t="s">
        <v>2335</v>
      </c>
      <c r="C542" s="832" t="s">
        <v>2324</v>
      </c>
      <c r="D542" s="833">
        <v>150000000</v>
      </c>
      <c r="E542" s="834" t="s">
        <v>20</v>
      </c>
      <c r="F542" s="834">
        <v>100000000</v>
      </c>
      <c r="G542" s="834"/>
      <c r="H542" s="834">
        <f t="shared" si="43"/>
        <v>100000000</v>
      </c>
      <c r="I542" s="825">
        <f>F542</f>
        <v>100000000</v>
      </c>
      <c r="J542" s="828"/>
      <c r="K542" s="828" t="s">
        <v>3789</v>
      </c>
    </row>
    <row r="543" spans="1:11" ht="39" x14ac:dyDescent="0.3">
      <c r="A543" s="830">
        <v>2</v>
      </c>
      <c r="B543" s="831" t="s">
        <v>2336</v>
      </c>
      <c r="C543" s="832" t="s">
        <v>1970</v>
      </c>
      <c r="D543" s="833">
        <v>45000000</v>
      </c>
      <c r="E543" s="834" t="s">
        <v>20</v>
      </c>
      <c r="F543" s="834">
        <v>20000000</v>
      </c>
      <c r="G543" s="834"/>
      <c r="H543" s="834">
        <f t="shared" si="43"/>
        <v>20000000</v>
      </c>
      <c r="I543" s="825"/>
      <c r="J543" s="828" t="s">
        <v>4247</v>
      </c>
      <c r="K543" s="829"/>
    </row>
    <row r="544" spans="1:11" ht="39" x14ac:dyDescent="0.3">
      <c r="A544" s="830">
        <v>3</v>
      </c>
      <c r="B544" s="831" t="s">
        <v>2337</v>
      </c>
      <c r="C544" s="832" t="s">
        <v>2325</v>
      </c>
      <c r="D544" s="833">
        <v>35000000</v>
      </c>
      <c r="E544" s="834" t="s">
        <v>20</v>
      </c>
      <c r="F544" s="834">
        <v>15000000</v>
      </c>
      <c r="G544" s="834"/>
      <c r="H544" s="834">
        <f t="shared" si="43"/>
        <v>15000000</v>
      </c>
      <c r="I544" s="825"/>
      <c r="J544" s="828" t="s">
        <v>4247</v>
      </c>
      <c r="K544" s="829"/>
    </row>
    <row r="545" spans="1:11" ht="97.5" x14ac:dyDescent="0.3">
      <c r="A545" s="830">
        <v>4</v>
      </c>
      <c r="B545" s="831" t="s">
        <v>2338</v>
      </c>
      <c r="C545" s="832" t="s">
        <v>2326</v>
      </c>
      <c r="D545" s="833">
        <v>3200000000</v>
      </c>
      <c r="E545" s="834" t="s">
        <v>20</v>
      </c>
      <c r="F545" s="834">
        <v>0</v>
      </c>
      <c r="G545" s="834">
        <v>3200000000</v>
      </c>
      <c r="H545" s="834">
        <f t="shared" si="43"/>
        <v>3200000000</v>
      </c>
      <c r="I545" s="836">
        <f>G545</f>
        <v>3200000000</v>
      </c>
      <c r="J545" s="837"/>
      <c r="K545" s="837" t="s">
        <v>4065</v>
      </c>
    </row>
    <row r="546" spans="1:11" ht="58.5" x14ac:dyDescent="0.3">
      <c r="A546" s="830">
        <v>5</v>
      </c>
      <c r="B546" s="831" t="s">
        <v>2339</v>
      </c>
      <c r="C546" s="832" t="s">
        <v>2327</v>
      </c>
      <c r="D546" s="835">
        <v>0</v>
      </c>
      <c r="E546" s="834" t="s">
        <v>20</v>
      </c>
      <c r="F546" s="834">
        <f t="shared" ref="F546:F551" si="46">D546</f>
        <v>0</v>
      </c>
      <c r="G546" s="834"/>
      <c r="H546" s="834">
        <f t="shared" si="43"/>
        <v>0</v>
      </c>
      <c r="I546" s="825"/>
      <c r="J546" s="828"/>
      <c r="K546" s="829"/>
    </row>
    <row r="547" spans="1:11" ht="39" x14ac:dyDescent="0.3">
      <c r="A547" s="830">
        <v>6</v>
      </c>
      <c r="B547" s="831" t="s">
        <v>2340</v>
      </c>
      <c r="C547" s="832" t="s">
        <v>2328</v>
      </c>
      <c r="D547" s="833">
        <v>35000000</v>
      </c>
      <c r="E547" s="834" t="s">
        <v>20</v>
      </c>
      <c r="F547" s="834">
        <f t="shared" si="46"/>
        <v>35000000</v>
      </c>
      <c r="G547" s="834"/>
      <c r="H547" s="834">
        <f t="shared" si="43"/>
        <v>35000000</v>
      </c>
      <c r="I547" s="825"/>
      <c r="J547" s="828" t="s">
        <v>4247</v>
      </c>
      <c r="K547" s="829"/>
    </row>
    <row r="548" spans="1:11" ht="39" x14ac:dyDescent="0.3">
      <c r="A548" s="830">
        <v>7</v>
      </c>
      <c r="B548" s="831" t="s">
        <v>2341</v>
      </c>
      <c r="C548" s="832" t="s">
        <v>2329</v>
      </c>
      <c r="D548" s="833">
        <v>150000000</v>
      </c>
      <c r="E548" s="834" t="s">
        <v>20</v>
      </c>
      <c r="F548" s="834">
        <v>50000000</v>
      </c>
      <c r="G548" s="834"/>
      <c r="H548" s="834">
        <f t="shared" si="43"/>
        <v>50000000</v>
      </c>
      <c r="I548" s="825"/>
      <c r="J548" s="828" t="s">
        <v>4247</v>
      </c>
      <c r="K548" s="829"/>
    </row>
    <row r="549" spans="1:11" ht="39" x14ac:dyDescent="0.3">
      <c r="A549" s="830">
        <v>8</v>
      </c>
      <c r="B549" s="831" t="s">
        <v>2342</v>
      </c>
      <c r="C549" s="832" t="s">
        <v>2330</v>
      </c>
      <c r="D549" s="833">
        <v>300000000</v>
      </c>
      <c r="E549" s="834" t="s">
        <v>20</v>
      </c>
      <c r="F549" s="834">
        <v>150000000</v>
      </c>
      <c r="G549" s="834"/>
      <c r="H549" s="834">
        <f t="shared" si="43"/>
        <v>150000000</v>
      </c>
      <c r="I549" s="825">
        <f>F549</f>
        <v>150000000</v>
      </c>
      <c r="J549" s="828"/>
      <c r="K549" s="828" t="s">
        <v>3788</v>
      </c>
    </row>
    <row r="550" spans="1:11" ht="39" x14ac:dyDescent="0.3">
      <c r="A550" s="830">
        <v>9</v>
      </c>
      <c r="B550" s="831" t="s">
        <v>2343</v>
      </c>
      <c r="C550" s="832" t="s">
        <v>2331</v>
      </c>
      <c r="D550" s="833">
        <v>100000000</v>
      </c>
      <c r="E550" s="834" t="s">
        <v>20</v>
      </c>
      <c r="F550" s="834">
        <v>50000000</v>
      </c>
      <c r="G550" s="834"/>
      <c r="H550" s="834">
        <f t="shared" si="43"/>
        <v>50000000</v>
      </c>
      <c r="I550" s="825"/>
      <c r="J550" s="828" t="s">
        <v>4247</v>
      </c>
      <c r="K550" s="828"/>
    </row>
    <row r="551" spans="1:11" ht="39" x14ac:dyDescent="0.3">
      <c r="A551" s="830">
        <v>10</v>
      </c>
      <c r="B551" s="831" t="s">
        <v>2344</v>
      </c>
      <c r="C551" s="832" t="s">
        <v>2332</v>
      </c>
      <c r="D551" s="833">
        <v>65000000</v>
      </c>
      <c r="E551" s="834" t="s">
        <v>20</v>
      </c>
      <c r="F551" s="834">
        <f t="shared" si="46"/>
        <v>65000000</v>
      </c>
      <c r="G551" s="834"/>
      <c r="H551" s="834">
        <f t="shared" si="43"/>
        <v>65000000</v>
      </c>
      <c r="I551" s="825">
        <f>F551</f>
        <v>65000000</v>
      </c>
      <c r="J551" s="828"/>
      <c r="K551" s="828" t="s">
        <v>3789</v>
      </c>
    </row>
    <row r="552" spans="1:11" ht="39" x14ac:dyDescent="0.3">
      <c r="A552" s="830">
        <v>11</v>
      </c>
      <c r="B552" s="831" t="s">
        <v>2345</v>
      </c>
      <c r="C552" s="832" t="s">
        <v>2333</v>
      </c>
      <c r="D552" s="833">
        <v>20000000</v>
      </c>
      <c r="E552" s="834" t="s">
        <v>20</v>
      </c>
      <c r="F552" s="834">
        <v>10000000</v>
      </c>
      <c r="G552" s="834"/>
      <c r="H552" s="834">
        <f t="shared" si="43"/>
        <v>10000000</v>
      </c>
      <c r="I552" s="825"/>
      <c r="J552" s="828" t="s">
        <v>4247</v>
      </c>
      <c r="K552" s="829"/>
    </row>
    <row r="553" spans="1:11" x14ac:dyDescent="0.3">
      <c r="A553" s="1360" t="s">
        <v>2334</v>
      </c>
      <c r="B553" s="1360"/>
      <c r="C553" s="1360"/>
      <c r="D553" s="840">
        <v>4100000000</v>
      </c>
      <c r="E553" s="841">
        <f>SUM(E542:E552)</f>
        <v>0</v>
      </c>
      <c r="F553" s="841">
        <f>SUM(F542:F552)</f>
        <v>495000000</v>
      </c>
      <c r="G553" s="841">
        <f>SUM(G542:G552)</f>
        <v>3200000000</v>
      </c>
      <c r="H553" s="834">
        <f t="shared" si="43"/>
        <v>3695000000</v>
      </c>
      <c r="I553" s="841">
        <f>SUM(I542:I552)</f>
        <v>3515000000</v>
      </c>
      <c r="J553" s="828"/>
      <c r="K553" s="829"/>
    </row>
    <row r="554" spans="1:11" x14ac:dyDescent="0.3">
      <c r="A554" s="851">
        <v>9</v>
      </c>
      <c r="B554" s="852" t="s">
        <v>4152</v>
      </c>
      <c r="C554" s="816"/>
      <c r="F554" s="866"/>
      <c r="G554" s="866"/>
      <c r="H554" s="834">
        <f t="shared" si="43"/>
        <v>0</v>
      </c>
      <c r="I554" s="825"/>
      <c r="J554" s="828"/>
      <c r="K554" s="829"/>
    </row>
    <row r="555" spans="1:11" ht="39" x14ac:dyDescent="0.3">
      <c r="A555" s="830">
        <v>1</v>
      </c>
      <c r="B555" s="831" t="s">
        <v>2556</v>
      </c>
      <c r="C555" s="832" t="s">
        <v>2557</v>
      </c>
      <c r="D555" s="833">
        <v>5000000</v>
      </c>
      <c r="E555" s="834" t="s">
        <v>20</v>
      </c>
      <c r="F555" s="867">
        <v>3000000</v>
      </c>
      <c r="G555" s="867"/>
      <c r="H555" s="834">
        <f t="shared" si="43"/>
        <v>3000000</v>
      </c>
      <c r="I555" s="825"/>
      <c r="J555" s="828" t="s">
        <v>4247</v>
      </c>
      <c r="K555" s="829"/>
    </row>
    <row r="556" spans="1:11" ht="39" x14ac:dyDescent="0.3">
      <c r="A556" s="830">
        <v>2</v>
      </c>
      <c r="B556" s="831" t="s">
        <v>2558</v>
      </c>
      <c r="C556" s="832" t="s">
        <v>2559</v>
      </c>
      <c r="D556" s="833">
        <v>5000000</v>
      </c>
      <c r="E556" s="834" t="s">
        <v>20</v>
      </c>
      <c r="F556" s="867">
        <v>3000000</v>
      </c>
      <c r="G556" s="867"/>
      <c r="H556" s="834">
        <f t="shared" si="43"/>
        <v>3000000</v>
      </c>
      <c r="I556" s="825"/>
      <c r="J556" s="828" t="s">
        <v>4247</v>
      </c>
      <c r="K556" s="829"/>
    </row>
    <row r="557" spans="1:11" ht="39" x14ac:dyDescent="0.3">
      <c r="A557" s="830">
        <v>3</v>
      </c>
      <c r="B557" s="831" t="s">
        <v>2560</v>
      </c>
      <c r="C557" s="832" t="s">
        <v>2561</v>
      </c>
      <c r="D557" s="833">
        <v>3000000</v>
      </c>
      <c r="E557" s="834" t="s">
        <v>20</v>
      </c>
      <c r="F557" s="867"/>
      <c r="G557" s="867"/>
      <c r="H557" s="834">
        <f t="shared" si="43"/>
        <v>0</v>
      </c>
      <c r="I557" s="825"/>
      <c r="J557" s="828" t="s">
        <v>4482</v>
      </c>
      <c r="K557" s="829"/>
    </row>
    <row r="558" spans="1:11" ht="39" x14ac:dyDescent="0.3">
      <c r="A558" s="830">
        <v>4</v>
      </c>
      <c r="B558" s="831" t="s">
        <v>2562</v>
      </c>
      <c r="C558" s="832" t="s">
        <v>2563</v>
      </c>
      <c r="D558" s="833">
        <v>3000000</v>
      </c>
      <c r="E558" s="834" t="s">
        <v>20</v>
      </c>
      <c r="F558" s="867"/>
      <c r="G558" s="867"/>
      <c r="H558" s="834">
        <f t="shared" si="43"/>
        <v>0</v>
      </c>
      <c r="I558" s="825"/>
      <c r="J558" s="828" t="s">
        <v>4482</v>
      </c>
      <c r="K558" s="829"/>
    </row>
    <row r="559" spans="1:11" ht="39" x14ac:dyDescent="0.3">
      <c r="A559" s="830">
        <v>5</v>
      </c>
      <c r="B559" s="831" t="s">
        <v>2564</v>
      </c>
      <c r="C559" s="832" t="s">
        <v>2565</v>
      </c>
      <c r="D559" s="833">
        <v>4000000</v>
      </c>
      <c r="E559" s="834" t="s">
        <v>20</v>
      </c>
      <c r="F559" s="867">
        <v>2000000</v>
      </c>
      <c r="G559" s="867"/>
      <c r="H559" s="834">
        <f t="shared" si="43"/>
        <v>2000000</v>
      </c>
      <c r="I559" s="825"/>
      <c r="J559" s="828" t="s">
        <v>4247</v>
      </c>
      <c r="K559" s="829"/>
    </row>
    <row r="560" spans="1:11" ht="39" x14ac:dyDescent="0.3">
      <c r="A560" s="830">
        <v>6</v>
      </c>
      <c r="B560" s="888" t="s">
        <v>3737</v>
      </c>
      <c r="C560" s="832" t="s">
        <v>3738</v>
      </c>
      <c r="D560" s="833"/>
      <c r="E560" s="834"/>
      <c r="F560" s="867">
        <v>5000000</v>
      </c>
      <c r="G560" s="867"/>
      <c r="H560" s="834">
        <f t="shared" si="43"/>
        <v>5000000</v>
      </c>
      <c r="I560" s="825">
        <f>F560</f>
        <v>5000000</v>
      </c>
      <c r="J560" s="828"/>
      <c r="K560" s="829" t="s">
        <v>4254</v>
      </c>
    </row>
    <row r="561" spans="1:11" x14ac:dyDescent="0.3">
      <c r="A561" s="1360" t="s">
        <v>2566</v>
      </c>
      <c r="B561" s="1360"/>
      <c r="C561" s="1360"/>
      <c r="D561" s="840">
        <v>20000000</v>
      </c>
      <c r="E561" s="847">
        <f>SUM(E555:E559)</f>
        <v>0</v>
      </c>
      <c r="F561" s="841">
        <f>SUM(F555:F560)</f>
        <v>13000000</v>
      </c>
      <c r="G561" s="841">
        <f t="shared" ref="G561:I561" si="47">SUM(G555:G560)</f>
        <v>0</v>
      </c>
      <c r="H561" s="834">
        <f t="shared" si="43"/>
        <v>13000000</v>
      </c>
      <c r="I561" s="841">
        <f t="shared" si="47"/>
        <v>5000000</v>
      </c>
      <c r="J561" s="828"/>
      <c r="K561" s="829"/>
    </row>
    <row r="562" spans="1:11" x14ac:dyDescent="0.3">
      <c r="A562" s="851">
        <v>58</v>
      </c>
      <c r="B562" s="852" t="s">
        <v>4153</v>
      </c>
      <c r="C562" s="816"/>
      <c r="F562" s="825"/>
      <c r="G562" s="825"/>
      <c r="H562" s="834">
        <f t="shared" si="43"/>
        <v>0</v>
      </c>
      <c r="I562" s="825"/>
      <c r="J562" s="828"/>
      <c r="K562" s="829"/>
    </row>
    <row r="563" spans="1:11" ht="58.5" x14ac:dyDescent="0.3">
      <c r="A563" s="830">
        <v>1</v>
      </c>
      <c r="B563" s="831" t="s">
        <v>1903</v>
      </c>
      <c r="C563" s="832" t="s">
        <v>1881</v>
      </c>
      <c r="D563" s="833">
        <v>5000000</v>
      </c>
      <c r="E563" s="834" t="s">
        <v>20</v>
      </c>
      <c r="F563" s="834">
        <v>3000000</v>
      </c>
      <c r="G563" s="834"/>
      <c r="H563" s="834">
        <f t="shared" si="43"/>
        <v>3000000</v>
      </c>
      <c r="I563" s="825"/>
      <c r="J563" s="828" t="s">
        <v>4247</v>
      </c>
      <c r="K563" s="829"/>
    </row>
    <row r="564" spans="1:11" ht="78" x14ac:dyDescent="0.3">
      <c r="A564" s="830">
        <v>2</v>
      </c>
      <c r="B564" s="831" t="s">
        <v>1904</v>
      </c>
      <c r="C564" s="832" t="s">
        <v>1882</v>
      </c>
      <c r="D564" s="833">
        <v>18000000</v>
      </c>
      <c r="E564" s="834" t="s">
        <v>20</v>
      </c>
      <c r="F564" s="834">
        <v>13000000</v>
      </c>
      <c r="G564" s="834"/>
      <c r="H564" s="834">
        <f t="shared" si="43"/>
        <v>13000000</v>
      </c>
      <c r="I564" s="825"/>
      <c r="J564" s="828" t="s">
        <v>4247</v>
      </c>
      <c r="K564" s="829"/>
    </row>
    <row r="565" spans="1:11" ht="78" x14ac:dyDescent="0.3">
      <c r="A565" s="830">
        <v>3</v>
      </c>
      <c r="B565" s="831" t="s">
        <v>1905</v>
      </c>
      <c r="C565" s="832" t="s">
        <v>1883</v>
      </c>
      <c r="D565" s="833">
        <v>2000000</v>
      </c>
      <c r="E565" s="834" t="s">
        <v>20</v>
      </c>
      <c r="F565" s="834">
        <v>1000000</v>
      </c>
      <c r="G565" s="834"/>
      <c r="H565" s="834">
        <f t="shared" si="43"/>
        <v>1000000</v>
      </c>
      <c r="I565" s="825"/>
      <c r="J565" s="828" t="s">
        <v>4247</v>
      </c>
      <c r="K565" s="829"/>
    </row>
    <row r="566" spans="1:11" ht="78" x14ac:dyDescent="0.3">
      <c r="A566" s="830">
        <v>4</v>
      </c>
      <c r="B566" s="831" t="s">
        <v>1906</v>
      </c>
      <c r="C566" s="832" t="s">
        <v>1884</v>
      </c>
      <c r="D566" s="833">
        <v>3000000</v>
      </c>
      <c r="E566" s="834" t="s">
        <v>20</v>
      </c>
      <c r="F566" s="834">
        <v>0</v>
      </c>
      <c r="G566" s="834"/>
      <c r="H566" s="834">
        <f t="shared" si="43"/>
        <v>0</v>
      </c>
      <c r="I566" s="825"/>
      <c r="J566" s="828" t="s">
        <v>4482</v>
      </c>
      <c r="K566" s="829"/>
    </row>
    <row r="567" spans="1:11" ht="97.5" x14ac:dyDescent="0.3">
      <c r="A567" s="830">
        <v>5</v>
      </c>
      <c r="B567" s="831" t="s">
        <v>1907</v>
      </c>
      <c r="C567" s="832" t="s">
        <v>1885</v>
      </c>
      <c r="D567" s="833">
        <v>4000000</v>
      </c>
      <c r="E567" s="834" t="s">
        <v>20</v>
      </c>
      <c r="F567" s="834">
        <v>2000000</v>
      </c>
      <c r="G567" s="834"/>
      <c r="H567" s="834">
        <f t="shared" si="43"/>
        <v>2000000</v>
      </c>
      <c r="I567" s="825"/>
      <c r="J567" s="828" t="s">
        <v>4247</v>
      </c>
      <c r="K567" s="829"/>
    </row>
    <row r="568" spans="1:11" ht="78" x14ac:dyDescent="0.3">
      <c r="A568" s="830">
        <v>6</v>
      </c>
      <c r="B568" s="831" t="s">
        <v>1908</v>
      </c>
      <c r="C568" s="832" t="s">
        <v>1886</v>
      </c>
      <c r="D568" s="833">
        <v>3000000</v>
      </c>
      <c r="E568" s="834" t="s">
        <v>20</v>
      </c>
      <c r="F568" s="834">
        <v>2000000</v>
      </c>
      <c r="G568" s="834"/>
      <c r="H568" s="834">
        <f t="shared" si="43"/>
        <v>2000000</v>
      </c>
      <c r="I568" s="825"/>
      <c r="J568" s="828" t="s">
        <v>4247</v>
      </c>
      <c r="K568" s="829"/>
    </row>
    <row r="569" spans="1:11" ht="58.5" x14ac:dyDescent="0.3">
      <c r="A569" s="830">
        <v>7</v>
      </c>
      <c r="B569" s="831" t="s">
        <v>1909</v>
      </c>
      <c r="C569" s="832" t="s">
        <v>1887</v>
      </c>
      <c r="D569" s="833">
        <v>92000000</v>
      </c>
      <c r="E569" s="834" t="s">
        <v>20</v>
      </c>
      <c r="F569" s="834">
        <f t="shared" ref="F569:F582" si="48">D569</f>
        <v>92000000</v>
      </c>
      <c r="G569" s="834"/>
      <c r="H569" s="834">
        <f t="shared" si="43"/>
        <v>92000000</v>
      </c>
      <c r="I569" s="825"/>
      <c r="J569" s="828" t="s">
        <v>4247</v>
      </c>
      <c r="K569" s="829"/>
    </row>
    <row r="570" spans="1:11" ht="39" x14ac:dyDescent="0.3">
      <c r="A570" s="830">
        <v>8</v>
      </c>
      <c r="B570" s="831" t="s">
        <v>1910</v>
      </c>
      <c r="C570" s="832" t="s">
        <v>1888</v>
      </c>
      <c r="D570" s="833">
        <v>4000000</v>
      </c>
      <c r="E570" s="834" t="s">
        <v>20</v>
      </c>
      <c r="F570" s="834">
        <f t="shared" si="48"/>
        <v>4000000</v>
      </c>
      <c r="G570" s="834"/>
      <c r="H570" s="834">
        <f t="shared" si="43"/>
        <v>4000000</v>
      </c>
      <c r="I570" s="825"/>
      <c r="J570" s="828" t="s">
        <v>4247</v>
      </c>
      <c r="K570" s="829"/>
    </row>
    <row r="571" spans="1:11" ht="39" x14ac:dyDescent="0.3">
      <c r="A571" s="830">
        <v>9</v>
      </c>
      <c r="B571" s="831" t="s">
        <v>1912</v>
      </c>
      <c r="C571" s="832" t="s">
        <v>1889</v>
      </c>
      <c r="D571" s="833">
        <v>2000000</v>
      </c>
      <c r="E571" s="834" t="s">
        <v>20</v>
      </c>
      <c r="F571" s="834">
        <f t="shared" si="48"/>
        <v>2000000</v>
      </c>
      <c r="G571" s="834"/>
      <c r="H571" s="834">
        <f t="shared" si="43"/>
        <v>2000000</v>
      </c>
      <c r="I571" s="825"/>
      <c r="J571" s="828" t="s">
        <v>4247</v>
      </c>
      <c r="K571" s="829"/>
    </row>
    <row r="572" spans="1:11" ht="39" x14ac:dyDescent="0.3">
      <c r="A572" s="830">
        <v>10</v>
      </c>
      <c r="B572" s="831" t="s">
        <v>1911</v>
      </c>
      <c r="C572" s="832" t="s">
        <v>1890</v>
      </c>
      <c r="D572" s="833">
        <v>7000000</v>
      </c>
      <c r="E572" s="834" t="s">
        <v>20</v>
      </c>
      <c r="F572" s="834">
        <v>7000000</v>
      </c>
      <c r="G572" s="834"/>
      <c r="H572" s="834">
        <f t="shared" si="43"/>
        <v>7000000</v>
      </c>
      <c r="I572" s="825"/>
      <c r="J572" s="828" t="s">
        <v>4247</v>
      </c>
      <c r="K572" s="829"/>
    </row>
    <row r="573" spans="1:11" ht="97.5" x14ac:dyDescent="0.3">
      <c r="A573" s="830">
        <v>11</v>
      </c>
      <c r="B573" s="831" t="s">
        <v>1913</v>
      </c>
      <c r="C573" s="832" t="s">
        <v>1891</v>
      </c>
      <c r="D573" s="833">
        <v>4000000</v>
      </c>
      <c r="E573" s="834" t="s">
        <v>20</v>
      </c>
      <c r="F573" s="834">
        <v>2000000</v>
      </c>
      <c r="G573" s="834"/>
      <c r="H573" s="834">
        <f t="shared" si="43"/>
        <v>2000000</v>
      </c>
      <c r="I573" s="825"/>
      <c r="J573" s="828" t="s">
        <v>4247</v>
      </c>
      <c r="K573" s="829"/>
    </row>
    <row r="574" spans="1:11" ht="39" x14ac:dyDescent="0.3">
      <c r="A574" s="830">
        <v>12</v>
      </c>
      <c r="B574" s="831" t="s">
        <v>1914</v>
      </c>
      <c r="C574" s="832" t="s">
        <v>1892</v>
      </c>
      <c r="D574" s="833">
        <v>4000000</v>
      </c>
      <c r="E574" s="834" t="s">
        <v>20</v>
      </c>
      <c r="F574" s="834">
        <v>1000000</v>
      </c>
      <c r="G574" s="834"/>
      <c r="H574" s="834">
        <f t="shared" si="43"/>
        <v>1000000</v>
      </c>
      <c r="I574" s="825"/>
      <c r="J574" s="828" t="s">
        <v>4247</v>
      </c>
      <c r="K574" s="829"/>
    </row>
    <row r="575" spans="1:11" ht="97.5" x14ac:dyDescent="0.3">
      <c r="A575" s="830">
        <v>13</v>
      </c>
      <c r="B575" s="831" t="s">
        <v>1915</v>
      </c>
      <c r="C575" s="832" t="s">
        <v>1893</v>
      </c>
      <c r="D575" s="833">
        <v>5000000</v>
      </c>
      <c r="E575" s="834" t="s">
        <v>20</v>
      </c>
      <c r="F575" s="834">
        <v>2000000</v>
      </c>
      <c r="G575" s="834"/>
      <c r="H575" s="834">
        <f t="shared" si="43"/>
        <v>2000000</v>
      </c>
      <c r="I575" s="825"/>
      <c r="J575" s="828" t="s">
        <v>4247</v>
      </c>
      <c r="K575" s="829"/>
    </row>
    <row r="576" spans="1:11" ht="58.5" x14ac:dyDescent="0.3">
      <c r="A576" s="830">
        <v>14</v>
      </c>
      <c r="B576" s="831" t="s">
        <v>1916</v>
      </c>
      <c r="C576" s="832" t="s">
        <v>1894</v>
      </c>
      <c r="D576" s="833">
        <v>3000000</v>
      </c>
      <c r="E576" s="834" t="s">
        <v>20</v>
      </c>
      <c r="F576" s="834">
        <v>1500000</v>
      </c>
      <c r="G576" s="834"/>
      <c r="H576" s="834">
        <f t="shared" si="43"/>
        <v>1500000</v>
      </c>
      <c r="I576" s="825"/>
      <c r="J576" s="828" t="s">
        <v>4247</v>
      </c>
      <c r="K576" s="829"/>
    </row>
    <row r="577" spans="1:11" ht="39" x14ac:dyDescent="0.3">
      <c r="A577" s="830">
        <v>15</v>
      </c>
      <c r="B577" s="831" t="s">
        <v>1917</v>
      </c>
      <c r="C577" s="832" t="s">
        <v>1895</v>
      </c>
      <c r="D577" s="833">
        <v>5000000</v>
      </c>
      <c r="E577" s="834" t="s">
        <v>20</v>
      </c>
      <c r="F577" s="834">
        <v>2000000</v>
      </c>
      <c r="G577" s="834"/>
      <c r="H577" s="834">
        <f t="shared" si="43"/>
        <v>2000000</v>
      </c>
      <c r="I577" s="825"/>
      <c r="J577" s="828" t="s">
        <v>4247</v>
      </c>
      <c r="K577" s="829"/>
    </row>
    <row r="578" spans="1:11" ht="39" x14ac:dyDescent="0.3">
      <c r="A578" s="830">
        <v>16</v>
      </c>
      <c r="B578" s="831" t="s">
        <v>1918</v>
      </c>
      <c r="C578" s="832" t="s">
        <v>1896</v>
      </c>
      <c r="D578" s="833">
        <v>3000000</v>
      </c>
      <c r="E578" s="834">
        <v>982000</v>
      </c>
      <c r="F578" s="834">
        <f t="shared" si="48"/>
        <v>3000000</v>
      </c>
      <c r="G578" s="834"/>
      <c r="H578" s="834">
        <f t="shared" si="43"/>
        <v>3000000</v>
      </c>
      <c r="I578" s="825"/>
      <c r="J578" s="828" t="s">
        <v>4247</v>
      </c>
      <c r="K578" s="829"/>
    </row>
    <row r="579" spans="1:11" ht="117" x14ac:dyDescent="0.3">
      <c r="A579" s="830">
        <v>17</v>
      </c>
      <c r="B579" s="831" t="s">
        <v>1919</v>
      </c>
      <c r="C579" s="832" t="s">
        <v>1897</v>
      </c>
      <c r="D579" s="833">
        <v>3000000</v>
      </c>
      <c r="E579" s="834" t="s">
        <v>20</v>
      </c>
      <c r="F579" s="834">
        <v>1000000</v>
      </c>
      <c r="G579" s="834"/>
      <c r="H579" s="834">
        <f t="shared" si="43"/>
        <v>1000000</v>
      </c>
      <c r="I579" s="825"/>
      <c r="J579" s="828" t="s">
        <v>4247</v>
      </c>
      <c r="K579" s="829"/>
    </row>
    <row r="580" spans="1:11" ht="58.5" x14ac:dyDescent="0.3">
      <c r="A580" s="830">
        <v>18</v>
      </c>
      <c r="B580" s="831" t="s">
        <v>1920</v>
      </c>
      <c r="C580" s="832" t="s">
        <v>1898</v>
      </c>
      <c r="D580" s="833">
        <v>6000000</v>
      </c>
      <c r="E580" s="834" t="s">
        <v>20</v>
      </c>
      <c r="F580" s="834">
        <v>2000000</v>
      </c>
      <c r="G580" s="834"/>
      <c r="H580" s="834">
        <f t="shared" si="43"/>
        <v>2000000</v>
      </c>
      <c r="I580" s="825"/>
      <c r="J580" s="828" t="s">
        <v>4247</v>
      </c>
      <c r="K580" s="829"/>
    </row>
    <row r="581" spans="1:11" ht="58.5" x14ac:dyDescent="0.3">
      <c r="A581" s="830">
        <v>19</v>
      </c>
      <c r="B581" s="831" t="s">
        <v>1921</v>
      </c>
      <c r="C581" s="832" t="s">
        <v>1899</v>
      </c>
      <c r="D581" s="833">
        <v>1000000</v>
      </c>
      <c r="E581" s="834" t="s">
        <v>20</v>
      </c>
      <c r="F581" s="834">
        <f t="shared" si="48"/>
        <v>1000000</v>
      </c>
      <c r="G581" s="834"/>
      <c r="H581" s="834">
        <f t="shared" si="43"/>
        <v>1000000</v>
      </c>
      <c r="I581" s="825"/>
      <c r="J581" s="828" t="s">
        <v>4247</v>
      </c>
      <c r="K581" s="829"/>
    </row>
    <row r="582" spans="1:11" ht="39" x14ac:dyDescent="0.3">
      <c r="A582" s="830">
        <v>20</v>
      </c>
      <c r="B582" s="831" t="s">
        <v>1922</v>
      </c>
      <c r="C582" s="832" t="s">
        <v>1900</v>
      </c>
      <c r="D582" s="833">
        <v>4000000</v>
      </c>
      <c r="E582" s="834" t="s">
        <v>20</v>
      </c>
      <c r="F582" s="834">
        <f t="shared" si="48"/>
        <v>4000000</v>
      </c>
      <c r="G582" s="834"/>
      <c r="H582" s="834">
        <f t="shared" si="43"/>
        <v>4000000</v>
      </c>
      <c r="I582" s="825"/>
      <c r="J582" s="828" t="s">
        <v>4247</v>
      </c>
      <c r="K582" s="829"/>
    </row>
    <row r="583" spans="1:11" ht="78" x14ac:dyDescent="0.3">
      <c r="A583" s="830">
        <v>21</v>
      </c>
      <c r="B583" s="831" t="s">
        <v>1923</v>
      </c>
      <c r="C583" s="832" t="s">
        <v>1901</v>
      </c>
      <c r="D583" s="833">
        <v>3000000</v>
      </c>
      <c r="E583" s="834" t="s">
        <v>20</v>
      </c>
      <c r="F583" s="834">
        <v>1500000</v>
      </c>
      <c r="G583" s="834"/>
      <c r="H583" s="834">
        <f t="shared" si="43"/>
        <v>1500000</v>
      </c>
      <c r="I583" s="825"/>
      <c r="J583" s="828" t="s">
        <v>4247</v>
      </c>
      <c r="K583" s="829"/>
    </row>
    <row r="584" spans="1:11" x14ac:dyDescent="0.3">
      <c r="A584" s="1360" t="s">
        <v>1902</v>
      </c>
      <c r="B584" s="1360"/>
      <c r="C584" s="1360"/>
      <c r="D584" s="840">
        <v>181000000</v>
      </c>
      <c r="E584" s="841">
        <v>982000</v>
      </c>
      <c r="F584" s="841">
        <f>SUM(F563:F583)</f>
        <v>147000000</v>
      </c>
      <c r="G584" s="841">
        <f t="shared" ref="G584:I584" si="49">SUM(G563:G583)</f>
        <v>0</v>
      </c>
      <c r="H584" s="834">
        <f t="shared" si="43"/>
        <v>147000000</v>
      </c>
      <c r="I584" s="841">
        <f t="shared" si="49"/>
        <v>0</v>
      </c>
      <c r="J584" s="828"/>
      <c r="K584" s="829"/>
    </row>
    <row r="585" spans="1:11" x14ac:dyDescent="0.3">
      <c r="A585" s="1360" t="s">
        <v>3421</v>
      </c>
      <c r="B585" s="1360"/>
      <c r="C585" s="1360"/>
      <c r="D585" s="847">
        <f>D584+D561+D553+D540+D527+D536+D513+D492+D467+D461</f>
        <v>10049971075</v>
      </c>
      <c r="E585" s="847">
        <f>E584+E561+E553+E540+E527+E536+E513+E492+E467+E461</f>
        <v>149909733.78999999</v>
      </c>
      <c r="F585" s="841">
        <f>F584+F561+F553+F540+F527+F536+F513+F492+F467+F461</f>
        <v>1734600000</v>
      </c>
      <c r="G585" s="841">
        <f>G584+G561+G553+G540+G527+G536+G513+G492+G467+G461</f>
        <v>5952600000</v>
      </c>
      <c r="H585" s="834">
        <f t="shared" si="43"/>
        <v>7687200000</v>
      </c>
      <c r="I585" s="841">
        <f>I584+I561+I553+I540+I527+I536+I513+I492+I467+I461</f>
        <v>5722300000</v>
      </c>
      <c r="J585" s="828"/>
      <c r="K585" s="829"/>
    </row>
    <row r="586" spans="1:11" x14ac:dyDescent="0.3">
      <c r="A586" s="1361" t="s">
        <v>3422</v>
      </c>
      <c r="B586" s="1361"/>
      <c r="C586" s="1361"/>
      <c r="D586" s="1361"/>
      <c r="E586" s="1361"/>
      <c r="F586" s="1362"/>
      <c r="G586" s="824"/>
      <c r="H586" s="834">
        <f t="shared" si="43"/>
        <v>0</v>
      </c>
      <c r="I586" s="892"/>
      <c r="J586" s="828"/>
      <c r="K586" s="829"/>
    </row>
    <row r="587" spans="1:11" ht="39" x14ac:dyDescent="0.3">
      <c r="A587" s="851">
        <v>1</v>
      </c>
      <c r="B587" s="852" t="s">
        <v>4154</v>
      </c>
      <c r="C587" s="816"/>
      <c r="F587" s="825"/>
      <c r="G587" s="825"/>
      <c r="H587" s="834">
        <f t="shared" si="43"/>
        <v>0</v>
      </c>
      <c r="I587" s="825"/>
      <c r="J587" s="828" t="s">
        <v>4247</v>
      </c>
      <c r="K587" s="829"/>
    </row>
    <row r="588" spans="1:11" ht="39" x14ac:dyDescent="0.3">
      <c r="A588" s="830">
        <v>1</v>
      </c>
      <c r="B588" s="831" t="s">
        <v>1299</v>
      </c>
      <c r="C588" s="832" t="s">
        <v>1284</v>
      </c>
      <c r="D588" s="833">
        <v>1000000</v>
      </c>
      <c r="E588" s="834" t="s">
        <v>20</v>
      </c>
      <c r="F588" s="834">
        <f t="shared" ref="F588:F594" si="50">D588</f>
        <v>1000000</v>
      </c>
      <c r="G588" s="834"/>
      <c r="H588" s="834">
        <f t="shared" si="43"/>
        <v>1000000</v>
      </c>
      <c r="I588" s="825"/>
      <c r="J588" s="828" t="s">
        <v>4247</v>
      </c>
      <c r="K588" s="829"/>
    </row>
    <row r="589" spans="1:11" ht="58.5" x14ac:dyDescent="0.3">
      <c r="A589" s="830">
        <v>2</v>
      </c>
      <c r="B589" s="831" t="s">
        <v>1298</v>
      </c>
      <c r="C589" s="832" t="s">
        <v>1285</v>
      </c>
      <c r="D589" s="833">
        <v>90000000</v>
      </c>
      <c r="E589" s="834">
        <v>61505681.82</v>
      </c>
      <c r="F589" s="834">
        <f>70000000+10000000</f>
        <v>80000000</v>
      </c>
      <c r="G589" s="834"/>
      <c r="H589" s="834">
        <f t="shared" si="43"/>
        <v>80000000</v>
      </c>
      <c r="I589" s="825"/>
      <c r="J589" s="828" t="s">
        <v>4247</v>
      </c>
      <c r="K589" s="829"/>
    </row>
    <row r="590" spans="1:11" ht="39" x14ac:dyDescent="0.3">
      <c r="A590" s="830">
        <v>3</v>
      </c>
      <c r="B590" s="831" t="s">
        <v>1300</v>
      </c>
      <c r="C590" s="832" t="s">
        <v>1286</v>
      </c>
      <c r="D590" s="833">
        <v>1000000</v>
      </c>
      <c r="E590" s="834">
        <v>700000</v>
      </c>
      <c r="F590" s="834">
        <f t="shared" si="50"/>
        <v>1000000</v>
      </c>
      <c r="G590" s="834"/>
      <c r="H590" s="834">
        <f t="shared" si="43"/>
        <v>1000000</v>
      </c>
      <c r="I590" s="825"/>
      <c r="J590" s="828" t="s">
        <v>4247</v>
      </c>
      <c r="K590" s="829"/>
    </row>
    <row r="591" spans="1:11" ht="39" x14ac:dyDescent="0.3">
      <c r="A591" s="830">
        <v>4</v>
      </c>
      <c r="B591" s="831" t="s">
        <v>1301</v>
      </c>
      <c r="C591" s="832" t="s">
        <v>1287</v>
      </c>
      <c r="D591" s="833">
        <v>1000000</v>
      </c>
      <c r="E591" s="834" t="s">
        <v>20</v>
      </c>
      <c r="F591" s="834">
        <f t="shared" si="50"/>
        <v>1000000</v>
      </c>
      <c r="G591" s="834"/>
      <c r="H591" s="834">
        <f t="shared" si="43"/>
        <v>1000000</v>
      </c>
      <c r="I591" s="825"/>
      <c r="J591" s="828" t="s">
        <v>4247</v>
      </c>
      <c r="K591" s="829"/>
    </row>
    <row r="592" spans="1:11" ht="39" x14ac:dyDescent="0.3">
      <c r="A592" s="830">
        <v>5</v>
      </c>
      <c r="B592" s="831" t="s">
        <v>1302</v>
      </c>
      <c r="C592" s="832" t="s">
        <v>1288</v>
      </c>
      <c r="D592" s="833">
        <v>2250000</v>
      </c>
      <c r="E592" s="834" t="s">
        <v>20</v>
      </c>
      <c r="F592" s="834">
        <f t="shared" si="50"/>
        <v>2250000</v>
      </c>
      <c r="G592" s="834"/>
      <c r="H592" s="834">
        <f t="shared" si="43"/>
        <v>2250000</v>
      </c>
      <c r="I592" s="825"/>
      <c r="J592" s="828" t="s">
        <v>4247</v>
      </c>
      <c r="K592" s="829"/>
    </row>
    <row r="593" spans="1:11" ht="39" x14ac:dyDescent="0.3">
      <c r="A593" s="830">
        <v>6</v>
      </c>
      <c r="B593" s="831" t="s">
        <v>1303</v>
      </c>
      <c r="C593" s="832" t="s">
        <v>1289</v>
      </c>
      <c r="D593" s="833">
        <v>799000</v>
      </c>
      <c r="E593" s="834" t="s">
        <v>20</v>
      </c>
      <c r="F593" s="834">
        <f t="shared" si="50"/>
        <v>799000</v>
      </c>
      <c r="G593" s="834"/>
      <c r="H593" s="834">
        <f t="shared" si="43"/>
        <v>799000</v>
      </c>
      <c r="I593" s="825"/>
      <c r="J593" s="828" t="s">
        <v>4247</v>
      </c>
      <c r="K593" s="829"/>
    </row>
    <row r="594" spans="1:11" ht="39" x14ac:dyDescent="0.3">
      <c r="A594" s="830">
        <v>7</v>
      </c>
      <c r="B594" s="831" t="s">
        <v>1304</v>
      </c>
      <c r="C594" s="832" t="s">
        <v>1290</v>
      </c>
      <c r="D594" s="833">
        <v>491000</v>
      </c>
      <c r="E594" s="834" t="s">
        <v>20</v>
      </c>
      <c r="F594" s="834">
        <f t="shared" si="50"/>
        <v>491000</v>
      </c>
      <c r="G594" s="834"/>
      <c r="H594" s="834">
        <f t="shared" si="43"/>
        <v>491000</v>
      </c>
      <c r="I594" s="825"/>
      <c r="J594" s="828" t="s">
        <v>4247</v>
      </c>
      <c r="K594" s="829"/>
    </row>
    <row r="595" spans="1:11" ht="39" x14ac:dyDescent="0.3">
      <c r="A595" s="830">
        <v>8</v>
      </c>
      <c r="B595" s="831" t="s">
        <v>1305</v>
      </c>
      <c r="C595" s="832" t="s">
        <v>1291</v>
      </c>
      <c r="D595" s="833">
        <v>750000</v>
      </c>
      <c r="E595" s="834" t="s">
        <v>20</v>
      </c>
      <c r="F595" s="834">
        <v>0</v>
      </c>
      <c r="G595" s="834"/>
      <c r="H595" s="834">
        <f t="shared" si="43"/>
        <v>0</v>
      </c>
      <c r="I595" s="825"/>
      <c r="J595" s="828" t="s">
        <v>4482</v>
      </c>
      <c r="K595" s="829"/>
    </row>
    <row r="596" spans="1:11" ht="39" x14ac:dyDescent="0.3">
      <c r="A596" s="830">
        <v>9</v>
      </c>
      <c r="B596" s="831" t="s">
        <v>1306</v>
      </c>
      <c r="C596" s="832" t="s">
        <v>1292</v>
      </c>
      <c r="D596" s="833">
        <v>500000</v>
      </c>
      <c r="E596" s="834" t="s">
        <v>20</v>
      </c>
      <c r="F596" s="834">
        <v>0</v>
      </c>
      <c r="G596" s="834"/>
      <c r="H596" s="834">
        <f t="shared" ref="H596:H659" si="51">F596+G596</f>
        <v>0</v>
      </c>
      <c r="I596" s="825"/>
      <c r="J596" s="828" t="s">
        <v>4482</v>
      </c>
      <c r="K596" s="829"/>
    </row>
    <row r="597" spans="1:11" ht="39" x14ac:dyDescent="0.3">
      <c r="A597" s="830">
        <v>10</v>
      </c>
      <c r="B597" s="831" t="s">
        <v>1307</v>
      </c>
      <c r="C597" s="832" t="s">
        <v>1293</v>
      </c>
      <c r="D597" s="833">
        <v>270000</v>
      </c>
      <c r="E597" s="834" t="s">
        <v>20</v>
      </c>
      <c r="F597" s="834">
        <v>0</v>
      </c>
      <c r="G597" s="834"/>
      <c r="H597" s="834">
        <f t="shared" si="51"/>
        <v>0</v>
      </c>
      <c r="I597" s="825"/>
      <c r="J597" s="828" t="s">
        <v>4482</v>
      </c>
      <c r="K597" s="829"/>
    </row>
    <row r="598" spans="1:11" ht="39" x14ac:dyDescent="0.3">
      <c r="A598" s="830">
        <v>11</v>
      </c>
      <c r="B598" s="831" t="s">
        <v>1308</v>
      </c>
      <c r="C598" s="832" t="s">
        <v>1294</v>
      </c>
      <c r="D598" s="833">
        <v>185000</v>
      </c>
      <c r="E598" s="834" t="s">
        <v>20</v>
      </c>
      <c r="F598" s="834">
        <v>0</v>
      </c>
      <c r="G598" s="834"/>
      <c r="H598" s="834">
        <f t="shared" si="51"/>
        <v>0</v>
      </c>
      <c r="I598" s="825"/>
      <c r="J598" s="828" t="s">
        <v>4482</v>
      </c>
      <c r="K598" s="829"/>
    </row>
    <row r="599" spans="1:11" ht="39" x14ac:dyDescent="0.3">
      <c r="A599" s="830">
        <v>12</v>
      </c>
      <c r="B599" s="831" t="s">
        <v>1309</v>
      </c>
      <c r="C599" s="832" t="s">
        <v>1295</v>
      </c>
      <c r="D599" s="833">
        <v>255000</v>
      </c>
      <c r="E599" s="834" t="s">
        <v>20</v>
      </c>
      <c r="F599" s="834">
        <v>0</v>
      </c>
      <c r="G599" s="834"/>
      <c r="H599" s="834">
        <f t="shared" si="51"/>
        <v>0</v>
      </c>
      <c r="I599" s="825"/>
      <c r="J599" s="828" t="s">
        <v>4482</v>
      </c>
      <c r="K599" s="829"/>
    </row>
    <row r="600" spans="1:11" ht="39" x14ac:dyDescent="0.3">
      <c r="A600" s="830">
        <v>13</v>
      </c>
      <c r="B600" s="831" t="s">
        <v>1310</v>
      </c>
      <c r="C600" s="832" t="s">
        <v>1296</v>
      </c>
      <c r="D600" s="833">
        <v>1500000</v>
      </c>
      <c r="E600" s="834" t="s">
        <v>20</v>
      </c>
      <c r="F600" s="834">
        <v>0</v>
      </c>
      <c r="G600" s="834"/>
      <c r="H600" s="834">
        <f t="shared" si="51"/>
        <v>0</v>
      </c>
      <c r="I600" s="825"/>
      <c r="J600" s="828" t="s">
        <v>4482</v>
      </c>
      <c r="K600" s="829"/>
    </row>
    <row r="601" spans="1:11" ht="58.5" x14ac:dyDescent="0.3">
      <c r="A601" s="830">
        <v>14</v>
      </c>
      <c r="B601" s="831" t="s">
        <v>1311</v>
      </c>
      <c r="C601" s="832" t="s">
        <v>1297</v>
      </c>
      <c r="D601" s="835" t="s">
        <v>20</v>
      </c>
      <c r="E601" s="834" t="s">
        <v>20</v>
      </c>
      <c r="F601" s="834" t="str">
        <f>D601</f>
        <v>-</v>
      </c>
      <c r="G601" s="834"/>
      <c r="H601" s="834">
        <v>0</v>
      </c>
      <c r="I601" s="825"/>
      <c r="J601" s="828"/>
      <c r="K601" s="829"/>
    </row>
    <row r="602" spans="1:11" x14ac:dyDescent="0.3">
      <c r="A602" s="1360" t="s">
        <v>1283</v>
      </c>
      <c r="B602" s="1360"/>
      <c r="C602" s="1360"/>
      <c r="D602" s="840">
        <v>100000000</v>
      </c>
      <c r="E602" s="841">
        <v>62205681.82</v>
      </c>
      <c r="F602" s="841">
        <f>SUM(F588:F601)</f>
        <v>86540000</v>
      </c>
      <c r="G602" s="841">
        <f>SUM(G588:G601)</f>
        <v>0</v>
      </c>
      <c r="H602" s="834">
        <f t="shared" si="51"/>
        <v>86540000</v>
      </c>
      <c r="I602" s="841">
        <f>SUM(I588:I601)</f>
        <v>0</v>
      </c>
      <c r="J602" s="828"/>
      <c r="K602" s="829"/>
    </row>
    <row r="603" spans="1:11" x14ac:dyDescent="0.3">
      <c r="A603" s="851">
        <v>2</v>
      </c>
      <c r="B603" s="852" t="s">
        <v>4155</v>
      </c>
      <c r="C603" s="816"/>
      <c r="F603" s="825"/>
      <c r="G603" s="825"/>
      <c r="H603" s="834">
        <f t="shared" si="51"/>
        <v>0</v>
      </c>
      <c r="I603" s="825"/>
      <c r="J603" s="828"/>
      <c r="K603" s="829"/>
    </row>
    <row r="604" spans="1:11" ht="78" x14ac:dyDescent="0.3">
      <c r="A604" s="830">
        <v>1</v>
      </c>
      <c r="B604" s="831" t="s">
        <v>2162</v>
      </c>
      <c r="C604" s="832" t="s">
        <v>2133</v>
      </c>
      <c r="D604" s="833">
        <v>2533000</v>
      </c>
      <c r="E604" s="834" t="s">
        <v>20</v>
      </c>
      <c r="F604" s="834">
        <v>0</v>
      </c>
      <c r="G604" s="834"/>
      <c r="H604" s="834">
        <f t="shared" si="51"/>
        <v>0</v>
      </c>
      <c r="I604" s="825"/>
      <c r="J604" s="828" t="s">
        <v>4247</v>
      </c>
      <c r="K604" s="829"/>
    </row>
    <row r="605" spans="1:11" ht="78" x14ac:dyDescent="0.3">
      <c r="A605" s="830">
        <v>2</v>
      </c>
      <c r="B605" s="831" t="s">
        <v>2163</v>
      </c>
      <c r="C605" s="832" t="s">
        <v>2134</v>
      </c>
      <c r="D605" s="833">
        <v>2500000</v>
      </c>
      <c r="E605" s="834" t="s">
        <v>20</v>
      </c>
      <c r="F605" s="834">
        <f>D605</f>
        <v>2500000</v>
      </c>
      <c r="G605" s="834"/>
      <c r="H605" s="834">
        <f t="shared" si="51"/>
        <v>2500000</v>
      </c>
      <c r="I605" s="825"/>
      <c r="J605" s="828" t="s">
        <v>4247</v>
      </c>
      <c r="K605" s="829"/>
    </row>
    <row r="606" spans="1:11" ht="136.5" x14ac:dyDescent="0.3">
      <c r="A606" s="830">
        <v>3</v>
      </c>
      <c r="B606" s="831" t="s">
        <v>2164</v>
      </c>
      <c r="C606" s="832" t="s">
        <v>2135</v>
      </c>
      <c r="D606" s="833">
        <v>5200000</v>
      </c>
      <c r="E606" s="834" t="s">
        <v>20</v>
      </c>
      <c r="F606" s="834">
        <f>D606</f>
        <v>5200000</v>
      </c>
      <c r="G606" s="834"/>
      <c r="H606" s="834">
        <f t="shared" si="51"/>
        <v>5200000</v>
      </c>
      <c r="I606" s="825"/>
      <c r="J606" s="828" t="s">
        <v>4247</v>
      </c>
      <c r="K606" s="829"/>
    </row>
    <row r="607" spans="1:11" ht="39" x14ac:dyDescent="0.3">
      <c r="A607" s="830">
        <v>4</v>
      </c>
      <c r="B607" s="831" t="s">
        <v>2165</v>
      </c>
      <c r="C607" s="832" t="s">
        <v>2136</v>
      </c>
      <c r="D607" s="833">
        <v>8000000</v>
      </c>
      <c r="E607" s="834" t="s">
        <v>20</v>
      </c>
      <c r="F607" s="834">
        <v>4000000</v>
      </c>
      <c r="G607" s="834"/>
      <c r="H607" s="834">
        <f t="shared" si="51"/>
        <v>4000000</v>
      </c>
      <c r="I607" s="825"/>
      <c r="J607" s="828" t="s">
        <v>4247</v>
      </c>
      <c r="K607" s="829"/>
    </row>
    <row r="608" spans="1:11" ht="39" x14ac:dyDescent="0.3">
      <c r="A608" s="830">
        <v>5</v>
      </c>
      <c r="B608" s="831" t="s">
        <v>2166</v>
      </c>
      <c r="C608" s="832" t="s">
        <v>2137</v>
      </c>
      <c r="D608" s="833">
        <v>20000000</v>
      </c>
      <c r="E608" s="834" t="s">
        <v>20</v>
      </c>
      <c r="F608" s="834">
        <v>18989500</v>
      </c>
      <c r="G608" s="834"/>
      <c r="H608" s="834">
        <f t="shared" si="51"/>
        <v>18989500</v>
      </c>
      <c r="I608" s="825"/>
      <c r="J608" s="828" t="s">
        <v>4247</v>
      </c>
      <c r="K608" s="829"/>
    </row>
    <row r="609" spans="1:11" ht="39" x14ac:dyDescent="0.3">
      <c r="A609" s="830">
        <v>6</v>
      </c>
      <c r="B609" s="831" t="s">
        <v>2167</v>
      </c>
      <c r="C609" s="832" t="s">
        <v>2138</v>
      </c>
      <c r="D609" s="833">
        <v>8000000</v>
      </c>
      <c r="E609" s="834" t="s">
        <v>20</v>
      </c>
      <c r="F609" s="834">
        <v>2000000</v>
      </c>
      <c r="G609" s="834"/>
      <c r="H609" s="834">
        <f t="shared" si="51"/>
        <v>2000000</v>
      </c>
      <c r="I609" s="825"/>
      <c r="J609" s="828" t="s">
        <v>4247</v>
      </c>
      <c r="K609" s="829"/>
    </row>
    <row r="610" spans="1:11" ht="78" x14ac:dyDescent="0.3">
      <c r="A610" s="830">
        <v>7</v>
      </c>
      <c r="B610" s="831" t="s">
        <v>2168</v>
      </c>
      <c r="C610" s="832" t="s">
        <v>2139</v>
      </c>
      <c r="D610" s="833">
        <v>4106250</v>
      </c>
      <c r="E610" s="834" t="s">
        <v>20</v>
      </c>
      <c r="F610" s="834">
        <f>D610</f>
        <v>4106250</v>
      </c>
      <c r="G610" s="834"/>
      <c r="H610" s="834">
        <f t="shared" si="51"/>
        <v>4106250</v>
      </c>
      <c r="I610" s="825"/>
      <c r="J610" s="828" t="s">
        <v>4247</v>
      </c>
      <c r="K610" s="829"/>
    </row>
    <row r="611" spans="1:11" ht="39" x14ac:dyDescent="0.3">
      <c r="A611" s="830">
        <v>8</v>
      </c>
      <c r="B611" s="831" t="s">
        <v>2169</v>
      </c>
      <c r="C611" s="832" t="s">
        <v>2140</v>
      </c>
      <c r="D611" s="833">
        <v>1500000</v>
      </c>
      <c r="E611" s="834" t="s">
        <v>20</v>
      </c>
      <c r="F611" s="834">
        <v>1000000</v>
      </c>
      <c r="G611" s="834"/>
      <c r="H611" s="834">
        <f t="shared" si="51"/>
        <v>1000000</v>
      </c>
      <c r="I611" s="825"/>
      <c r="J611" s="828" t="s">
        <v>4247</v>
      </c>
      <c r="K611" s="829"/>
    </row>
    <row r="612" spans="1:11" ht="39" x14ac:dyDescent="0.3">
      <c r="A612" s="830">
        <v>9</v>
      </c>
      <c r="B612" s="831" t="s">
        <v>2170</v>
      </c>
      <c r="C612" s="832" t="s">
        <v>2141</v>
      </c>
      <c r="D612" s="833">
        <v>1800000</v>
      </c>
      <c r="E612" s="834" t="s">
        <v>20</v>
      </c>
      <c r="F612" s="834">
        <v>1000000</v>
      </c>
      <c r="G612" s="834"/>
      <c r="H612" s="834">
        <f t="shared" si="51"/>
        <v>1000000</v>
      </c>
      <c r="I612" s="825"/>
      <c r="J612" s="828" t="s">
        <v>4247</v>
      </c>
      <c r="K612" s="829"/>
    </row>
    <row r="613" spans="1:11" ht="39" x14ac:dyDescent="0.3">
      <c r="A613" s="830">
        <v>10</v>
      </c>
      <c r="B613" s="831" t="s">
        <v>2171</v>
      </c>
      <c r="C613" s="832" t="s">
        <v>2142</v>
      </c>
      <c r="D613" s="833">
        <v>3000000</v>
      </c>
      <c r="E613" s="834" t="s">
        <v>20</v>
      </c>
      <c r="F613" s="834">
        <v>2000000</v>
      </c>
      <c r="G613" s="834"/>
      <c r="H613" s="834">
        <f t="shared" si="51"/>
        <v>2000000</v>
      </c>
      <c r="I613" s="825"/>
      <c r="J613" s="828" t="s">
        <v>4247</v>
      </c>
      <c r="K613" s="829"/>
    </row>
    <row r="614" spans="1:11" ht="39" x14ac:dyDescent="0.3">
      <c r="A614" s="830">
        <v>11</v>
      </c>
      <c r="B614" s="831" t="s">
        <v>2172</v>
      </c>
      <c r="C614" s="832" t="s">
        <v>2143</v>
      </c>
      <c r="D614" s="833">
        <v>85839500</v>
      </c>
      <c r="E614" s="834">
        <v>20514870</v>
      </c>
      <c r="F614" s="834">
        <v>65000000</v>
      </c>
      <c r="G614" s="834"/>
      <c r="H614" s="834">
        <f t="shared" si="51"/>
        <v>65000000</v>
      </c>
      <c r="I614" s="825"/>
      <c r="J614" s="828" t="s">
        <v>4247</v>
      </c>
      <c r="K614" s="829"/>
    </row>
    <row r="615" spans="1:11" ht="39" x14ac:dyDescent="0.3">
      <c r="A615" s="830">
        <v>12</v>
      </c>
      <c r="B615" s="831" t="s">
        <v>2173</v>
      </c>
      <c r="C615" s="832" t="s">
        <v>2144</v>
      </c>
      <c r="D615" s="833">
        <v>22100000</v>
      </c>
      <c r="E615" s="834" t="s">
        <v>20</v>
      </c>
      <c r="F615" s="834">
        <v>8000000</v>
      </c>
      <c r="G615" s="834"/>
      <c r="H615" s="834">
        <f t="shared" si="51"/>
        <v>8000000</v>
      </c>
      <c r="I615" s="825"/>
      <c r="J615" s="828" t="s">
        <v>4247</v>
      </c>
      <c r="K615" s="829"/>
    </row>
    <row r="616" spans="1:11" ht="39" x14ac:dyDescent="0.3">
      <c r="A616" s="830">
        <v>13</v>
      </c>
      <c r="B616" s="831" t="s">
        <v>2174</v>
      </c>
      <c r="C616" s="832" t="s">
        <v>2145</v>
      </c>
      <c r="D616" s="833">
        <v>10000000</v>
      </c>
      <c r="E616" s="834" t="s">
        <v>20</v>
      </c>
      <c r="F616" s="834">
        <v>0</v>
      </c>
      <c r="G616" s="834"/>
      <c r="H616" s="834">
        <f t="shared" si="51"/>
        <v>0</v>
      </c>
      <c r="I616" s="825"/>
      <c r="J616" s="828" t="s">
        <v>4482</v>
      </c>
      <c r="K616" s="829"/>
    </row>
    <row r="617" spans="1:11" ht="39" x14ac:dyDescent="0.3">
      <c r="A617" s="830">
        <v>14</v>
      </c>
      <c r="B617" s="831" t="s">
        <v>2175</v>
      </c>
      <c r="C617" s="832" t="s">
        <v>2146</v>
      </c>
      <c r="D617" s="833">
        <v>4000000</v>
      </c>
      <c r="E617" s="834" t="s">
        <v>20</v>
      </c>
      <c r="F617" s="834">
        <v>0</v>
      </c>
      <c r="G617" s="834"/>
      <c r="H617" s="834">
        <f t="shared" si="51"/>
        <v>0</v>
      </c>
      <c r="I617" s="825"/>
      <c r="J617" s="828" t="s">
        <v>4482</v>
      </c>
      <c r="K617" s="829"/>
    </row>
    <row r="618" spans="1:11" ht="39" x14ac:dyDescent="0.3">
      <c r="A618" s="830">
        <v>15</v>
      </c>
      <c r="B618" s="831" t="s">
        <v>2176</v>
      </c>
      <c r="C618" s="832" t="s">
        <v>2147</v>
      </c>
      <c r="D618" s="833">
        <v>1350000</v>
      </c>
      <c r="E618" s="834" t="s">
        <v>20</v>
      </c>
      <c r="F618" s="834">
        <v>0</v>
      </c>
      <c r="G618" s="834"/>
      <c r="H618" s="834">
        <f t="shared" si="51"/>
        <v>0</v>
      </c>
      <c r="I618" s="825"/>
      <c r="J618" s="828" t="s">
        <v>4482</v>
      </c>
      <c r="K618" s="829"/>
    </row>
    <row r="619" spans="1:11" ht="58.5" x14ac:dyDescent="0.3">
      <c r="A619" s="830">
        <v>16</v>
      </c>
      <c r="B619" s="831" t="s">
        <v>2177</v>
      </c>
      <c r="C619" s="832" t="s">
        <v>2148</v>
      </c>
      <c r="D619" s="833">
        <v>10000000</v>
      </c>
      <c r="E619" s="834" t="s">
        <v>20</v>
      </c>
      <c r="F619" s="834">
        <v>0</v>
      </c>
      <c r="G619" s="834"/>
      <c r="H619" s="834">
        <f t="shared" si="51"/>
        <v>0</v>
      </c>
      <c r="I619" s="825"/>
      <c r="J619" s="828" t="s">
        <v>4482</v>
      </c>
      <c r="K619" s="829"/>
    </row>
    <row r="620" spans="1:11" ht="156" x14ac:dyDescent="0.3">
      <c r="A620" s="830">
        <v>17</v>
      </c>
      <c r="B620" s="831" t="s">
        <v>2178</v>
      </c>
      <c r="C620" s="832" t="s">
        <v>2149</v>
      </c>
      <c r="D620" s="833">
        <v>10000000</v>
      </c>
      <c r="E620" s="834" t="s">
        <v>20</v>
      </c>
      <c r="F620" s="834">
        <v>5000000</v>
      </c>
      <c r="G620" s="834"/>
      <c r="H620" s="834">
        <f t="shared" si="51"/>
        <v>5000000</v>
      </c>
      <c r="I620" s="825"/>
      <c r="J620" s="828" t="s">
        <v>4247</v>
      </c>
      <c r="K620" s="829"/>
    </row>
    <row r="621" spans="1:11" ht="117" x14ac:dyDescent="0.3">
      <c r="A621" s="830">
        <v>18</v>
      </c>
      <c r="B621" s="831" t="s">
        <v>2179</v>
      </c>
      <c r="C621" s="832" t="s">
        <v>2150</v>
      </c>
      <c r="D621" s="833">
        <v>6625000</v>
      </c>
      <c r="E621" s="834" t="s">
        <v>20</v>
      </c>
      <c r="F621" s="834">
        <v>3625000</v>
      </c>
      <c r="G621" s="834"/>
      <c r="H621" s="834">
        <f t="shared" si="51"/>
        <v>3625000</v>
      </c>
      <c r="I621" s="825"/>
      <c r="J621" s="828" t="s">
        <v>4247</v>
      </c>
      <c r="K621" s="829"/>
    </row>
    <row r="622" spans="1:11" ht="58.5" x14ac:dyDescent="0.3">
      <c r="A622" s="830">
        <v>19</v>
      </c>
      <c r="B622" s="831" t="s">
        <v>2180</v>
      </c>
      <c r="C622" s="832" t="s">
        <v>2151</v>
      </c>
      <c r="D622" s="833">
        <v>27000000</v>
      </c>
      <c r="E622" s="834" t="s">
        <v>20</v>
      </c>
      <c r="F622" s="834">
        <v>15000000</v>
      </c>
      <c r="G622" s="834"/>
      <c r="H622" s="834">
        <f t="shared" si="51"/>
        <v>15000000</v>
      </c>
      <c r="I622" s="825"/>
      <c r="J622" s="828" t="s">
        <v>4247</v>
      </c>
      <c r="K622" s="829"/>
    </row>
    <row r="623" spans="1:11" ht="39" x14ac:dyDescent="0.3">
      <c r="A623" s="830">
        <v>20</v>
      </c>
      <c r="B623" s="831" t="s">
        <v>2181</v>
      </c>
      <c r="C623" s="832" t="s">
        <v>2152</v>
      </c>
      <c r="D623" s="833">
        <v>7800000</v>
      </c>
      <c r="E623" s="834" t="s">
        <v>20</v>
      </c>
      <c r="F623" s="834">
        <v>0</v>
      </c>
      <c r="G623" s="834"/>
      <c r="H623" s="834">
        <f t="shared" si="51"/>
        <v>0</v>
      </c>
      <c r="I623" s="825"/>
      <c r="J623" s="828" t="s">
        <v>4482</v>
      </c>
      <c r="K623" s="829"/>
    </row>
    <row r="624" spans="1:11" ht="39" x14ac:dyDescent="0.3">
      <c r="A624" s="830">
        <v>21</v>
      </c>
      <c r="B624" s="831" t="s">
        <v>2182</v>
      </c>
      <c r="C624" s="832" t="s">
        <v>2153</v>
      </c>
      <c r="D624" s="833">
        <v>40000000</v>
      </c>
      <c r="E624" s="834" t="s">
        <v>20</v>
      </c>
      <c r="F624" s="834">
        <v>0</v>
      </c>
      <c r="G624" s="834"/>
      <c r="H624" s="834">
        <f t="shared" si="51"/>
        <v>0</v>
      </c>
      <c r="I624" s="825"/>
      <c r="J624" s="828" t="s">
        <v>4482</v>
      </c>
      <c r="K624" s="829"/>
    </row>
    <row r="625" spans="1:11" ht="58.5" x14ac:dyDescent="0.3">
      <c r="A625" s="830">
        <v>22</v>
      </c>
      <c r="B625" s="831" t="s">
        <v>2183</v>
      </c>
      <c r="C625" s="832" t="s">
        <v>2154</v>
      </c>
      <c r="D625" s="833">
        <v>10000000</v>
      </c>
      <c r="E625" s="834" t="s">
        <v>20</v>
      </c>
      <c r="F625" s="834">
        <v>0</v>
      </c>
      <c r="G625" s="834"/>
      <c r="H625" s="834">
        <f t="shared" si="51"/>
        <v>0</v>
      </c>
      <c r="I625" s="825"/>
      <c r="J625" s="828" t="s">
        <v>4482</v>
      </c>
      <c r="K625" s="829"/>
    </row>
    <row r="626" spans="1:11" ht="97.5" x14ac:dyDescent="0.3">
      <c r="A626" s="830">
        <v>23</v>
      </c>
      <c r="B626" s="831" t="s">
        <v>2184</v>
      </c>
      <c r="C626" s="832" t="s">
        <v>2155</v>
      </c>
      <c r="D626" s="833">
        <v>6200000</v>
      </c>
      <c r="E626" s="834" t="s">
        <v>20</v>
      </c>
      <c r="F626" s="834">
        <f>D626</f>
        <v>6200000</v>
      </c>
      <c r="G626" s="834"/>
      <c r="H626" s="834">
        <f t="shared" si="51"/>
        <v>6200000</v>
      </c>
      <c r="I626" s="825"/>
      <c r="J626" s="828" t="s">
        <v>4247</v>
      </c>
      <c r="K626" s="829"/>
    </row>
    <row r="627" spans="1:11" ht="58.5" x14ac:dyDescent="0.3">
      <c r="A627" s="830">
        <v>24</v>
      </c>
      <c r="B627" s="831" t="s">
        <v>2185</v>
      </c>
      <c r="C627" s="832" t="s">
        <v>2156</v>
      </c>
      <c r="D627" s="833">
        <v>11200000</v>
      </c>
      <c r="E627" s="834" t="s">
        <v>20</v>
      </c>
      <c r="F627" s="834">
        <v>7500000</v>
      </c>
      <c r="G627" s="834"/>
      <c r="H627" s="834">
        <f t="shared" si="51"/>
        <v>7500000</v>
      </c>
      <c r="I627" s="825"/>
      <c r="J627" s="828" t="s">
        <v>4247</v>
      </c>
      <c r="K627" s="829"/>
    </row>
    <row r="628" spans="1:11" ht="39" x14ac:dyDescent="0.3">
      <c r="A628" s="830">
        <v>25</v>
      </c>
      <c r="B628" s="831" t="s">
        <v>2186</v>
      </c>
      <c r="C628" s="832" t="s">
        <v>2157</v>
      </c>
      <c r="D628" s="833">
        <v>5000000</v>
      </c>
      <c r="E628" s="834" t="s">
        <v>20</v>
      </c>
      <c r="F628" s="834">
        <v>2000000</v>
      </c>
      <c r="G628" s="834"/>
      <c r="H628" s="834">
        <f t="shared" si="51"/>
        <v>2000000</v>
      </c>
      <c r="I628" s="825"/>
      <c r="J628" s="828" t="s">
        <v>4247</v>
      </c>
      <c r="K628" s="829"/>
    </row>
    <row r="629" spans="1:11" ht="39" x14ac:dyDescent="0.3">
      <c r="A629" s="830">
        <v>26</v>
      </c>
      <c r="B629" s="831" t="s">
        <v>2187</v>
      </c>
      <c r="C629" s="832" t="s">
        <v>2158</v>
      </c>
      <c r="D629" s="833">
        <v>4000000</v>
      </c>
      <c r="E629" s="834" t="s">
        <v>20</v>
      </c>
      <c r="F629" s="834">
        <v>4000000</v>
      </c>
      <c r="G629" s="834"/>
      <c r="H629" s="834">
        <f t="shared" si="51"/>
        <v>4000000</v>
      </c>
      <c r="I629" s="825"/>
      <c r="J629" s="828" t="s">
        <v>4247</v>
      </c>
      <c r="K629" s="829"/>
    </row>
    <row r="630" spans="1:11" ht="39" x14ac:dyDescent="0.3">
      <c r="A630" s="830">
        <v>27</v>
      </c>
      <c r="B630" s="831" t="s">
        <v>2188</v>
      </c>
      <c r="C630" s="832" t="s">
        <v>2159</v>
      </c>
      <c r="D630" s="833">
        <v>15000000</v>
      </c>
      <c r="E630" s="834" t="s">
        <v>20</v>
      </c>
      <c r="F630" s="834">
        <v>10000000</v>
      </c>
      <c r="G630" s="834"/>
      <c r="H630" s="834">
        <f t="shared" si="51"/>
        <v>10000000</v>
      </c>
      <c r="I630" s="825"/>
      <c r="J630" s="828" t="s">
        <v>4247</v>
      </c>
      <c r="K630" s="829"/>
    </row>
    <row r="631" spans="1:11" ht="78" x14ac:dyDescent="0.3">
      <c r="A631" s="830">
        <v>28</v>
      </c>
      <c r="B631" s="831" t="s">
        <v>2189</v>
      </c>
      <c r="C631" s="832" t="s">
        <v>2160</v>
      </c>
      <c r="D631" s="835">
        <v>0</v>
      </c>
      <c r="E631" s="834" t="s">
        <v>20</v>
      </c>
      <c r="F631" s="834">
        <f>D631</f>
        <v>0</v>
      </c>
      <c r="G631" s="834"/>
      <c r="H631" s="834">
        <f t="shared" si="51"/>
        <v>0</v>
      </c>
      <c r="I631" s="825"/>
      <c r="J631" s="828"/>
      <c r="K631" s="829"/>
    </row>
    <row r="632" spans="1:11" ht="58.5" x14ac:dyDescent="0.3">
      <c r="A632" s="830">
        <v>29</v>
      </c>
      <c r="B632" s="831" t="s">
        <v>2190</v>
      </c>
      <c r="C632" s="832" t="s">
        <v>2161</v>
      </c>
      <c r="D632" s="833">
        <v>17246250</v>
      </c>
      <c r="E632" s="834" t="s">
        <v>20</v>
      </c>
      <c r="F632" s="834">
        <f>D632-367000</f>
        <v>16879250</v>
      </c>
      <c r="G632" s="834"/>
      <c r="H632" s="834">
        <f t="shared" si="51"/>
        <v>16879250</v>
      </c>
      <c r="I632" s="825"/>
      <c r="J632" s="828" t="s">
        <v>4247</v>
      </c>
      <c r="K632" s="829"/>
    </row>
    <row r="633" spans="1:11" x14ac:dyDescent="0.3">
      <c r="A633" s="1360" t="s">
        <v>2191</v>
      </c>
      <c r="B633" s="1360"/>
      <c r="C633" s="1360"/>
      <c r="D633" s="840">
        <v>350000000</v>
      </c>
      <c r="E633" s="841">
        <v>20514870</v>
      </c>
      <c r="F633" s="841">
        <f>SUM(F604:F632)</f>
        <v>184000000</v>
      </c>
      <c r="G633" s="841"/>
      <c r="H633" s="834">
        <f t="shared" si="51"/>
        <v>184000000</v>
      </c>
      <c r="I633" s="825"/>
      <c r="J633" s="828"/>
      <c r="K633" s="829"/>
    </row>
    <row r="634" spans="1:11" x14ac:dyDescent="0.3">
      <c r="A634" s="851">
        <v>3</v>
      </c>
      <c r="B634" s="852" t="s">
        <v>4156</v>
      </c>
      <c r="C634" s="816"/>
      <c r="F634" s="893"/>
      <c r="G634" s="866"/>
      <c r="H634" s="834">
        <f t="shared" si="51"/>
        <v>0</v>
      </c>
      <c r="I634" s="825"/>
      <c r="J634" s="828"/>
      <c r="K634" s="829"/>
    </row>
    <row r="635" spans="1:11" ht="39" x14ac:dyDescent="0.3">
      <c r="A635" s="830">
        <v>1</v>
      </c>
      <c r="B635" s="831" t="s">
        <v>2428</v>
      </c>
      <c r="C635" s="832" t="s">
        <v>2429</v>
      </c>
      <c r="D635" s="833">
        <v>45000000</v>
      </c>
      <c r="E635" s="834">
        <v>11670750</v>
      </c>
      <c r="F635" s="867">
        <v>33300000</v>
      </c>
      <c r="G635" s="867"/>
      <c r="H635" s="834">
        <f t="shared" si="51"/>
        <v>33300000</v>
      </c>
      <c r="I635" s="825"/>
      <c r="J635" s="828" t="s">
        <v>4247</v>
      </c>
      <c r="K635" s="829"/>
    </row>
    <row r="636" spans="1:11" ht="78" x14ac:dyDescent="0.3">
      <c r="A636" s="830">
        <v>2</v>
      </c>
      <c r="B636" s="831" t="s">
        <v>2430</v>
      </c>
      <c r="C636" s="832" t="s">
        <v>2431</v>
      </c>
      <c r="D636" s="853" t="s">
        <v>20</v>
      </c>
      <c r="E636" s="834" t="s">
        <v>20</v>
      </c>
      <c r="F636" s="867" t="str">
        <f>D636</f>
        <v>-</v>
      </c>
      <c r="G636" s="867"/>
      <c r="H636" s="834" t="e">
        <f t="shared" si="51"/>
        <v>#VALUE!</v>
      </c>
      <c r="I636" s="825"/>
      <c r="J636" s="828"/>
      <c r="K636" s="829"/>
    </row>
    <row r="637" spans="1:11" ht="58.5" x14ac:dyDescent="0.3">
      <c r="A637" s="830">
        <v>3</v>
      </c>
      <c r="B637" s="831" t="s">
        <v>2432</v>
      </c>
      <c r="C637" s="832" t="s">
        <v>2433</v>
      </c>
      <c r="D637" s="833">
        <v>4603125</v>
      </c>
      <c r="E637" s="834" t="s">
        <v>20</v>
      </c>
      <c r="F637" s="867">
        <v>2000000</v>
      </c>
      <c r="G637" s="867"/>
      <c r="H637" s="834">
        <f t="shared" si="51"/>
        <v>2000000</v>
      </c>
      <c r="I637" s="825"/>
      <c r="J637" s="828" t="s">
        <v>4247</v>
      </c>
      <c r="K637" s="829"/>
    </row>
    <row r="638" spans="1:11" ht="39" x14ac:dyDescent="0.3">
      <c r="A638" s="830">
        <v>4</v>
      </c>
      <c r="B638" s="831" t="s">
        <v>2434</v>
      </c>
      <c r="C638" s="832" t="s">
        <v>2435</v>
      </c>
      <c r="D638" s="853" t="s">
        <v>20</v>
      </c>
      <c r="E638" s="834" t="s">
        <v>20</v>
      </c>
      <c r="F638" s="867" t="str">
        <f>D638</f>
        <v>-</v>
      </c>
      <c r="G638" s="867"/>
      <c r="H638" s="834" t="e">
        <f t="shared" si="51"/>
        <v>#VALUE!</v>
      </c>
      <c r="I638" s="825"/>
      <c r="J638" s="828"/>
      <c r="K638" s="829"/>
    </row>
    <row r="639" spans="1:11" ht="39" x14ac:dyDescent="0.3">
      <c r="A639" s="830">
        <v>5</v>
      </c>
      <c r="B639" s="831" t="s">
        <v>2436</v>
      </c>
      <c r="C639" s="832" t="s">
        <v>2437</v>
      </c>
      <c r="D639" s="833">
        <v>5000000</v>
      </c>
      <c r="E639" s="834" t="s">
        <v>20</v>
      </c>
      <c r="F639" s="867">
        <v>2000000</v>
      </c>
      <c r="G639" s="867"/>
      <c r="H639" s="834">
        <f t="shared" si="51"/>
        <v>2000000</v>
      </c>
      <c r="I639" s="825"/>
      <c r="J639" s="828" t="s">
        <v>4247</v>
      </c>
      <c r="K639" s="829"/>
    </row>
    <row r="640" spans="1:11" ht="39" x14ac:dyDescent="0.3">
      <c r="A640" s="830">
        <v>6</v>
      </c>
      <c r="B640" s="831" t="s">
        <v>2438</v>
      </c>
      <c r="C640" s="832" t="s">
        <v>2439</v>
      </c>
      <c r="D640" s="853" t="s">
        <v>20</v>
      </c>
      <c r="E640" s="834" t="s">
        <v>20</v>
      </c>
      <c r="F640" s="867" t="str">
        <f>D640</f>
        <v>-</v>
      </c>
      <c r="G640" s="867"/>
      <c r="H640" s="834" t="e">
        <f t="shared" si="51"/>
        <v>#VALUE!</v>
      </c>
      <c r="I640" s="825"/>
      <c r="J640" s="828"/>
      <c r="K640" s="829"/>
    </row>
    <row r="641" spans="1:11" ht="39" x14ac:dyDescent="0.3">
      <c r="A641" s="830">
        <v>7</v>
      </c>
      <c r="B641" s="831" t="s">
        <v>2440</v>
      </c>
      <c r="C641" s="832" t="s">
        <v>2441</v>
      </c>
      <c r="D641" s="853" t="s">
        <v>20</v>
      </c>
      <c r="E641" s="834" t="s">
        <v>20</v>
      </c>
      <c r="F641" s="867" t="str">
        <f>D641</f>
        <v>-</v>
      </c>
      <c r="G641" s="867"/>
      <c r="H641" s="834" t="e">
        <f t="shared" si="51"/>
        <v>#VALUE!</v>
      </c>
      <c r="I641" s="825"/>
      <c r="J641" s="828"/>
      <c r="K641" s="829"/>
    </row>
    <row r="642" spans="1:11" ht="39" x14ac:dyDescent="0.3">
      <c r="A642" s="830">
        <v>8</v>
      </c>
      <c r="B642" s="831" t="s">
        <v>2442</v>
      </c>
      <c r="C642" s="832" t="s">
        <v>2443</v>
      </c>
      <c r="D642" s="833">
        <v>7000000</v>
      </c>
      <c r="E642" s="834" t="s">
        <v>20</v>
      </c>
      <c r="F642" s="834">
        <v>0</v>
      </c>
      <c r="G642" s="867"/>
      <c r="H642" s="834">
        <f t="shared" si="51"/>
        <v>0</v>
      </c>
      <c r="I642" s="825"/>
      <c r="J642" s="828" t="s">
        <v>4482</v>
      </c>
      <c r="K642" s="829"/>
    </row>
    <row r="643" spans="1:11" ht="39" x14ac:dyDescent="0.3">
      <c r="A643" s="830">
        <v>9</v>
      </c>
      <c r="B643" s="831" t="s">
        <v>2444</v>
      </c>
      <c r="C643" s="832" t="s">
        <v>2445</v>
      </c>
      <c r="D643" s="833">
        <v>7000000</v>
      </c>
      <c r="E643" s="834" t="s">
        <v>20</v>
      </c>
      <c r="F643" s="867">
        <v>5000000</v>
      </c>
      <c r="G643" s="867"/>
      <c r="H643" s="834">
        <f t="shared" si="51"/>
        <v>5000000</v>
      </c>
      <c r="I643" s="825"/>
      <c r="J643" s="828" t="s">
        <v>4247</v>
      </c>
      <c r="K643" s="829"/>
    </row>
    <row r="644" spans="1:11" ht="58.5" x14ac:dyDescent="0.3">
      <c r="A644" s="830">
        <v>10</v>
      </c>
      <c r="B644" s="831" t="s">
        <v>2446</v>
      </c>
      <c r="C644" s="832" t="s">
        <v>2447</v>
      </c>
      <c r="D644" s="833">
        <v>9000000</v>
      </c>
      <c r="E644" s="834" t="s">
        <v>20</v>
      </c>
      <c r="F644" s="867">
        <v>9000000</v>
      </c>
      <c r="G644" s="867"/>
      <c r="H644" s="834">
        <f t="shared" si="51"/>
        <v>9000000</v>
      </c>
      <c r="I644" s="825"/>
      <c r="J644" s="828" t="s">
        <v>4247</v>
      </c>
      <c r="K644" s="829"/>
    </row>
    <row r="645" spans="1:11" ht="39" x14ac:dyDescent="0.3">
      <c r="A645" s="830">
        <v>11</v>
      </c>
      <c r="B645" s="831" t="s">
        <v>2448</v>
      </c>
      <c r="C645" s="832" t="s">
        <v>2449</v>
      </c>
      <c r="D645" s="833">
        <v>6000000</v>
      </c>
      <c r="E645" s="834" t="s">
        <v>20</v>
      </c>
      <c r="F645" s="867">
        <v>3000000</v>
      </c>
      <c r="G645" s="867"/>
      <c r="H645" s="834">
        <f t="shared" si="51"/>
        <v>3000000</v>
      </c>
      <c r="I645" s="825"/>
      <c r="J645" s="828" t="s">
        <v>4247</v>
      </c>
      <c r="K645" s="829"/>
    </row>
    <row r="646" spans="1:11" ht="39" x14ac:dyDescent="0.3">
      <c r="A646" s="830">
        <v>12</v>
      </c>
      <c r="B646" s="831" t="s">
        <v>2450</v>
      </c>
      <c r="C646" s="832" t="s">
        <v>2451</v>
      </c>
      <c r="D646" s="833">
        <v>1000000</v>
      </c>
      <c r="E646" s="834" t="s">
        <v>20</v>
      </c>
      <c r="F646" s="867">
        <f>D646</f>
        <v>1000000</v>
      </c>
      <c r="G646" s="867"/>
      <c r="H646" s="834">
        <f t="shared" si="51"/>
        <v>1000000</v>
      </c>
      <c r="I646" s="825"/>
      <c r="J646" s="828" t="s">
        <v>4247</v>
      </c>
      <c r="K646" s="829"/>
    </row>
    <row r="647" spans="1:11" ht="39" x14ac:dyDescent="0.3">
      <c r="A647" s="830">
        <v>13</v>
      </c>
      <c r="B647" s="831" t="s">
        <v>2452</v>
      </c>
      <c r="C647" s="832" t="s">
        <v>2453</v>
      </c>
      <c r="D647" s="833">
        <v>4500000</v>
      </c>
      <c r="E647" s="834" t="s">
        <v>20</v>
      </c>
      <c r="F647" s="867">
        <v>4500000</v>
      </c>
      <c r="G647" s="867"/>
      <c r="H647" s="834">
        <f t="shared" si="51"/>
        <v>4500000</v>
      </c>
      <c r="I647" s="825"/>
      <c r="J647" s="828" t="s">
        <v>4247</v>
      </c>
      <c r="K647" s="829"/>
    </row>
    <row r="648" spans="1:11" ht="39" x14ac:dyDescent="0.3">
      <c r="A648" s="830">
        <v>14</v>
      </c>
      <c r="B648" s="831" t="s">
        <v>2454</v>
      </c>
      <c r="C648" s="832" t="s">
        <v>2455</v>
      </c>
      <c r="D648" s="833">
        <v>1200000</v>
      </c>
      <c r="E648" s="834" t="s">
        <v>20</v>
      </c>
      <c r="F648" s="867">
        <v>1200000</v>
      </c>
      <c r="G648" s="867"/>
      <c r="H648" s="834">
        <f t="shared" si="51"/>
        <v>1200000</v>
      </c>
      <c r="I648" s="825"/>
      <c r="J648" s="828" t="s">
        <v>4247</v>
      </c>
      <c r="K648" s="829"/>
    </row>
    <row r="649" spans="1:11" ht="39" x14ac:dyDescent="0.3">
      <c r="A649" s="830">
        <v>15</v>
      </c>
      <c r="B649" s="831" t="s">
        <v>2456</v>
      </c>
      <c r="C649" s="832" t="s">
        <v>2457</v>
      </c>
      <c r="D649" s="833">
        <v>1000000</v>
      </c>
      <c r="E649" s="834" t="s">
        <v>20</v>
      </c>
      <c r="F649" s="867">
        <v>1000000</v>
      </c>
      <c r="G649" s="867"/>
      <c r="H649" s="834">
        <f t="shared" si="51"/>
        <v>1000000</v>
      </c>
      <c r="I649" s="825"/>
      <c r="J649" s="828" t="s">
        <v>4247</v>
      </c>
      <c r="K649" s="829"/>
    </row>
    <row r="650" spans="1:11" ht="58.5" x14ac:dyDescent="0.3">
      <c r="A650" s="830">
        <v>16</v>
      </c>
      <c r="B650" s="831" t="s">
        <v>2458</v>
      </c>
      <c r="C650" s="832" t="s">
        <v>2459</v>
      </c>
      <c r="D650" s="833">
        <v>3000000</v>
      </c>
      <c r="E650" s="834" t="s">
        <v>20</v>
      </c>
      <c r="F650" s="867">
        <v>0</v>
      </c>
      <c r="G650" s="867"/>
      <c r="H650" s="834">
        <f t="shared" si="51"/>
        <v>0</v>
      </c>
      <c r="I650" s="825"/>
      <c r="J650" s="828" t="s">
        <v>4482</v>
      </c>
      <c r="K650" s="829"/>
    </row>
    <row r="651" spans="1:11" ht="58.5" x14ac:dyDescent="0.3">
      <c r="A651" s="830">
        <v>17</v>
      </c>
      <c r="B651" s="831" t="s">
        <v>2460</v>
      </c>
      <c r="C651" s="832" t="s">
        <v>2461</v>
      </c>
      <c r="D651" s="833">
        <v>5696875</v>
      </c>
      <c r="E651" s="834" t="s">
        <v>20</v>
      </c>
      <c r="F651" s="867">
        <v>0</v>
      </c>
      <c r="G651" s="867"/>
      <c r="H651" s="834">
        <f t="shared" si="51"/>
        <v>0</v>
      </c>
      <c r="I651" s="825"/>
      <c r="J651" s="828" t="s">
        <v>4482</v>
      </c>
      <c r="K651" s="829"/>
    </row>
    <row r="652" spans="1:11" x14ac:dyDescent="0.3">
      <c r="A652" s="1360" t="s">
        <v>2462</v>
      </c>
      <c r="B652" s="1360"/>
      <c r="C652" s="1360"/>
      <c r="D652" s="840">
        <f>SUM(D635:D651)</f>
        <v>100000000</v>
      </c>
      <c r="E652" s="841">
        <f>SUM(E635:E651)</f>
        <v>11670750</v>
      </c>
      <c r="F652" s="868">
        <f>SUM(F635:F651)</f>
        <v>62000000</v>
      </c>
      <c r="G652" s="868"/>
      <c r="H652" s="834">
        <f t="shared" si="51"/>
        <v>62000000</v>
      </c>
      <c r="I652" s="825"/>
      <c r="J652" s="828"/>
      <c r="K652" s="829"/>
    </row>
    <row r="653" spans="1:11" x14ac:dyDescent="0.3">
      <c r="A653" s="851">
        <v>4</v>
      </c>
      <c r="B653" s="852" t="s">
        <v>4157</v>
      </c>
      <c r="C653" s="816"/>
      <c r="F653" s="866"/>
      <c r="G653" s="866"/>
      <c r="H653" s="834">
        <f t="shared" si="51"/>
        <v>0</v>
      </c>
      <c r="I653" s="825"/>
      <c r="J653" s="828"/>
      <c r="K653" s="829"/>
    </row>
    <row r="654" spans="1:11" ht="39" x14ac:dyDescent="0.3">
      <c r="A654" s="830">
        <v>1</v>
      </c>
      <c r="B654" s="831" t="s">
        <v>2464</v>
      </c>
      <c r="C654" s="832" t="s">
        <v>2465</v>
      </c>
      <c r="D654" s="833">
        <v>15000000</v>
      </c>
      <c r="E654" s="834" t="s">
        <v>20</v>
      </c>
      <c r="F654" s="867">
        <f>D654</f>
        <v>15000000</v>
      </c>
      <c r="G654" s="867"/>
      <c r="H654" s="834">
        <f t="shared" si="51"/>
        <v>15000000</v>
      </c>
      <c r="I654" s="825"/>
      <c r="J654" s="828" t="s">
        <v>4247</v>
      </c>
      <c r="K654" s="829"/>
    </row>
    <row r="655" spans="1:11" x14ac:dyDescent="0.3">
      <c r="A655" s="1360" t="s">
        <v>2466</v>
      </c>
      <c r="B655" s="1360"/>
      <c r="C655" s="1360"/>
      <c r="D655" s="840">
        <v>15000000</v>
      </c>
      <c r="E655" s="841">
        <v>0</v>
      </c>
      <c r="F655" s="841">
        <f>F654</f>
        <v>15000000</v>
      </c>
      <c r="G655" s="841"/>
      <c r="H655" s="834">
        <f t="shared" si="51"/>
        <v>15000000</v>
      </c>
      <c r="I655" s="825"/>
      <c r="J655" s="828"/>
      <c r="K655" s="829"/>
    </row>
    <row r="656" spans="1:11" x14ac:dyDescent="0.3">
      <c r="A656" s="851">
        <v>5</v>
      </c>
      <c r="B656" s="852" t="s">
        <v>4158</v>
      </c>
      <c r="C656" s="816"/>
      <c r="F656" s="825"/>
      <c r="G656" s="825"/>
      <c r="H656" s="834">
        <f t="shared" si="51"/>
        <v>0</v>
      </c>
      <c r="I656" s="825"/>
      <c r="J656" s="828"/>
      <c r="K656" s="829"/>
    </row>
    <row r="657" spans="1:11" ht="39" x14ac:dyDescent="0.3">
      <c r="A657" s="830">
        <v>1</v>
      </c>
      <c r="B657" s="831" t="s">
        <v>2271</v>
      </c>
      <c r="C657" s="832" t="s">
        <v>530</v>
      </c>
      <c r="D657" s="833">
        <v>3000000</v>
      </c>
      <c r="E657" s="834" t="s">
        <v>20</v>
      </c>
      <c r="F657" s="834">
        <v>0</v>
      </c>
      <c r="G657" s="834"/>
      <c r="H657" s="834">
        <f t="shared" si="51"/>
        <v>0</v>
      </c>
      <c r="I657" s="825"/>
      <c r="J657" s="828" t="s">
        <v>4482</v>
      </c>
      <c r="K657" s="829"/>
    </row>
    <row r="658" spans="1:11" ht="39" x14ac:dyDescent="0.3">
      <c r="A658" s="830">
        <v>2</v>
      </c>
      <c r="B658" s="831" t="s">
        <v>2272</v>
      </c>
      <c r="C658" s="832" t="s">
        <v>2265</v>
      </c>
      <c r="D658" s="833">
        <v>3000000</v>
      </c>
      <c r="E658" s="834">
        <v>1454857.14</v>
      </c>
      <c r="F658" s="834">
        <f>D658</f>
        <v>3000000</v>
      </c>
      <c r="G658" s="834"/>
      <c r="H658" s="834">
        <f t="shared" si="51"/>
        <v>3000000</v>
      </c>
      <c r="I658" s="825"/>
      <c r="J658" s="828" t="s">
        <v>4247</v>
      </c>
      <c r="K658" s="829"/>
    </row>
    <row r="659" spans="1:11" ht="39" x14ac:dyDescent="0.3">
      <c r="A659" s="830">
        <v>3</v>
      </c>
      <c r="B659" s="831" t="s">
        <v>2273</v>
      </c>
      <c r="C659" s="832" t="s">
        <v>334</v>
      </c>
      <c r="D659" s="833">
        <v>5000000</v>
      </c>
      <c r="E659" s="834" t="s">
        <v>20</v>
      </c>
      <c r="F659" s="834">
        <v>0</v>
      </c>
      <c r="G659" s="834"/>
      <c r="H659" s="834">
        <f t="shared" si="51"/>
        <v>0</v>
      </c>
      <c r="I659" s="825"/>
      <c r="J659" s="828" t="s">
        <v>4482</v>
      </c>
      <c r="K659" s="829"/>
    </row>
    <row r="660" spans="1:11" ht="39" x14ac:dyDescent="0.3">
      <c r="A660" s="830">
        <v>4</v>
      </c>
      <c r="B660" s="831" t="s">
        <v>2274</v>
      </c>
      <c r="C660" s="832" t="s">
        <v>2266</v>
      </c>
      <c r="D660" s="833">
        <v>2000000</v>
      </c>
      <c r="E660" s="834" t="s">
        <v>20</v>
      </c>
      <c r="F660" s="834">
        <v>0</v>
      </c>
      <c r="G660" s="834"/>
      <c r="H660" s="834">
        <f t="shared" ref="H660:H723" si="52">F660+G660</f>
        <v>0</v>
      </c>
      <c r="I660" s="825"/>
      <c r="J660" s="828" t="s">
        <v>4482</v>
      </c>
      <c r="K660" s="829"/>
    </row>
    <row r="661" spans="1:11" ht="39" x14ac:dyDescent="0.3">
      <c r="A661" s="830">
        <v>5</v>
      </c>
      <c r="B661" s="831" t="s">
        <v>2275</v>
      </c>
      <c r="C661" s="832" t="s">
        <v>2267</v>
      </c>
      <c r="D661" s="833">
        <v>800000</v>
      </c>
      <c r="E661" s="834" t="s">
        <v>20</v>
      </c>
      <c r="F661" s="834">
        <f>D661</f>
        <v>800000</v>
      </c>
      <c r="G661" s="834"/>
      <c r="H661" s="834">
        <f t="shared" si="52"/>
        <v>800000</v>
      </c>
      <c r="I661" s="825"/>
      <c r="J661" s="828" t="s">
        <v>4247</v>
      </c>
      <c r="K661" s="829"/>
    </row>
    <row r="662" spans="1:11" ht="39" x14ac:dyDescent="0.3">
      <c r="A662" s="830">
        <v>6</v>
      </c>
      <c r="B662" s="831" t="s">
        <v>2276</v>
      </c>
      <c r="C662" s="832" t="s">
        <v>2268</v>
      </c>
      <c r="D662" s="833">
        <v>1500000</v>
      </c>
      <c r="E662" s="834" t="s">
        <v>20</v>
      </c>
      <c r="F662" s="834">
        <f>D662</f>
        <v>1500000</v>
      </c>
      <c r="G662" s="834"/>
      <c r="H662" s="834">
        <f t="shared" si="52"/>
        <v>1500000</v>
      </c>
      <c r="I662" s="825"/>
      <c r="J662" s="828" t="s">
        <v>4247</v>
      </c>
      <c r="K662" s="829"/>
    </row>
    <row r="663" spans="1:11" ht="39" x14ac:dyDescent="0.3">
      <c r="A663" s="830">
        <v>7</v>
      </c>
      <c r="B663" s="831" t="s">
        <v>2277</v>
      </c>
      <c r="C663" s="832" t="s">
        <v>2251</v>
      </c>
      <c r="D663" s="833">
        <v>800000</v>
      </c>
      <c r="E663" s="834" t="s">
        <v>20</v>
      </c>
      <c r="F663" s="834">
        <f>D663</f>
        <v>800000</v>
      </c>
      <c r="G663" s="834"/>
      <c r="H663" s="834">
        <f t="shared" si="52"/>
        <v>800000</v>
      </c>
      <c r="I663" s="825"/>
      <c r="J663" s="828" t="s">
        <v>4247</v>
      </c>
      <c r="K663" s="829"/>
    </row>
    <row r="664" spans="1:11" ht="39" x14ac:dyDescent="0.3">
      <c r="A664" s="830">
        <v>8</v>
      </c>
      <c r="B664" s="831" t="s">
        <v>2278</v>
      </c>
      <c r="C664" s="832" t="s">
        <v>2269</v>
      </c>
      <c r="D664" s="835">
        <v>0</v>
      </c>
      <c r="E664" s="834" t="s">
        <v>20</v>
      </c>
      <c r="F664" s="834">
        <f>D664</f>
        <v>0</v>
      </c>
      <c r="G664" s="834"/>
      <c r="H664" s="834">
        <f t="shared" si="52"/>
        <v>0</v>
      </c>
      <c r="I664" s="825"/>
      <c r="J664" s="828" t="s">
        <v>4247</v>
      </c>
      <c r="K664" s="829"/>
    </row>
    <row r="665" spans="1:11" ht="39" x14ac:dyDescent="0.3">
      <c r="A665" s="830">
        <v>9</v>
      </c>
      <c r="B665" s="831" t="s">
        <v>2279</v>
      </c>
      <c r="C665" s="832" t="s">
        <v>2270</v>
      </c>
      <c r="D665" s="833">
        <v>3900000</v>
      </c>
      <c r="E665" s="834" t="s">
        <v>20</v>
      </c>
      <c r="F665" s="834">
        <f>D665</f>
        <v>3900000</v>
      </c>
      <c r="G665" s="834"/>
      <c r="H665" s="834">
        <f t="shared" si="52"/>
        <v>3900000</v>
      </c>
      <c r="I665" s="825"/>
      <c r="J665" s="828" t="s">
        <v>4247</v>
      </c>
      <c r="K665" s="829"/>
    </row>
    <row r="666" spans="1:11" x14ac:dyDescent="0.3">
      <c r="A666" s="1360" t="s">
        <v>2264</v>
      </c>
      <c r="B666" s="1360"/>
      <c r="C666" s="1360"/>
      <c r="D666" s="840">
        <v>20000000</v>
      </c>
      <c r="E666" s="841">
        <v>1454857.14</v>
      </c>
      <c r="F666" s="841">
        <f>SUM(F657:F665)</f>
        <v>10000000</v>
      </c>
      <c r="G666" s="841">
        <f>SUM(G657:G665)</f>
        <v>0</v>
      </c>
      <c r="H666" s="841">
        <f>SUM(H657:H665)</f>
        <v>10000000</v>
      </c>
      <c r="I666" s="841">
        <f>SUM(I657:I665)</f>
        <v>0</v>
      </c>
      <c r="J666" s="828"/>
      <c r="K666" s="829"/>
    </row>
    <row r="667" spans="1:11" x14ac:dyDescent="0.3">
      <c r="A667" s="1360" t="s">
        <v>3424</v>
      </c>
      <c r="B667" s="1360"/>
      <c r="C667" s="1360"/>
      <c r="D667" s="847">
        <f>D666+D655+D652+D633+D602</f>
        <v>585000000</v>
      </c>
      <c r="E667" s="847">
        <f>E666+E655+E652+E633+E602</f>
        <v>95846158.960000008</v>
      </c>
      <c r="F667" s="841">
        <f>F666+F655+F652+F633+F602</f>
        <v>357540000</v>
      </c>
      <c r="G667" s="841">
        <f>G666+G655+G652+G633+G602</f>
        <v>0</v>
      </c>
      <c r="H667" s="834">
        <f>F667+G667</f>
        <v>357540000</v>
      </c>
      <c r="I667" s="841">
        <f>I666+I655+I652+I633+I602</f>
        <v>0</v>
      </c>
      <c r="J667" s="828"/>
      <c r="K667" s="829"/>
    </row>
    <row r="668" spans="1:11" x14ac:dyDescent="0.3">
      <c r="A668" s="1361" t="s">
        <v>3425</v>
      </c>
      <c r="B668" s="1361"/>
      <c r="C668" s="1361"/>
      <c r="D668" s="1361"/>
      <c r="E668" s="1361"/>
      <c r="F668" s="1362"/>
      <c r="G668" s="824"/>
      <c r="H668" s="834">
        <f t="shared" si="52"/>
        <v>0</v>
      </c>
      <c r="I668" s="824"/>
      <c r="J668" s="828"/>
      <c r="K668" s="829"/>
    </row>
    <row r="669" spans="1:11" x14ac:dyDescent="0.3">
      <c r="A669" s="814">
        <v>1</v>
      </c>
      <c r="B669" s="852" t="s">
        <v>4159</v>
      </c>
      <c r="C669" s="816"/>
      <c r="F669" s="825"/>
      <c r="G669" s="825"/>
      <c r="H669" s="834">
        <f t="shared" si="52"/>
        <v>0</v>
      </c>
      <c r="I669" s="825"/>
      <c r="J669" s="828"/>
      <c r="K669" s="829"/>
    </row>
    <row r="670" spans="1:11" ht="58.5" x14ac:dyDescent="0.3">
      <c r="A670" s="830">
        <v>1</v>
      </c>
      <c r="B670" s="831" t="s">
        <v>1649</v>
      </c>
      <c r="C670" s="832" t="s">
        <v>1634</v>
      </c>
      <c r="D670" s="833">
        <v>12000000</v>
      </c>
      <c r="E670" s="834" t="s">
        <v>20</v>
      </c>
      <c r="F670" s="834">
        <f>D670</f>
        <v>12000000</v>
      </c>
      <c r="G670" s="834"/>
      <c r="H670" s="834">
        <f t="shared" si="52"/>
        <v>12000000</v>
      </c>
      <c r="I670" s="825">
        <f>F670</f>
        <v>12000000</v>
      </c>
      <c r="J670" s="828" t="s">
        <v>3797</v>
      </c>
      <c r="K670" s="828" t="s">
        <v>3797</v>
      </c>
    </row>
    <row r="671" spans="1:11" ht="39" x14ac:dyDescent="0.3">
      <c r="A671" s="830">
        <v>2</v>
      </c>
      <c r="B671" s="831" t="s">
        <v>1648</v>
      </c>
      <c r="C671" s="832" t="s">
        <v>1635</v>
      </c>
      <c r="D671" s="833">
        <v>47500000</v>
      </c>
      <c r="E671" s="834" t="s">
        <v>20</v>
      </c>
      <c r="F671" s="834">
        <v>10000000</v>
      </c>
      <c r="G671" s="834"/>
      <c r="H671" s="834">
        <f t="shared" si="52"/>
        <v>10000000</v>
      </c>
      <c r="I671" s="825"/>
      <c r="J671" s="828" t="s">
        <v>4247</v>
      </c>
      <c r="K671" s="829"/>
    </row>
    <row r="672" spans="1:11" ht="39" x14ac:dyDescent="0.3">
      <c r="A672" s="830">
        <v>3</v>
      </c>
      <c r="B672" s="831" t="s">
        <v>1647</v>
      </c>
      <c r="C672" s="832" t="s">
        <v>1636</v>
      </c>
      <c r="D672" s="833">
        <v>32000000</v>
      </c>
      <c r="E672" s="834" t="s">
        <v>20</v>
      </c>
      <c r="F672" s="834">
        <v>5000000</v>
      </c>
      <c r="G672" s="834"/>
      <c r="H672" s="834">
        <f t="shared" si="52"/>
        <v>5000000</v>
      </c>
      <c r="I672" s="825"/>
      <c r="J672" s="828" t="s">
        <v>4247</v>
      </c>
      <c r="K672" s="829"/>
    </row>
    <row r="673" spans="1:11" ht="39" x14ac:dyDescent="0.3">
      <c r="A673" s="830">
        <v>4</v>
      </c>
      <c r="B673" s="831" t="s">
        <v>1646</v>
      </c>
      <c r="C673" s="832" t="s">
        <v>1637</v>
      </c>
      <c r="D673" s="833">
        <v>5500000</v>
      </c>
      <c r="E673" s="834" t="s">
        <v>20</v>
      </c>
      <c r="F673" s="834">
        <f>D673</f>
        <v>5500000</v>
      </c>
      <c r="G673" s="834"/>
      <c r="H673" s="834">
        <f t="shared" si="52"/>
        <v>5500000</v>
      </c>
      <c r="I673" s="825"/>
      <c r="J673" s="828" t="s">
        <v>4247</v>
      </c>
      <c r="K673" s="829"/>
    </row>
    <row r="674" spans="1:11" ht="39" x14ac:dyDescent="0.3">
      <c r="A674" s="830">
        <v>5</v>
      </c>
      <c r="B674" s="831" t="s">
        <v>1645</v>
      </c>
      <c r="C674" s="832" t="s">
        <v>1638</v>
      </c>
      <c r="D674" s="833">
        <v>5000000</v>
      </c>
      <c r="E674" s="834" t="s">
        <v>20</v>
      </c>
      <c r="F674" s="834">
        <f>D674</f>
        <v>5000000</v>
      </c>
      <c r="G674" s="834"/>
      <c r="H674" s="834">
        <f t="shared" si="52"/>
        <v>5000000</v>
      </c>
      <c r="I674" s="825"/>
      <c r="J674" s="828" t="s">
        <v>4247</v>
      </c>
      <c r="K674" s="829"/>
    </row>
    <row r="675" spans="1:11" ht="39" x14ac:dyDescent="0.3">
      <c r="A675" s="830">
        <v>6</v>
      </c>
      <c r="B675" s="831" t="s">
        <v>1644</v>
      </c>
      <c r="C675" s="832" t="s">
        <v>1639</v>
      </c>
      <c r="D675" s="833">
        <v>10000000</v>
      </c>
      <c r="E675" s="834">
        <v>1259360</v>
      </c>
      <c r="F675" s="834">
        <v>5000000</v>
      </c>
      <c r="G675" s="834"/>
      <c r="H675" s="834">
        <f t="shared" si="52"/>
        <v>5000000</v>
      </c>
      <c r="I675" s="825"/>
      <c r="J675" s="828" t="s">
        <v>4247</v>
      </c>
      <c r="K675" s="829"/>
    </row>
    <row r="676" spans="1:11" ht="58.5" x14ac:dyDescent="0.3">
      <c r="A676" s="830">
        <v>7</v>
      </c>
      <c r="B676" s="831" t="s">
        <v>1643</v>
      </c>
      <c r="C676" s="832" t="s">
        <v>1640</v>
      </c>
      <c r="D676" s="833">
        <v>5000000</v>
      </c>
      <c r="E676" s="834" t="s">
        <v>20</v>
      </c>
      <c r="F676" s="834">
        <f>D676</f>
        <v>5000000</v>
      </c>
      <c r="G676" s="834"/>
      <c r="H676" s="834">
        <f t="shared" si="52"/>
        <v>5000000</v>
      </c>
      <c r="I676" s="825"/>
      <c r="J676" s="828" t="s">
        <v>4247</v>
      </c>
      <c r="K676" s="829"/>
    </row>
    <row r="677" spans="1:11" ht="58.5" x14ac:dyDescent="0.3">
      <c r="A677" s="830">
        <v>8</v>
      </c>
      <c r="B677" s="831" t="s">
        <v>1642</v>
      </c>
      <c r="C677" s="832" t="s">
        <v>1641</v>
      </c>
      <c r="D677" s="833">
        <v>3000000</v>
      </c>
      <c r="E677" s="834" t="s">
        <v>20</v>
      </c>
      <c r="F677" s="834">
        <f>D677</f>
        <v>3000000</v>
      </c>
      <c r="G677" s="834"/>
      <c r="H677" s="834">
        <f t="shared" si="52"/>
        <v>3000000</v>
      </c>
      <c r="I677" s="825"/>
      <c r="J677" s="828" t="s">
        <v>4247</v>
      </c>
      <c r="K677" s="829"/>
    </row>
    <row r="678" spans="1:11" x14ac:dyDescent="0.3">
      <c r="A678" s="1360" t="s">
        <v>365</v>
      </c>
      <c r="B678" s="1360"/>
      <c r="C678" s="1360"/>
      <c r="D678" s="840">
        <v>120000000</v>
      </c>
      <c r="E678" s="841">
        <v>1259360</v>
      </c>
      <c r="F678" s="841">
        <f>SUM(F670:F677)</f>
        <v>50500000</v>
      </c>
      <c r="G678" s="841">
        <f t="shared" ref="G678:I678" si="53">SUM(G670:G677)</f>
        <v>0</v>
      </c>
      <c r="H678" s="834">
        <f t="shared" si="52"/>
        <v>50500000</v>
      </c>
      <c r="I678" s="841">
        <f t="shared" si="53"/>
        <v>12000000</v>
      </c>
      <c r="J678" s="828"/>
      <c r="K678" s="829"/>
    </row>
    <row r="679" spans="1:11" x14ac:dyDescent="0.3">
      <c r="A679" s="851">
        <v>2</v>
      </c>
      <c r="B679" s="852" t="s">
        <v>4160</v>
      </c>
      <c r="C679" s="816"/>
      <c r="F679" s="825"/>
      <c r="G679" s="825"/>
      <c r="H679" s="834">
        <f t="shared" si="52"/>
        <v>0</v>
      </c>
      <c r="I679" s="825"/>
      <c r="J679" s="828"/>
      <c r="K679" s="829"/>
    </row>
    <row r="680" spans="1:11" ht="39" x14ac:dyDescent="0.3">
      <c r="A680" s="830">
        <v>1</v>
      </c>
      <c r="B680" s="831" t="s">
        <v>1677</v>
      </c>
      <c r="C680" s="832" t="s">
        <v>1665</v>
      </c>
      <c r="D680" s="833">
        <v>20000000</v>
      </c>
      <c r="E680" s="834" t="s">
        <v>20</v>
      </c>
      <c r="F680" s="834">
        <v>0</v>
      </c>
      <c r="G680" s="834"/>
      <c r="H680" s="834">
        <f t="shared" si="52"/>
        <v>0</v>
      </c>
      <c r="I680" s="825"/>
      <c r="J680" s="828" t="s">
        <v>4482</v>
      </c>
      <c r="K680" s="829"/>
    </row>
    <row r="681" spans="1:11" ht="39" x14ac:dyDescent="0.3">
      <c r="A681" s="830">
        <v>2</v>
      </c>
      <c r="B681" s="831" t="s">
        <v>1678</v>
      </c>
      <c r="C681" s="832" t="s">
        <v>1666</v>
      </c>
      <c r="D681" s="833">
        <v>13000000</v>
      </c>
      <c r="E681" s="834" t="s">
        <v>20</v>
      </c>
      <c r="F681" s="834">
        <v>0</v>
      </c>
      <c r="G681" s="834"/>
      <c r="H681" s="834">
        <f t="shared" si="52"/>
        <v>0</v>
      </c>
      <c r="I681" s="825"/>
      <c r="J681" s="828" t="s">
        <v>4482</v>
      </c>
      <c r="K681" s="829"/>
    </row>
    <row r="682" spans="1:11" ht="39" x14ac:dyDescent="0.3">
      <c r="A682" s="830">
        <v>3</v>
      </c>
      <c r="B682" s="831" t="s">
        <v>1679</v>
      </c>
      <c r="C682" s="832" t="s">
        <v>1667</v>
      </c>
      <c r="D682" s="833">
        <v>10000000</v>
      </c>
      <c r="E682" s="834" t="s">
        <v>20</v>
      </c>
      <c r="F682" s="834">
        <v>0</v>
      </c>
      <c r="G682" s="834"/>
      <c r="H682" s="834">
        <f t="shared" si="52"/>
        <v>0</v>
      </c>
      <c r="I682" s="825"/>
      <c r="J682" s="828" t="s">
        <v>4482</v>
      </c>
      <c r="K682" s="829"/>
    </row>
    <row r="683" spans="1:11" ht="58.5" x14ac:dyDescent="0.3">
      <c r="A683" s="830">
        <v>4</v>
      </c>
      <c r="B683" s="831" t="s">
        <v>1680</v>
      </c>
      <c r="C683" s="832" t="s">
        <v>1668</v>
      </c>
      <c r="D683" s="833">
        <v>3000000</v>
      </c>
      <c r="E683" s="834" t="s">
        <v>20</v>
      </c>
      <c r="F683" s="834">
        <f>D683</f>
        <v>3000000</v>
      </c>
      <c r="G683" s="834"/>
      <c r="H683" s="834">
        <f t="shared" si="52"/>
        <v>3000000</v>
      </c>
      <c r="I683" s="825"/>
      <c r="J683" s="828" t="s">
        <v>4247</v>
      </c>
      <c r="K683" s="829"/>
    </row>
    <row r="684" spans="1:11" ht="78" x14ac:dyDescent="0.3">
      <c r="A684" s="830">
        <v>5</v>
      </c>
      <c r="B684" s="831" t="s">
        <v>1681</v>
      </c>
      <c r="C684" s="832" t="s">
        <v>1669</v>
      </c>
      <c r="D684" s="833">
        <v>5000000</v>
      </c>
      <c r="E684" s="834" t="s">
        <v>20</v>
      </c>
      <c r="F684" s="834">
        <v>2000000</v>
      </c>
      <c r="G684" s="834"/>
      <c r="H684" s="834">
        <f t="shared" si="52"/>
        <v>2000000</v>
      </c>
      <c r="I684" s="825"/>
      <c r="J684" s="828" t="s">
        <v>4247</v>
      </c>
      <c r="K684" s="829"/>
    </row>
    <row r="685" spans="1:11" ht="58.5" x14ac:dyDescent="0.3">
      <c r="A685" s="830">
        <v>6</v>
      </c>
      <c r="B685" s="831" t="s">
        <v>1682</v>
      </c>
      <c r="C685" s="832" t="s">
        <v>1670</v>
      </c>
      <c r="D685" s="833">
        <v>5000000</v>
      </c>
      <c r="E685" s="834" t="s">
        <v>20</v>
      </c>
      <c r="F685" s="834">
        <v>3000000</v>
      </c>
      <c r="G685" s="834"/>
      <c r="H685" s="834">
        <f t="shared" si="52"/>
        <v>3000000</v>
      </c>
      <c r="I685" s="825"/>
      <c r="J685" s="828" t="s">
        <v>4247</v>
      </c>
      <c r="K685" s="829"/>
    </row>
    <row r="686" spans="1:11" ht="39" x14ac:dyDescent="0.3">
      <c r="A686" s="830">
        <v>7</v>
      </c>
      <c r="B686" s="831" t="s">
        <v>1683</v>
      </c>
      <c r="C686" s="832" t="s">
        <v>1671</v>
      </c>
      <c r="D686" s="833">
        <v>5000000</v>
      </c>
      <c r="E686" s="834" t="s">
        <v>20</v>
      </c>
      <c r="F686" s="834">
        <v>5000000</v>
      </c>
      <c r="G686" s="834"/>
      <c r="H686" s="834">
        <f t="shared" si="52"/>
        <v>5000000</v>
      </c>
      <c r="I686" s="825"/>
      <c r="J686" s="828" t="s">
        <v>4247</v>
      </c>
      <c r="K686" s="829"/>
    </row>
    <row r="687" spans="1:11" ht="58.5" x14ac:dyDescent="0.3">
      <c r="A687" s="830">
        <v>8</v>
      </c>
      <c r="B687" s="831" t="s">
        <v>1684</v>
      </c>
      <c r="C687" s="832" t="s">
        <v>1672</v>
      </c>
      <c r="D687" s="833">
        <v>5000000</v>
      </c>
      <c r="E687" s="834">
        <v>1500000</v>
      </c>
      <c r="F687" s="834">
        <f>D687</f>
        <v>5000000</v>
      </c>
      <c r="G687" s="834"/>
      <c r="H687" s="834">
        <f t="shared" si="52"/>
        <v>5000000</v>
      </c>
      <c r="I687" s="825">
        <f>F687</f>
        <v>5000000</v>
      </c>
      <c r="J687" s="828"/>
      <c r="K687" s="828" t="s">
        <v>4226</v>
      </c>
    </row>
    <row r="688" spans="1:11" ht="58.5" x14ac:dyDescent="0.3">
      <c r="A688" s="830">
        <v>9</v>
      </c>
      <c r="B688" s="831" t="s">
        <v>1685</v>
      </c>
      <c r="C688" s="832" t="s">
        <v>1673</v>
      </c>
      <c r="D688" s="833">
        <v>2000000</v>
      </c>
      <c r="E688" s="834" t="s">
        <v>20</v>
      </c>
      <c r="F688" s="834">
        <f>D688</f>
        <v>2000000</v>
      </c>
      <c r="G688" s="834"/>
      <c r="H688" s="834">
        <f t="shared" si="52"/>
        <v>2000000</v>
      </c>
      <c r="I688" s="825"/>
      <c r="J688" s="828" t="s">
        <v>4247</v>
      </c>
      <c r="K688" s="829"/>
    </row>
    <row r="689" spans="1:11" ht="39" x14ac:dyDescent="0.3">
      <c r="A689" s="830">
        <v>10</v>
      </c>
      <c r="B689" s="831" t="s">
        <v>1686</v>
      </c>
      <c r="C689" s="832" t="s">
        <v>1674</v>
      </c>
      <c r="D689" s="833">
        <v>58000000</v>
      </c>
      <c r="E689" s="834" t="s">
        <v>20</v>
      </c>
      <c r="F689" s="834">
        <v>0</v>
      </c>
      <c r="G689" s="834"/>
      <c r="H689" s="834">
        <f t="shared" si="52"/>
        <v>0</v>
      </c>
      <c r="I689" s="825"/>
      <c r="J689" s="828" t="s">
        <v>4482</v>
      </c>
      <c r="K689" s="829"/>
    </row>
    <row r="690" spans="1:11" ht="39" x14ac:dyDescent="0.3">
      <c r="A690" s="830">
        <v>11</v>
      </c>
      <c r="B690" s="831" t="s">
        <v>1687</v>
      </c>
      <c r="C690" s="832" t="s">
        <v>1675</v>
      </c>
      <c r="D690" s="833">
        <v>8000000</v>
      </c>
      <c r="E690" s="834" t="s">
        <v>20</v>
      </c>
      <c r="F690" s="834">
        <v>2000000</v>
      </c>
      <c r="G690" s="834"/>
      <c r="H690" s="834">
        <f t="shared" si="52"/>
        <v>2000000</v>
      </c>
      <c r="I690" s="825"/>
      <c r="J690" s="828" t="s">
        <v>4247</v>
      </c>
      <c r="K690" s="829"/>
    </row>
    <row r="691" spans="1:11" ht="39" x14ac:dyDescent="0.3">
      <c r="A691" s="830">
        <v>12</v>
      </c>
      <c r="B691" s="831" t="s">
        <v>1688</v>
      </c>
      <c r="C691" s="832" t="s">
        <v>1676</v>
      </c>
      <c r="D691" s="833">
        <v>6000000</v>
      </c>
      <c r="E691" s="834" t="s">
        <v>20</v>
      </c>
      <c r="F691" s="834">
        <v>1000000</v>
      </c>
      <c r="G691" s="834"/>
      <c r="H691" s="834">
        <f t="shared" si="52"/>
        <v>1000000</v>
      </c>
      <c r="I691" s="825"/>
      <c r="J691" s="828" t="s">
        <v>4247</v>
      </c>
      <c r="K691" s="829"/>
    </row>
    <row r="692" spans="1:11" x14ac:dyDescent="0.3">
      <c r="A692" s="1360" t="s">
        <v>1664</v>
      </c>
      <c r="B692" s="1360"/>
      <c r="C692" s="1360"/>
      <c r="D692" s="841">
        <f>SUM(D680:D691)</f>
        <v>140000000</v>
      </c>
      <c r="E692" s="841">
        <f>SUM(E680:E691)</f>
        <v>1500000</v>
      </c>
      <c r="F692" s="841">
        <f>SUM(F680:F691)</f>
        <v>23000000</v>
      </c>
      <c r="G692" s="841">
        <f t="shared" ref="G692:I692" si="54">SUM(G680:G691)</f>
        <v>0</v>
      </c>
      <c r="H692" s="834">
        <f t="shared" si="52"/>
        <v>23000000</v>
      </c>
      <c r="I692" s="841">
        <f t="shared" si="54"/>
        <v>5000000</v>
      </c>
      <c r="J692" s="828"/>
      <c r="K692" s="829"/>
    </row>
    <row r="693" spans="1:11" x14ac:dyDescent="0.3">
      <c r="A693" s="851">
        <v>3</v>
      </c>
      <c r="B693" s="852" t="s">
        <v>4161</v>
      </c>
      <c r="C693" s="816"/>
      <c r="F693" s="825"/>
      <c r="G693" s="825"/>
      <c r="H693" s="834">
        <f t="shared" si="52"/>
        <v>0</v>
      </c>
      <c r="I693" s="825"/>
      <c r="J693" s="828"/>
      <c r="K693" s="829"/>
    </row>
    <row r="694" spans="1:11" ht="39" x14ac:dyDescent="0.3">
      <c r="A694" s="830">
        <v>1</v>
      </c>
      <c r="B694" s="831" t="s">
        <v>2310</v>
      </c>
      <c r="C694" s="832" t="s">
        <v>2298</v>
      </c>
      <c r="D694" s="833">
        <v>3000000</v>
      </c>
      <c r="E694" s="834" t="s">
        <v>20</v>
      </c>
      <c r="F694" s="834">
        <v>0</v>
      </c>
      <c r="G694" s="834"/>
      <c r="H694" s="834">
        <f t="shared" si="52"/>
        <v>0</v>
      </c>
      <c r="I694" s="825"/>
      <c r="J694" s="828" t="s">
        <v>4482</v>
      </c>
      <c r="K694" s="829"/>
    </row>
    <row r="695" spans="1:11" ht="39" x14ac:dyDescent="0.3">
      <c r="A695" s="830">
        <v>2</v>
      </c>
      <c r="B695" s="831" t="s">
        <v>2311</v>
      </c>
      <c r="C695" s="832" t="s">
        <v>2299</v>
      </c>
      <c r="D695" s="833">
        <v>1000000</v>
      </c>
      <c r="E695" s="834" t="s">
        <v>20</v>
      </c>
      <c r="F695" s="834">
        <f>D695</f>
        <v>1000000</v>
      </c>
      <c r="G695" s="834"/>
      <c r="H695" s="834">
        <f t="shared" si="52"/>
        <v>1000000</v>
      </c>
      <c r="I695" s="825"/>
      <c r="J695" s="828" t="s">
        <v>4247</v>
      </c>
      <c r="K695" s="829"/>
    </row>
    <row r="696" spans="1:11" ht="39" x14ac:dyDescent="0.3">
      <c r="A696" s="830">
        <v>3</v>
      </c>
      <c r="B696" s="831" t="s">
        <v>2312</v>
      </c>
      <c r="C696" s="832" t="s">
        <v>2300</v>
      </c>
      <c r="D696" s="833">
        <v>1000000</v>
      </c>
      <c r="E696" s="834" t="s">
        <v>20</v>
      </c>
      <c r="F696" s="834">
        <f>D696</f>
        <v>1000000</v>
      </c>
      <c r="G696" s="834"/>
      <c r="H696" s="834">
        <f t="shared" si="52"/>
        <v>1000000</v>
      </c>
      <c r="I696" s="825"/>
      <c r="J696" s="828" t="s">
        <v>4247</v>
      </c>
      <c r="K696" s="829"/>
    </row>
    <row r="697" spans="1:11" ht="39" x14ac:dyDescent="0.3">
      <c r="A697" s="830">
        <v>4</v>
      </c>
      <c r="B697" s="831" t="s">
        <v>2313</v>
      </c>
      <c r="C697" s="832" t="s">
        <v>2301</v>
      </c>
      <c r="D697" s="833">
        <v>1000000</v>
      </c>
      <c r="E697" s="834" t="s">
        <v>20</v>
      </c>
      <c r="F697" s="834">
        <f>D697</f>
        <v>1000000</v>
      </c>
      <c r="G697" s="834"/>
      <c r="H697" s="834">
        <f t="shared" si="52"/>
        <v>1000000</v>
      </c>
      <c r="I697" s="825"/>
      <c r="J697" s="828" t="s">
        <v>4247</v>
      </c>
      <c r="K697" s="829"/>
    </row>
    <row r="698" spans="1:11" ht="39" x14ac:dyDescent="0.3">
      <c r="A698" s="830">
        <v>5</v>
      </c>
      <c r="B698" s="831" t="s">
        <v>2314</v>
      </c>
      <c r="C698" s="832" t="s">
        <v>2302</v>
      </c>
      <c r="D698" s="833">
        <v>4000000</v>
      </c>
      <c r="E698" s="834">
        <v>890000</v>
      </c>
      <c r="F698" s="834">
        <v>2000000</v>
      </c>
      <c r="G698" s="834"/>
      <c r="H698" s="834">
        <f t="shared" si="52"/>
        <v>2000000</v>
      </c>
      <c r="I698" s="825"/>
      <c r="J698" s="828" t="s">
        <v>4247</v>
      </c>
      <c r="K698" s="829"/>
    </row>
    <row r="699" spans="1:11" ht="39" x14ac:dyDescent="0.3">
      <c r="A699" s="830">
        <v>6</v>
      </c>
      <c r="B699" s="831" t="s">
        <v>2315</v>
      </c>
      <c r="C699" s="832" t="s">
        <v>2303</v>
      </c>
      <c r="D699" s="833">
        <v>2000000</v>
      </c>
      <c r="E699" s="834" t="s">
        <v>20</v>
      </c>
      <c r="F699" s="834">
        <f>D699</f>
        <v>2000000</v>
      </c>
      <c r="G699" s="834"/>
      <c r="H699" s="834">
        <f t="shared" si="52"/>
        <v>2000000</v>
      </c>
      <c r="I699" s="825"/>
      <c r="J699" s="828" t="s">
        <v>4247</v>
      </c>
      <c r="K699" s="829"/>
    </row>
    <row r="700" spans="1:11" ht="39" x14ac:dyDescent="0.3">
      <c r="A700" s="830">
        <v>7</v>
      </c>
      <c r="B700" s="831" t="s">
        <v>2316</v>
      </c>
      <c r="C700" s="832" t="s">
        <v>2304</v>
      </c>
      <c r="D700" s="833">
        <v>2000000</v>
      </c>
      <c r="E700" s="834" t="s">
        <v>20</v>
      </c>
      <c r="F700" s="834">
        <v>0</v>
      </c>
      <c r="G700" s="834"/>
      <c r="H700" s="834">
        <f t="shared" si="52"/>
        <v>0</v>
      </c>
      <c r="I700" s="825"/>
      <c r="J700" s="828" t="s">
        <v>4482</v>
      </c>
      <c r="K700" s="829"/>
    </row>
    <row r="701" spans="1:11" ht="39" x14ac:dyDescent="0.3">
      <c r="A701" s="830">
        <v>8</v>
      </c>
      <c r="B701" s="831" t="s">
        <v>2317</v>
      </c>
      <c r="C701" s="832" t="s">
        <v>2305</v>
      </c>
      <c r="D701" s="833">
        <v>1000000</v>
      </c>
      <c r="E701" s="834" t="s">
        <v>20</v>
      </c>
      <c r="F701" s="834">
        <v>0</v>
      </c>
      <c r="G701" s="834"/>
      <c r="H701" s="834">
        <f t="shared" si="52"/>
        <v>0</v>
      </c>
      <c r="I701" s="825"/>
      <c r="J701" s="828" t="s">
        <v>4482</v>
      </c>
      <c r="K701" s="829"/>
    </row>
    <row r="702" spans="1:11" x14ac:dyDescent="0.3">
      <c r="A702" s="1360" t="s">
        <v>2297</v>
      </c>
      <c r="B702" s="1360"/>
      <c r="C702" s="1360"/>
      <c r="D702" s="840">
        <v>15000000</v>
      </c>
      <c r="E702" s="841">
        <v>890000</v>
      </c>
      <c r="F702" s="841">
        <f>SUM(F694:F701)</f>
        <v>7000000</v>
      </c>
      <c r="G702" s="841">
        <f>SUM(G694:G701)</f>
        <v>0</v>
      </c>
      <c r="H702" s="834">
        <f t="shared" si="52"/>
        <v>7000000</v>
      </c>
      <c r="I702" s="841">
        <f>SUM(I694:I701)</f>
        <v>0</v>
      </c>
      <c r="J702" s="828"/>
      <c r="K702" s="829"/>
    </row>
    <row r="703" spans="1:11" x14ac:dyDescent="0.3">
      <c r="A703" s="851">
        <v>4</v>
      </c>
      <c r="B703" s="852" t="s">
        <v>4162</v>
      </c>
      <c r="C703" s="816"/>
      <c r="F703" s="825"/>
      <c r="G703" s="825"/>
      <c r="H703" s="834">
        <f t="shared" si="52"/>
        <v>0</v>
      </c>
      <c r="I703" s="825"/>
      <c r="J703" s="828"/>
      <c r="K703" s="829"/>
    </row>
    <row r="704" spans="1:11" ht="39" x14ac:dyDescent="0.3">
      <c r="A704" s="830">
        <v>1</v>
      </c>
      <c r="B704" s="831" t="s">
        <v>2030</v>
      </c>
      <c r="C704" s="832" t="s">
        <v>2021</v>
      </c>
      <c r="D704" s="833">
        <v>12000000</v>
      </c>
      <c r="E704" s="834" t="s">
        <v>20</v>
      </c>
      <c r="F704" s="834">
        <v>0</v>
      </c>
      <c r="G704" s="834"/>
      <c r="H704" s="834">
        <f t="shared" si="52"/>
        <v>0</v>
      </c>
      <c r="I704" s="825"/>
      <c r="J704" s="828" t="s">
        <v>4482</v>
      </c>
      <c r="K704" s="829"/>
    </row>
    <row r="705" spans="1:11" ht="39" x14ac:dyDescent="0.3">
      <c r="A705" s="830">
        <v>2</v>
      </c>
      <c r="B705" s="831" t="s">
        <v>2031</v>
      </c>
      <c r="C705" s="832" t="s">
        <v>2022</v>
      </c>
      <c r="D705" s="833">
        <v>1750000</v>
      </c>
      <c r="E705" s="834" t="s">
        <v>20</v>
      </c>
      <c r="F705" s="834">
        <f>D705</f>
        <v>1750000</v>
      </c>
      <c r="G705" s="834"/>
      <c r="H705" s="834">
        <f t="shared" si="52"/>
        <v>1750000</v>
      </c>
      <c r="I705" s="825"/>
      <c r="J705" s="828" t="s">
        <v>4247</v>
      </c>
      <c r="K705" s="829"/>
    </row>
    <row r="706" spans="1:11" ht="58.5" x14ac:dyDescent="0.3">
      <c r="A706" s="830">
        <v>3</v>
      </c>
      <c r="B706" s="831" t="s">
        <v>2032</v>
      </c>
      <c r="C706" s="832" t="s">
        <v>2023</v>
      </c>
      <c r="D706" s="833">
        <v>2000000</v>
      </c>
      <c r="E706" s="834" t="s">
        <v>20</v>
      </c>
      <c r="F706" s="834">
        <v>1000000</v>
      </c>
      <c r="G706" s="834"/>
      <c r="H706" s="834">
        <f t="shared" si="52"/>
        <v>1000000</v>
      </c>
      <c r="I706" s="825"/>
      <c r="J706" s="828" t="s">
        <v>4247</v>
      </c>
      <c r="K706" s="829"/>
    </row>
    <row r="707" spans="1:11" ht="58.5" x14ac:dyDescent="0.3">
      <c r="A707" s="830">
        <v>4</v>
      </c>
      <c r="B707" s="831" t="s">
        <v>2033</v>
      </c>
      <c r="C707" s="832" t="s">
        <v>2024</v>
      </c>
      <c r="D707" s="833">
        <v>11000000</v>
      </c>
      <c r="E707" s="834" t="s">
        <v>20</v>
      </c>
      <c r="F707" s="834">
        <v>0</v>
      </c>
      <c r="G707" s="834"/>
      <c r="H707" s="834">
        <f t="shared" si="52"/>
        <v>0</v>
      </c>
      <c r="I707" s="825"/>
      <c r="J707" s="828" t="s">
        <v>4482</v>
      </c>
      <c r="K707" s="829"/>
    </row>
    <row r="708" spans="1:11" ht="78" x14ac:dyDescent="0.3">
      <c r="A708" s="830">
        <v>5</v>
      </c>
      <c r="B708" s="831" t="s">
        <v>2034</v>
      </c>
      <c r="C708" s="832" t="s">
        <v>2025</v>
      </c>
      <c r="D708" s="833">
        <v>5000000</v>
      </c>
      <c r="E708" s="834" t="s">
        <v>20</v>
      </c>
      <c r="F708" s="834">
        <v>0</v>
      </c>
      <c r="G708" s="834"/>
      <c r="H708" s="834">
        <f t="shared" si="52"/>
        <v>0</v>
      </c>
      <c r="I708" s="825"/>
      <c r="J708" s="828" t="s">
        <v>4482</v>
      </c>
      <c r="K708" s="829"/>
    </row>
    <row r="709" spans="1:11" ht="39" x14ac:dyDescent="0.3">
      <c r="A709" s="830">
        <v>6</v>
      </c>
      <c r="B709" s="831" t="s">
        <v>2035</v>
      </c>
      <c r="C709" s="832" t="s">
        <v>2026</v>
      </c>
      <c r="D709" s="833">
        <v>5750000</v>
      </c>
      <c r="E709" s="834">
        <v>1795333.33</v>
      </c>
      <c r="F709" s="834">
        <f>D709</f>
        <v>5750000</v>
      </c>
      <c r="G709" s="834"/>
      <c r="H709" s="834">
        <f t="shared" si="52"/>
        <v>5750000</v>
      </c>
      <c r="I709" s="825"/>
      <c r="J709" s="828" t="s">
        <v>4247</v>
      </c>
      <c r="K709" s="829"/>
    </row>
    <row r="710" spans="1:11" ht="39" x14ac:dyDescent="0.3">
      <c r="A710" s="830">
        <v>7</v>
      </c>
      <c r="B710" s="831" t="s">
        <v>2036</v>
      </c>
      <c r="C710" s="832" t="s">
        <v>2027</v>
      </c>
      <c r="D710" s="833">
        <v>2500000</v>
      </c>
      <c r="E710" s="834" t="s">
        <v>20</v>
      </c>
      <c r="F710" s="834">
        <v>0</v>
      </c>
      <c r="G710" s="834"/>
      <c r="H710" s="834">
        <f t="shared" si="52"/>
        <v>0</v>
      </c>
      <c r="I710" s="825"/>
      <c r="J710" s="828" t="s">
        <v>4482</v>
      </c>
      <c r="K710" s="829"/>
    </row>
    <row r="711" spans="1:11" ht="39" x14ac:dyDescent="0.3">
      <c r="A711" s="830">
        <v>8</v>
      </c>
      <c r="B711" s="831" t="s">
        <v>2038</v>
      </c>
      <c r="C711" s="832" t="s">
        <v>2028</v>
      </c>
      <c r="D711" s="833">
        <v>17000000</v>
      </c>
      <c r="E711" s="834" t="s">
        <v>20</v>
      </c>
      <c r="F711" s="834">
        <v>3500000</v>
      </c>
      <c r="G711" s="834"/>
      <c r="H711" s="834">
        <f t="shared" si="52"/>
        <v>3500000</v>
      </c>
      <c r="I711" s="825"/>
      <c r="J711" s="828" t="s">
        <v>4247</v>
      </c>
      <c r="K711" s="829"/>
    </row>
    <row r="712" spans="1:11" ht="39" x14ac:dyDescent="0.3">
      <c r="A712" s="830">
        <v>9</v>
      </c>
      <c r="B712" s="831" t="s">
        <v>2037</v>
      </c>
      <c r="C712" s="832" t="s">
        <v>2029</v>
      </c>
      <c r="D712" s="833">
        <v>8000000</v>
      </c>
      <c r="E712" s="834" t="s">
        <v>20</v>
      </c>
      <c r="F712" s="834">
        <v>0</v>
      </c>
      <c r="G712" s="834"/>
      <c r="H712" s="834">
        <f t="shared" si="52"/>
        <v>0</v>
      </c>
      <c r="I712" s="825"/>
      <c r="J712" s="828" t="s">
        <v>4482</v>
      </c>
      <c r="K712" s="829"/>
    </row>
    <row r="713" spans="1:11" x14ac:dyDescent="0.3">
      <c r="A713" s="1360" t="s">
        <v>2020</v>
      </c>
      <c r="B713" s="1360"/>
      <c r="C713" s="1360"/>
      <c r="D713" s="840">
        <v>65000000</v>
      </c>
      <c r="E713" s="841">
        <v>1795333.33</v>
      </c>
      <c r="F713" s="841">
        <f>SUM(F704:F712)</f>
        <v>12000000</v>
      </c>
      <c r="G713" s="841">
        <f t="shared" ref="G713:I713" si="55">SUM(G704:G712)</f>
        <v>0</v>
      </c>
      <c r="H713" s="834">
        <f t="shared" si="52"/>
        <v>12000000</v>
      </c>
      <c r="I713" s="841">
        <f t="shared" si="55"/>
        <v>0</v>
      </c>
      <c r="J713" s="828"/>
      <c r="K713" s="829"/>
    </row>
    <row r="714" spans="1:11" x14ac:dyDescent="0.3">
      <c r="A714" s="851">
        <v>5</v>
      </c>
      <c r="B714" s="852" t="s">
        <v>4163</v>
      </c>
      <c r="C714" s="869"/>
      <c r="D714" s="870"/>
      <c r="E714" s="871"/>
      <c r="F714" s="834"/>
      <c r="G714" s="834"/>
      <c r="H714" s="834">
        <f t="shared" si="52"/>
        <v>0</v>
      </c>
      <c r="I714" s="825"/>
      <c r="J714" s="828"/>
      <c r="K714" s="829"/>
    </row>
    <row r="715" spans="1:11" ht="78" x14ac:dyDescent="0.3">
      <c r="A715" s="830">
        <v>1</v>
      </c>
      <c r="B715" s="831" t="s">
        <v>495</v>
      </c>
      <c r="C715" s="832" t="s">
        <v>480</v>
      </c>
      <c r="D715" s="833">
        <v>923000000</v>
      </c>
      <c r="E715" s="834" t="s">
        <v>20</v>
      </c>
      <c r="F715" s="834">
        <v>0</v>
      </c>
      <c r="G715" s="834">
        <v>276000000</v>
      </c>
      <c r="H715" s="834">
        <f t="shared" si="52"/>
        <v>276000000</v>
      </c>
      <c r="I715" s="894">
        <v>260000000</v>
      </c>
      <c r="J715" s="828" t="s">
        <v>4255</v>
      </c>
      <c r="K715" s="828" t="s">
        <v>3798</v>
      </c>
    </row>
    <row r="716" spans="1:11" ht="39" x14ac:dyDescent="0.3">
      <c r="A716" s="830">
        <v>2</v>
      </c>
      <c r="B716" s="831" t="s">
        <v>496</v>
      </c>
      <c r="C716" s="832" t="s">
        <v>481</v>
      </c>
      <c r="D716" s="833">
        <v>10000000</v>
      </c>
      <c r="E716" s="834" t="s">
        <v>20</v>
      </c>
      <c r="F716" s="834">
        <v>5000000</v>
      </c>
      <c r="G716" s="834"/>
      <c r="H716" s="834">
        <f t="shared" si="52"/>
        <v>5000000</v>
      </c>
      <c r="I716" s="825"/>
      <c r="J716" s="828" t="s">
        <v>4247</v>
      </c>
      <c r="K716" s="829"/>
    </row>
    <row r="717" spans="1:11" ht="39" x14ac:dyDescent="0.3">
      <c r="A717" s="830">
        <v>3</v>
      </c>
      <c r="B717" s="831" t="s">
        <v>497</v>
      </c>
      <c r="C717" s="832" t="s">
        <v>482</v>
      </c>
      <c r="D717" s="833">
        <v>5000000</v>
      </c>
      <c r="E717" s="834">
        <v>3789856.14</v>
      </c>
      <c r="F717" s="834">
        <f>D717</f>
        <v>5000000</v>
      </c>
      <c r="G717" s="834"/>
      <c r="H717" s="834">
        <f t="shared" si="52"/>
        <v>5000000</v>
      </c>
      <c r="I717" s="825"/>
      <c r="J717" s="828" t="s">
        <v>4247</v>
      </c>
      <c r="K717" s="829"/>
    </row>
    <row r="718" spans="1:11" ht="175.5" x14ac:dyDescent="0.3">
      <c r="A718" s="830">
        <v>4</v>
      </c>
      <c r="B718" s="831" t="s">
        <v>498</v>
      </c>
      <c r="C718" s="832" t="s">
        <v>483</v>
      </c>
      <c r="D718" s="833">
        <v>2000000</v>
      </c>
      <c r="E718" s="834" t="s">
        <v>20</v>
      </c>
      <c r="F718" s="834">
        <v>1000000</v>
      </c>
      <c r="G718" s="834"/>
      <c r="H718" s="834">
        <f t="shared" si="52"/>
        <v>1000000</v>
      </c>
      <c r="I718" s="825"/>
      <c r="J718" s="837" t="s">
        <v>4247</v>
      </c>
      <c r="K718" s="829"/>
    </row>
    <row r="719" spans="1:11" ht="58.5" x14ac:dyDescent="0.3">
      <c r="A719" s="830">
        <v>5</v>
      </c>
      <c r="B719" s="831" t="s">
        <v>499</v>
      </c>
      <c r="C719" s="832" t="s">
        <v>484</v>
      </c>
      <c r="D719" s="833">
        <v>60000000</v>
      </c>
      <c r="E719" s="834">
        <v>1854000</v>
      </c>
      <c r="F719" s="834">
        <v>30000000</v>
      </c>
      <c r="G719" s="834"/>
      <c r="H719" s="834">
        <f t="shared" si="52"/>
        <v>30000000</v>
      </c>
      <c r="I719" s="825">
        <f>F719</f>
        <v>30000000</v>
      </c>
      <c r="J719" s="828"/>
      <c r="K719" s="828" t="s">
        <v>3799</v>
      </c>
    </row>
    <row r="720" spans="1:11" ht="39" x14ac:dyDescent="0.3">
      <c r="A720" s="830">
        <v>6</v>
      </c>
      <c r="B720" s="831" t="s">
        <v>500</v>
      </c>
      <c r="C720" s="832" t="s">
        <v>485</v>
      </c>
      <c r="D720" s="833">
        <v>10000000</v>
      </c>
      <c r="E720" s="834" t="s">
        <v>20</v>
      </c>
      <c r="F720" s="834">
        <f>D720</f>
        <v>10000000</v>
      </c>
      <c r="G720" s="834"/>
      <c r="H720" s="834">
        <f t="shared" si="52"/>
        <v>10000000</v>
      </c>
      <c r="I720" s="825">
        <f>F720</f>
        <v>10000000</v>
      </c>
      <c r="J720" s="828"/>
      <c r="K720" s="828" t="s">
        <v>3829</v>
      </c>
    </row>
    <row r="721" spans="1:11" ht="39" x14ac:dyDescent="0.3">
      <c r="A721" s="830">
        <v>7</v>
      </c>
      <c r="B721" s="831" t="s">
        <v>501</v>
      </c>
      <c r="C721" s="832" t="s">
        <v>486</v>
      </c>
      <c r="D721" s="833">
        <v>20000000</v>
      </c>
      <c r="E721" s="834">
        <v>996000</v>
      </c>
      <c r="F721" s="834">
        <v>10000000</v>
      </c>
      <c r="G721" s="834"/>
      <c r="H721" s="834">
        <f t="shared" si="52"/>
        <v>10000000</v>
      </c>
      <c r="I721" s="825">
        <f>F721</f>
        <v>10000000</v>
      </c>
      <c r="J721" s="828"/>
      <c r="K721" s="828" t="s">
        <v>3829</v>
      </c>
    </row>
    <row r="722" spans="1:11" ht="78" x14ac:dyDescent="0.3">
      <c r="A722" s="830">
        <v>8</v>
      </c>
      <c r="B722" s="831" t="s">
        <v>502</v>
      </c>
      <c r="C722" s="832" t="s">
        <v>487</v>
      </c>
      <c r="D722" s="833">
        <v>5000000</v>
      </c>
      <c r="E722" s="834" t="s">
        <v>20</v>
      </c>
      <c r="F722" s="834">
        <v>3000000</v>
      </c>
      <c r="G722" s="834"/>
      <c r="H722" s="834">
        <f t="shared" si="52"/>
        <v>3000000</v>
      </c>
      <c r="I722" s="825"/>
      <c r="J722" s="837" t="s">
        <v>4247</v>
      </c>
      <c r="K722" s="829"/>
    </row>
    <row r="723" spans="1:11" ht="39" x14ac:dyDescent="0.3">
      <c r="A723" s="830">
        <v>9</v>
      </c>
      <c r="B723" s="831" t="s">
        <v>503</v>
      </c>
      <c r="C723" s="832" t="s">
        <v>488</v>
      </c>
      <c r="D723" s="833">
        <v>5000000</v>
      </c>
      <c r="E723" s="834" t="s">
        <v>20</v>
      </c>
      <c r="F723" s="834">
        <v>0</v>
      </c>
      <c r="G723" s="834"/>
      <c r="H723" s="834">
        <f t="shared" si="52"/>
        <v>0</v>
      </c>
      <c r="I723" s="825"/>
      <c r="J723" s="828" t="s">
        <v>4482</v>
      </c>
      <c r="K723" s="829"/>
    </row>
    <row r="724" spans="1:11" ht="39" x14ac:dyDescent="0.3">
      <c r="A724" s="830">
        <v>10</v>
      </c>
      <c r="B724" s="831" t="s">
        <v>504</v>
      </c>
      <c r="C724" s="832" t="s">
        <v>489</v>
      </c>
      <c r="D724" s="833">
        <v>150000000</v>
      </c>
      <c r="E724" s="834">
        <v>38650000</v>
      </c>
      <c r="F724" s="834">
        <v>60000000</v>
      </c>
      <c r="G724" s="834"/>
      <c r="H724" s="834">
        <f t="shared" ref="H724:H788" si="56">F724+G724</f>
        <v>60000000</v>
      </c>
      <c r="I724" s="825"/>
      <c r="J724" s="837" t="s">
        <v>4247</v>
      </c>
      <c r="K724" s="829"/>
    </row>
    <row r="725" spans="1:11" ht="39" x14ac:dyDescent="0.3">
      <c r="A725" s="830">
        <v>11</v>
      </c>
      <c r="B725" s="831" t="s">
        <v>505</v>
      </c>
      <c r="C725" s="832" t="s">
        <v>490</v>
      </c>
      <c r="D725" s="833">
        <v>10000000</v>
      </c>
      <c r="E725" s="834">
        <v>2553400</v>
      </c>
      <c r="F725" s="834">
        <v>5000000</v>
      </c>
      <c r="G725" s="834"/>
      <c r="H725" s="834">
        <f t="shared" si="56"/>
        <v>5000000</v>
      </c>
      <c r="I725" s="825"/>
      <c r="J725" s="837" t="s">
        <v>4247</v>
      </c>
      <c r="K725" s="829"/>
    </row>
    <row r="726" spans="1:11" ht="39" x14ac:dyDescent="0.3">
      <c r="A726" s="830">
        <v>12</v>
      </c>
      <c r="B726" s="831" t="s">
        <v>506</v>
      </c>
      <c r="C726" s="832" t="s">
        <v>491</v>
      </c>
      <c r="D726" s="833">
        <v>6000000</v>
      </c>
      <c r="E726" s="834">
        <v>2534000</v>
      </c>
      <c r="F726" s="834">
        <f>D726</f>
        <v>6000000</v>
      </c>
      <c r="G726" s="834"/>
      <c r="H726" s="834">
        <f t="shared" si="56"/>
        <v>6000000</v>
      </c>
      <c r="I726" s="825"/>
      <c r="J726" s="837" t="s">
        <v>4247</v>
      </c>
      <c r="K726" s="829"/>
    </row>
    <row r="727" spans="1:11" ht="39" x14ac:dyDescent="0.3">
      <c r="A727" s="830">
        <v>13</v>
      </c>
      <c r="B727" s="831" t="s">
        <v>507</v>
      </c>
      <c r="C727" s="832" t="s">
        <v>492</v>
      </c>
      <c r="D727" s="833">
        <v>5000000</v>
      </c>
      <c r="E727" s="834" t="s">
        <v>20</v>
      </c>
      <c r="F727" s="834">
        <v>0</v>
      </c>
      <c r="G727" s="834"/>
      <c r="H727" s="834">
        <f t="shared" si="56"/>
        <v>0</v>
      </c>
      <c r="I727" s="825"/>
      <c r="J727" s="828" t="s">
        <v>4482</v>
      </c>
      <c r="K727" s="829"/>
    </row>
    <row r="728" spans="1:11" ht="39" x14ac:dyDescent="0.3">
      <c r="A728" s="830">
        <v>14</v>
      </c>
      <c r="B728" s="831" t="s">
        <v>508</v>
      </c>
      <c r="C728" s="832" t="s">
        <v>493</v>
      </c>
      <c r="D728" s="833">
        <v>10000000</v>
      </c>
      <c r="E728" s="834" t="s">
        <v>20</v>
      </c>
      <c r="F728" s="834">
        <v>5000000</v>
      </c>
      <c r="G728" s="834"/>
      <c r="H728" s="834">
        <f t="shared" si="56"/>
        <v>5000000</v>
      </c>
      <c r="I728" s="825"/>
      <c r="J728" s="837" t="s">
        <v>4247</v>
      </c>
      <c r="K728" s="829"/>
    </row>
    <row r="729" spans="1:11" ht="39" x14ac:dyDescent="0.3">
      <c r="A729" s="830">
        <v>15</v>
      </c>
      <c r="B729" s="831" t="s">
        <v>509</v>
      </c>
      <c r="C729" s="832" t="s">
        <v>494</v>
      </c>
      <c r="D729" s="833">
        <v>2000000</v>
      </c>
      <c r="E729" s="834">
        <v>904500</v>
      </c>
      <c r="F729" s="834">
        <v>2000000</v>
      </c>
      <c r="G729" s="834"/>
      <c r="H729" s="834">
        <f t="shared" si="56"/>
        <v>2000000</v>
      </c>
      <c r="I729" s="825"/>
      <c r="J729" s="837" t="s">
        <v>4247</v>
      </c>
      <c r="K729" s="829"/>
    </row>
    <row r="730" spans="1:11" x14ac:dyDescent="0.3">
      <c r="A730" s="1360" t="s">
        <v>479</v>
      </c>
      <c r="B730" s="1360"/>
      <c r="C730" s="1360"/>
      <c r="D730" s="840">
        <v>1223000000</v>
      </c>
      <c r="E730" s="841">
        <f>SUM(E715:E729)</f>
        <v>51281756.140000001</v>
      </c>
      <c r="F730" s="841">
        <f>SUM(F715:F729)</f>
        <v>142000000</v>
      </c>
      <c r="G730" s="841">
        <f>SUM(G715:G729)</f>
        <v>276000000</v>
      </c>
      <c r="H730" s="834">
        <f t="shared" si="56"/>
        <v>418000000</v>
      </c>
      <c r="I730" s="841">
        <f>SUM(I715:I729)</f>
        <v>310000000</v>
      </c>
      <c r="J730" s="828"/>
      <c r="K730" s="829"/>
    </row>
    <row r="731" spans="1:11" x14ac:dyDescent="0.3">
      <c r="A731" s="851">
        <v>6</v>
      </c>
      <c r="B731" s="852" t="s">
        <v>4164</v>
      </c>
      <c r="C731" s="816"/>
      <c r="F731" s="825"/>
      <c r="G731" s="825"/>
      <c r="H731" s="834">
        <f t="shared" si="56"/>
        <v>0</v>
      </c>
      <c r="I731" s="825"/>
      <c r="J731" s="828"/>
      <c r="K731" s="829"/>
    </row>
    <row r="732" spans="1:11" ht="39" x14ac:dyDescent="0.3">
      <c r="A732" s="830">
        <v>1</v>
      </c>
      <c r="B732" s="831" t="s">
        <v>1987</v>
      </c>
      <c r="C732" s="832" t="s">
        <v>1984</v>
      </c>
      <c r="D732" s="833">
        <v>10000000</v>
      </c>
      <c r="E732" s="834" t="s">
        <v>20</v>
      </c>
      <c r="F732" s="834">
        <f>5000000-5000000</f>
        <v>0</v>
      </c>
      <c r="G732" s="834"/>
      <c r="H732" s="834">
        <f t="shared" si="56"/>
        <v>0</v>
      </c>
      <c r="I732" s="825"/>
      <c r="J732" s="828" t="s">
        <v>4482</v>
      </c>
      <c r="K732" s="829"/>
    </row>
    <row r="733" spans="1:11" ht="97.5" x14ac:dyDescent="0.3">
      <c r="A733" s="830">
        <v>2</v>
      </c>
      <c r="B733" s="831" t="s">
        <v>1988</v>
      </c>
      <c r="C733" s="832" t="s">
        <v>1985</v>
      </c>
      <c r="D733" s="835">
        <v>0</v>
      </c>
      <c r="E733" s="834" t="s">
        <v>20</v>
      </c>
      <c r="F733" s="834">
        <v>0</v>
      </c>
      <c r="G733" s="834">
        <v>50000000</v>
      </c>
      <c r="H733" s="834">
        <f t="shared" si="56"/>
        <v>50000000</v>
      </c>
      <c r="I733" s="836">
        <f>G733</f>
        <v>50000000</v>
      </c>
      <c r="J733" s="895"/>
      <c r="K733" s="895" t="s">
        <v>3801</v>
      </c>
    </row>
    <row r="734" spans="1:11" ht="117" x14ac:dyDescent="0.3">
      <c r="A734" s="830">
        <v>3</v>
      </c>
      <c r="B734" s="831" t="s">
        <v>1989</v>
      </c>
      <c r="C734" s="832" t="s">
        <v>1986</v>
      </c>
      <c r="D734" s="833">
        <v>70286270</v>
      </c>
      <c r="E734" s="834" t="s">
        <v>20</v>
      </c>
      <c r="F734" s="834">
        <v>0</v>
      </c>
      <c r="G734" s="834">
        <v>454972410.89999998</v>
      </c>
      <c r="H734" s="834">
        <f t="shared" si="56"/>
        <v>454972410.89999998</v>
      </c>
      <c r="I734" s="825"/>
      <c r="J734" s="828" t="s">
        <v>4256</v>
      </c>
      <c r="K734" s="829"/>
    </row>
    <row r="735" spans="1:11" ht="78" x14ac:dyDescent="0.3">
      <c r="A735" s="830">
        <v>4</v>
      </c>
      <c r="B735" s="831" t="s">
        <v>4532</v>
      </c>
      <c r="C735" s="832" t="s">
        <v>4488</v>
      </c>
      <c r="D735" s="839"/>
      <c r="E735" s="834"/>
      <c r="F735" s="834"/>
      <c r="G735" s="834">
        <v>100000000</v>
      </c>
      <c r="H735" s="834">
        <f t="shared" si="56"/>
        <v>100000000</v>
      </c>
      <c r="I735" s="825">
        <f>H735</f>
        <v>100000000</v>
      </c>
      <c r="J735" s="828"/>
      <c r="K735" s="828" t="s">
        <v>4536</v>
      </c>
    </row>
    <row r="736" spans="1:11" x14ac:dyDescent="0.3">
      <c r="A736" s="1360" t="s">
        <v>1983</v>
      </c>
      <c r="B736" s="1360"/>
      <c r="C736" s="1360"/>
      <c r="D736" s="840">
        <v>80286270</v>
      </c>
      <c r="E736" s="847">
        <f>SUM(E732:E734)</f>
        <v>0</v>
      </c>
      <c r="F736" s="841">
        <f>SUM(F732:F734)</f>
        <v>0</v>
      </c>
      <c r="G736" s="841">
        <f>SUM(G732:G735)</f>
        <v>604972410.89999998</v>
      </c>
      <c r="H736" s="841">
        <f t="shared" ref="H736" si="57">SUM(H732:H735)</f>
        <v>604972410.89999998</v>
      </c>
      <c r="I736" s="841">
        <f>SUM(I732:I735)</f>
        <v>150000000</v>
      </c>
      <c r="J736" s="828"/>
      <c r="K736" s="829"/>
    </row>
    <row r="737" spans="1:11" x14ac:dyDescent="0.3">
      <c r="A737" s="850">
        <v>7</v>
      </c>
      <c r="B737" s="1379" t="s">
        <v>4165</v>
      </c>
      <c r="C737" s="1376"/>
      <c r="D737" s="829"/>
      <c r="E737" s="825"/>
      <c r="F737" s="825"/>
      <c r="G737" s="825"/>
      <c r="H737" s="834">
        <f t="shared" si="56"/>
        <v>0</v>
      </c>
      <c r="I737" s="825"/>
      <c r="J737" s="828"/>
      <c r="K737" s="829"/>
    </row>
    <row r="738" spans="1:11" ht="58.5" x14ac:dyDescent="0.3">
      <c r="A738" s="830">
        <v>1</v>
      </c>
      <c r="B738" s="831" t="s">
        <v>38</v>
      </c>
      <c r="C738" s="832" t="s">
        <v>21</v>
      </c>
      <c r="D738" s="833">
        <v>4000000</v>
      </c>
      <c r="E738" s="834" t="s">
        <v>20</v>
      </c>
      <c r="F738" s="834">
        <f>D738</f>
        <v>4000000</v>
      </c>
      <c r="G738" s="834"/>
      <c r="H738" s="834">
        <f t="shared" si="56"/>
        <v>4000000</v>
      </c>
      <c r="I738" s="825">
        <f>F738</f>
        <v>4000000</v>
      </c>
      <c r="J738" s="828"/>
      <c r="K738" s="828" t="s">
        <v>3802</v>
      </c>
    </row>
    <row r="739" spans="1:11" ht="39" x14ac:dyDescent="0.3">
      <c r="A739" s="830">
        <v>2</v>
      </c>
      <c r="B739" s="831" t="s">
        <v>30</v>
      </c>
      <c r="C739" s="832" t="s">
        <v>22</v>
      </c>
      <c r="D739" s="833">
        <v>1000000</v>
      </c>
      <c r="E739" s="834" t="s">
        <v>20</v>
      </c>
      <c r="F739" s="834">
        <f>D739</f>
        <v>1000000</v>
      </c>
      <c r="G739" s="834"/>
      <c r="H739" s="834">
        <f t="shared" si="56"/>
        <v>1000000</v>
      </c>
      <c r="I739" s="825"/>
      <c r="J739" s="837" t="s">
        <v>4247</v>
      </c>
      <c r="K739" s="829"/>
    </row>
    <row r="740" spans="1:11" ht="39" x14ac:dyDescent="0.3">
      <c r="A740" s="830">
        <v>3</v>
      </c>
      <c r="B740" s="831" t="s">
        <v>31</v>
      </c>
      <c r="C740" s="832" t="s">
        <v>23</v>
      </c>
      <c r="D740" s="833">
        <v>2000000</v>
      </c>
      <c r="E740" s="834" t="s">
        <v>20</v>
      </c>
      <c r="F740" s="834">
        <v>0</v>
      </c>
      <c r="G740" s="834"/>
      <c r="H740" s="834">
        <f t="shared" si="56"/>
        <v>0</v>
      </c>
      <c r="I740" s="825"/>
      <c r="J740" s="828" t="s">
        <v>4482</v>
      </c>
      <c r="K740" s="829"/>
    </row>
    <row r="741" spans="1:11" ht="39" x14ac:dyDescent="0.3">
      <c r="A741" s="830">
        <v>4</v>
      </c>
      <c r="B741" s="831" t="s">
        <v>32</v>
      </c>
      <c r="C741" s="832" t="s">
        <v>24</v>
      </c>
      <c r="D741" s="833">
        <v>6000000</v>
      </c>
      <c r="E741" s="834" t="s">
        <v>20</v>
      </c>
      <c r="F741" s="834">
        <f>D741</f>
        <v>6000000</v>
      </c>
      <c r="G741" s="834"/>
      <c r="H741" s="834">
        <f t="shared" si="56"/>
        <v>6000000</v>
      </c>
      <c r="I741" s="825"/>
      <c r="J741" s="837" t="s">
        <v>4247</v>
      </c>
      <c r="K741" s="829"/>
    </row>
    <row r="742" spans="1:11" ht="39" x14ac:dyDescent="0.3">
      <c r="A742" s="830">
        <v>5</v>
      </c>
      <c r="B742" s="831" t="s">
        <v>33</v>
      </c>
      <c r="C742" s="832" t="s">
        <v>25</v>
      </c>
      <c r="D742" s="833">
        <v>22000000</v>
      </c>
      <c r="E742" s="834" t="s">
        <v>20</v>
      </c>
      <c r="F742" s="834">
        <v>0</v>
      </c>
      <c r="G742" s="834"/>
      <c r="H742" s="834">
        <f t="shared" si="56"/>
        <v>0</v>
      </c>
      <c r="I742" s="825"/>
      <c r="J742" s="828" t="s">
        <v>4482</v>
      </c>
      <c r="K742" s="829"/>
    </row>
    <row r="743" spans="1:11" ht="39" x14ac:dyDescent="0.3">
      <c r="A743" s="830">
        <v>6</v>
      </c>
      <c r="B743" s="831" t="s">
        <v>34</v>
      </c>
      <c r="C743" s="832" t="s">
        <v>26</v>
      </c>
      <c r="D743" s="833">
        <v>3000000</v>
      </c>
      <c r="E743" s="834" t="s">
        <v>20</v>
      </c>
      <c r="F743" s="834">
        <f>D743</f>
        <v>3000000</v>
      </c>
      <c r="G743" s="834"/>
      <c r="H743" s="834">
        <f t="shared" si="56"/>
        <v>3000000</v>
      </c>
      <c r="I743" s="825">
        <f>F743</f>
        <v>3000000</v>
      </c>
      <c r="J743" s="828"/>
      <c r="K743" s="828" t="s">
        <v>3802</v>
      </c>
    </row>
    <row r="744" spans="1:11" ht="39" x14ac:dyDescent="0.3">
      <c r="A744" s="830">
        <v>7</v>
      </c>
      <c r="B744" s="831" t="s">
        <v>35</v>
      </c>
      <c r="C744" s="832" t="s">
        <v>27</v>
      </c>
      <c r="D744" s="833">
        <v>3000000</v>
      </c>
      <c r="E744" s="834" t="s">
        <v>20</v>
      </c>
      <c r="F744" s="834">
        <f>D744</f>
        <v>3000000</v>
      </c>
      <c r="G744" s="834"/>
      <c r="H744" s="834">
        <f t="shared" si="56"/>
        <v>3000000</v>
      </c>
      <c r="I744" s="825"/>
      <c r="J744" s="837" t="s">
        <v>4247</v>
      </c>
      <c r="K744" s="829"/>
    </row>
    <row r="745" spans="1:11" ht="39" x14ac:dyDescent="0.3">
      <c r="A745" s="830">
        <v>8</v>
      </c>
      <c r="B745" s="831" t="s">
        <v>36</v>
      </c>
      <c r="C745" s="832" t="s">
        <v>28</v>
      </c>
      <c r="D745" s="833">
        <v>5000000</v>
      </c>
      <c r="E745" s="834" t="s">
        <v>20</v>
      </c>
      <c r="F745" s="834">
        <f>D745</f>
        <v>5000000</v>
      </c>
      <c r="G745" s="834"/>
      <c r="H745" s="834">
        <f t="shared" si="56"/>
        <v>5000000</v>
      </c>
      <c r="I745" s="825"/>
      <c r="J745" s="837" t="s">
        <v>4247</v>
      </c>
      <c r="K745" s="829"/>
    </row>
    <row r="746" spans="1:11" ht="39" x14ac:dyDescent="0.3">
      <c r="A746" s="830">
        <v>9</v>
      </c>
      <c r="B746" s="831" t="s">
        <v>37</v>
      </c>
      <c r="C746" s="832" t="s">
        <v>29</v>
      </c>
      <c r="D746" s="833">
        <v>4000000</v>
      </c>
      <c r="E746" s="834" t="s">
        <v>20</v>
      </c>
      <c r="F746" s="834">
        <v>0</v>
      </c>
      <c r="G746" s="834"/>
      <c r="H746" s="834">
        <f t="shared" si="56"/>
        <v>0</v>
      </c>
      <c r="I746" s="825"/>
      <c r="J746" s="828" t="s">
        <v>4482</v>
      </c>
      <c r="K746" s="829"/>
    </row>
    <row r="747" spans="1:11" x14ac:dyDescent="0.3">
      <c r="A747" s="1365" t="s">
        <v>19</v>
      </c>
      <c r="B747" s="1366"/>
      <c r="C747" s="1367"/>
      <c r="D747" s="872">
        <f>SUM(D738:D746)</f>
        <v>50000000</v>
      </c>
      <c r="E747" s="847">
        <f>SUM(E738:E746)</f>
        <v>0</v>
      </c>
      <c r="F747" s="841">
        <f>SUM(F738:F746)</f>
        <v>22000000</v>
      </c>
      <c r="G747" s="841">
        <f t="shared" ref="G747:I747" si="58">SUM(G738:G746)</f>
        <v>0</v>
      </c>
      <c r="H747" s="834">
        <f t="shared" si="56"/>
        <v>22000000</v>
      </c>
      <c r="I747" s="841">
        <f t="shared" si="58"/>
        <v>7000000</v>
      </c>
      <c r="J747" s="828"/>
      <c r="K747" s="829"/>
    </row>
    <row r="748" spans="1:11" x14ac:dyDescent="0.3">
      <c r="A748" s="1360" t="s">
        <v>3426</v>
      </c>
      <c r="B748" s="1360"/>
      <c r="C748" s="1360"/>
      <c r="D748" s="847">
        <f>D747+D736+D730+D713+D702+D692+D678</f>
        <v>1693286270</v>
      </c>
      <c r="E748" s="847">
        <f>E747+E736+E730+E713+E702+E692+E678</f>
        <v>56726449.469999999</v>
      </c>
      <c r="F748" s="841">
        <f>F747+F736+F730+F713+F702+F692+F678</f>
        <v>256500000</v>
      </c>
      <c r="G748" s="841">
        <f>G747+G736+G730+G713+G702+G692+G678</f>
        <v>880972410.89999998</v>
      </c>
      <c r="H748" s="834">
        <f t="shared" si="56"/>
        <v>1137472410.9000001</v>
      </c>
      <c r="I748" s="841">
        <f>I747+I736+I730+I713+I702+I692+I678</f>
        <v>484000000</v>
      </c>
      <c r="J748" s="828"/>
      <c r="K748" s="829"/>
    </row>
    <row r="749" spans="1:11" x14ac:dyDescent="0.3">
      <c r="A749" s="1361" t="s">
        <v>3427</v>
      </c>
      <c r="B749" s="1361"/>
      <c r="C749" s="1361"/>
      <c r="D749" s="1361"/>
      <c r="E749" s="1361"/>
      <c r="F749" s="1362"/>
      <c r="G749" s="824"/>
      <c r="H749" s="834">
        <f t="shared" si="56"/>
        <v>0</v>
      </c>
      <c r="I749" s="825"/>
      <c r="J749" s="828"/>
      <c r="K749" s="829"/>
    </row>
    <row r="750" spans="1:11" x14ac:dyDescent="0.3">
      <c r="A750" s="820">
        <v>1</v>
      </c>
      <c r="B750" s="827" t="s">
        <v>4167</v>
      </c>
      <c r="C750" s="844"/>
      <c r="D750" s="840"/>
      <c r="E750" s="847"/>
      <c r="F750" s="853"/>
      <c r="G750" s="853"/>
      <c r="H750" s="834">
        <f t="shared" si="56"/>
        <v>0</v>
      </c>
      <c r="I750" s="825"/>
      <c r="J750" s="828"/>
      <c r="K750" s="829"/>
    </row>
    <row r="751" spans="1:11" ht="39" x14ac:dyDescent="0.3">
      <c r="A751" s="830">
        <v>1</v>
      </c>
      <c r="B751" s="831" t="s">
        <v>2850</v>
      </c>
      <c r="C751" s="832" t="s">
        <v>2851</v>
      </c>
      <c r="D751" s="833">
        <v>15000000</v>
      </c>
      <c r="E751" s="839" t="s">
        <v>20</v>
      </c>
      <c r="F751" s="867">
        <v>0</v>
      </c>
      <c r="G751" s="867"/>
      <c r="H751" s="834">
        <f t="shared" si="56"/>
        <v>0</v>
      </c>
      <c r="I751" s="896"/>
      <c r="J751" s="828" t="s">
        <v>4482</v>
      </c>
      <c r="K751" s="829"/>
    </row>
    <row r="752" spans="1:11" ht="39" x14ac:dyDescent="0.3">
      <c r="A752" s="830">
        <v>2</v>
      </c>
      <c r="B752" s="831" t="s">
        <v>2852</v>
      </c>
      <c r="C752" s="832" t="s">
        <v>2853</v>
      </c>
      <c r="D752" s="833">
        <v>10000000</v>
      </c>
      <c r="E752" s="839" t="s">
        <v>20</v>
      </c>
      <c r="F752" s="867">
        <v>0</v>
      </c>
      <c r="G752" s="867"/>
      <c r="H752" s="834">
        <f t="shared" si="56"/>
        <v>0</v>
      </c>
      <c r="I752" s="896"/>
      <c r="J752" s="828" t="s">
        <v>4482</v>
      </c>
      <c r="K752" s="829"/>
    </row>
    <row r="753" spans="1:11" ht="97.5" x14ac:dyDescent="0.3">
      <c r="A753" s="830">
        <v>3</v>
      </c>
      <c r="B753" s="831" t="s">
        <v>2854</v>
      </c>
      <c r="C753" s="832" t="s">
        <v>2855</v>
      </c>
      <c r="D753" s="833">
        <v>6000000</v>
      </c>
      <c r="E753" s="839" t="s">
        <v>20</v>
      </c>
      <c r="F753" s="867">
        <v>0</v>
      </c>
      <c r="G753" s="867"/>
      <c r="H753" s="834">
        <f t="shared" si="56"/>
        <v>0</v>
      </c>
      <c r="I753" s="896"/>
      <c r="J753" s="828" t="s">
        <v>4482</v>
      </c>
      <c r="K753" s="829"/>
    </row>
    <row r="754" spans="1:11" ht="39" x14ac:dyDescent="0.3">
      <c r="A754" s="830">
        <v>4</v>
      </c>
      <c r="B754" s="831" t="s">
        <v>2856</v>
      </c>
      <c r="C754" s="832" t="s">
        <v>2857</v>
      </c>
      <c r="D754" s="833">
        <v>3000000</v>
      </c>
      <c r="E754" s="839" t="s">
        <v>20</v>
      </c>
      <c r="F754" s="867">
        <f t="shared" ref="F754:F764" si="59">D754</f>
        <v>3000000</v>
      </c>
      <c r="G754" s="867"/>
      <c r="H754" s="834">
        <f t="shared" si="56"/>
        <v>3000000</v>
      </c>
      <c r="I754" s="896"/>
      <c r="J754" s="837" t="s">
        <v>4247</v>
      </c>
      <c r="K754" s="829"/>
    </row>
    <row r="755" spans="1:11" ht="39" x14ac:dyDescent="0.3">
      <c r="A755" s="830">
        <v>5</v>
      </c>
      <c r="B755" s="831" t="s">
        <v>2858</v>
      </c>
      <c r="C755" s="832" t="s">
        <v>2859</v>
      </c>
      <c r="D755" s="833">
        <v>10000000</v>
      </c>
      <c r="E755" s="839" t="s">
        <v>20</v>
      </c>
      <c r="F755" s="867">
        <f t="shared" si="59"/>
        <v>10000000</v>
      </c>
      <c r="G755" s="867"/>
      <c r="H755" s="834">
        <f t="shared" si="56"/>
        <v>10000000</v>
      </c>
      <c r="I755" s="896"/>
      <c r="J755" s="837" t="s">
        <v>4247</v>
      </c>
      <c r="K755" s="829"/>
    </row>
    <row r="756" spans="1:11" ht="39" x14ac:dyDescent="0.3">
      <c r="A756" s="830">
        <v>6</v>
      </c>
      <c r="B756" s="831" t="s">
        <v>2860</v>
      </c>
      <c r="C756" s="832" t="s">
        <v>2861</v>
      </c>
      <c r="D756" s="833">
        <v>10000000</v>
      </c>
      <c r="E756" s="839" t="s">
        <v>20</v>
      </c>
      <c r="F756" s="867">
        <v>0</v>
      </c>
      <c r="G756" s="867"/>
      <c r="H756" s="834">
        <f t="shared" si="56"/>
        <v>0</v>
      </c>
      <c r="I756" s="896"/>
      <c r="J756" s="828" t="s">
        <v>4482</v>
      </c>
      <c r="K756" s="829"/>
    </row>
    <row r="757" spans="1:11" ht="58.5" x14ac:dyDescent="0.3">
      <c r="A757" s="830">
        <v>7</v>
      </c>
      <c r="B757" s="831" t="s">
        <v>2862</v>
      </c>
      <c r="C757" s="832" t="s">
        <v>2863</v>
      </c>
      <c r="D757" s="833">
        <v>20000000</v>
      </c>
      <c r="E757" s="839" t="s">
        <v>20</v>
      </c>
      <c r="F757" s="867">
        <v>5000000</v>
      </c>
      <c r="G757" s="867"/>
      <c r="H757" s="834">
        <f t="shared" si="56"/>
        <v>5000000</v>
      </c>
      <c r="I757" s="896"/>
      <c r="J757" s="837" t="s">
        <v>4247</v>
      </c>
      <c r="K757" s="829"/>
    </row>
    <row r="758" spans="1:11" ht="39" x14ac:dyDescent="0.3">
      <c r="A758" s="830">
        <v>8</v>
      </c>
      <c r="B758" s="831" t="s">
        <v>2864</v>
      </c>
      <c r="C758" s="832" t="s">
        <v>2865</v>
      </c>
      <c r="D758" s="833">
        <v>2000000</v>
      </c>
      <c r="E758" s="839" t="s">
        <v>20</v>
      </c>
      <c r="F758" s="867">
        <f t="shared" si="59"/>
        <v>2000000</v>
      </c>
      <c r="G758" s="867"/>
      <c r="H758" s="834">
        <f t="shared" si="56"/>
        <v>2000000</v>
      </c>
      <c r="I758" s="896"/>
      <c r="J758" s="837" t="s">
        <v>4247</v>
      </c>
      <c r="K758" s="829"/>
    </row>
    <row r="759" spans="1:11" ht="58.5" x14ac:dyDescent="0.3">
      <c r="A759" s="830">
        <v>9</v>
      </c>
      <c r="B759" s="831" t="s">
        <v>2866</v>
      </c>
      <c r="C759" s="832" t="s">
        <v>2867</v>
      </c>
      <c r="D759" s="833">
        <v>20000000</v>
      </c>
      <c r="E759" s="834">
        <v>17355643.199999999</v>
      </c>
      <c r="F759" s="867">
        <v>17500000</v>
      </c>
      <c r="G759" s="867"/>
      <c r="H759" s="834">
        <f t="shared" si="56"/>
        <v>17500000</v>
      </c>
      <c r="I759" s="896"/>
      <c r="J759" s="837" t="s">
        <v>4247</v>
      </c>
      <c r="K759" s="829"/>
    </row>
    <row r="760" spans="1:11" ht="39" x14ac:dyDescent="0.3">
      <c r="A760" s="830">
        <v>10</v>
      </c>
      <c r="B760" s="831" t="s">
        <v>2868</v>
      </c>
      <c r="C760" s="832" t="s">
        <v>2869</v>
      </c>
      <c r="D760" s="833">
        <v>2500000</v>
      </c>
      <c r="E760" s="839" t="s">
        <v>20</v>
      </c>
      <c r="F760" s="867">
        <v>0</v>
      </c>
      <c r="G760" s="867"/>
      <c r="H760" s="834">
        <f t="shared" si="56"/>
        <v>0</v>
      </c>
      <c r="I760" s="896"/>
      <c r="J760" s="828" t="s">
        <v>4482</v>
      </c>
      <c r="K760" s="829"/>
    </row>
    <row r="761" spans="1:11" ht="39" x14ac:dyDescent="0.3">
      <c r="A761" s="830">
        <v>11</v>
      </c>
      <c r="B761" s="831" t="s">
        <v>2870</v>
      </c>
      <c r="C761" s="832" t="s">
        <v>2871</v>
      </c>
      <c r="D761" s="833">
        <v>15000000</v>
      </c>
      <c r="E761" s="839" t="s">
        <v>20</v>
      </c>
      <c r="F761" s="867">
        <v>0</v>
      </c>
      <c r="G761" s="867"/>
      <c r="H761" s="834">
        <f t="shared" si="56"/>
        <v>0</v>
      </c>
      <c r="I761" s="896"/>
      <c r="J761" s="828" t="s">
        <v>4482</v>
      </c>
      <c r="K761" s="829"/>
    </row>
    <row r="762" spans="1:11" ht="58.5" x14ac:dyDescent="0.3">
      <c r="A762" s="830">
        <v>12</v>
      </c>
      <c r="B762" s="831" t="s">
        <v>2872</v>
      </c>
      <c r="C762" s="832" t="s">
        <v>2873</v>
      </c>
      <c r="D762" s="833">
        <v>20000000</v>
      </c>
      <c r="E762" s="839" t="s">
        <v>20</v>
      </c>
      <c r="F762" s="867">
        <f t="shared" si="59"/>
        <v>20000000</v>
      </c>
      <c r="G762" s="867"/>
      <c r="H762" s="834">
        <f t="shared" si="56"/>
        <v>20000000</v>
      </c>
      <c r="I762" s="896"/>
      <c r="J762" s="837" t="s">
        <v>4247</v>
      </c>
      <c r="K762" s="829"/>
    </row>
    <row r="763" spans="1:11" ht="39" x14ac:dyDescent="0.3">
      <c r="A763" s="830">
        <v>13</v>
      </c>
      <c r="B763" s="831" t="s">
        <v>2874</v>
      </c>
      <c r="C763" s="832" t="s">
        <v>2875</v>
      </c>
      <c r="D763" s="833">
        <v>40000000</v>
      </c>
      <c r="E763" s="839" t="s">
        <v>20</v>
      </c>
      <c r="F763" s="867">
        <v>20000000</v>
      </c>
      <c r="G763" s="867"/>
      <c r="H763" s="834">
        <f t="shared" si="56"/>
        <v>20000000</v>
      </c>
      <c r="I763" s="896"/>
      <c r="J763" s="837" t="s">
        <v>4247</v>
      </c>
      <c r="K763" s="829"/>
    </row>
    <row r="764" spans="1:11" ht="39" x14ac:dyDescent="0.3">
      <c r="A764" s="830">
        <v>14</v>
      </c>
      <c r="B764" s="831" t="s">
        <v>2876</v>
      </c>
      <c r="C764" s="832" t="s">
        <v>2877</v>
      </c>
      <c r="D764" s="833">
        <v>2500000</v>
      </c>
      <c r="E764" s="839" t="s">
        <v>20</v>
      </c>
      <c r="F764" s="867">
        <f t="shared" si="59"/>
        <v>2500000</v>
      </c>
      <c r="G764" s="867"/>
      <c r="H764" s="834">
        <f t="shared" si="56"/>
        <v>2500000</v>
      </c>
      <c r="I764" s="896"/>
      <c r="J764" s="837" t="s">
        <v>4247</v>
      </c>
      <c r="K764" s="829"/>
    </row>
    <row r="765" spans="1:11" ht="58.5" x14ac:dyDescent="0.3">
      <c r="A765" s="830">
        <v>15</v>
      </c>
      <c r="B765" s="831" t="s">
        <v>2878</v>
      </c>
      <c r="C765" s="832" t="s">
        <v>2879</v>
      </c>
      <c r="D765" s="833">
        <v>725000000</v>
      </c>
      <c r="E765" s="839" t="s">
        <v>20</v>
      </c>
      <c r="F765" s="867">
        <v>200000000</v>
      </c>
      <c r="G765" s="867"/>
      <c r="H765" s="834">
        <f t="shared" si="56"/>
        <v>200000000</v>
      </c>
      <c r="I765" s="896"/>
      <c r="J765" s="837" t="s">
        <v>4247</v>
      </c>
      <c r="K765" s="829"/>
    </row>
    <row r="766" spans="1:11" ht="78" x14ac:dyDescent="0.3">
      <c r="A766" s="830">
        <v>16</v>
      </c>
      <c r="B766" s="831" t="s">
        <v>2880</v>
      </c>
      <c r="C766" s="832" t="s">
        <v>2881</v>
      </c>
      <c r="D766" s="833">
        <v>11036000000</v>
      </c>
      <c r="E766" s="834">
        <v>4343138378.5900002</v>
      </c>
      <c r="F766" s="867">
        <v>1000000000</v>
      </c>
      <c r="G766" s="867">
        <f>6977000000+47000000-1000000000</f>
        <v>6024000000</v>
      </c>
      <c r="H766" s="834">
        <f t="shared" si="56"/>
        <v>7024000000</v>
      </c>
      <c r="I766" s="897">
        <v>4902000000</v>
      </c>
      <c r="J766" s="828"/>
      <c r="K766" s="828" t="s">
        <v>3809</v>
      </c>
    </row>
    <row r="767" spans="1:11" ht="39" x14ac:dyDescent="0.3">
      <c r="A767" s="830">
        <v>17</v>
      </c>
      <c r="B767" s="831" t="s">
        <v>2882</v>
      </c>
      <c r="C767" s="832" t="s">
        <v>2883</v>
      </c>
      <c r="D767" s="833">
        <v>2000000</v>
      </c>
      <c r="E767" s="839" t="s">
        <v>20</v>
      </c>
      <c r="F767" s="867">
        <v>0</v>
      </c>
      <c r="G767" s="867"/>
      <c r="H767" s="834">
        <f t="shared" si="56"/>
        <v>0</v>
      </c>
      <c r="I767" s="896"/>
      <c r="J767" s="828" t="s">
        <v>4482</v>
      </c>
      <c r="K767" s="829"/>
    </row>
    <row r="768" spans="1:11" ht="156" x14ac:dyDescent="0.3">
      <c r="A768" s="830">
        <v>18</v>
      </c>
      <c r="B768" s="831" t="s">
        <v>2884</v>
      </c>
      <c r="C768" s="832" t="s">
        <v>2885</v>
      </c>
      <c r="D768" s="833">
        <v>2000000000</v>
      </c>
      <c r="E768" s="839" t="s">
        <v>20</v>
      </c>
      <c r="F768" s="867">
        <v>0</v>
      </c>
      <c r="G768" s="867">
        <v>2000000000</v>
      </c>
      <c r="H768" s="834">
        <f t="shared" si="56"/>
        <v>2000000000</v>
      </c>
      <c r="I768" s="897"/>
      <c r="J768" s="828" t="s">
        <v>4265</v>
      </c>
      <c r="K768" s="828"/>
    </row>
    <row r="769" spans="1:11" ht="39" x14ac:dyDescent="0.3">
      <c r="A769" s="830">
        <v>19</v>
      </c>
      <c r="B769" s="831" t="s">
        <v>2886</v>
      </c>
      <c r="C769" s="832" t="s">
        <v>2887</v>
      </c>
      <c r="D769" s="833">
        <v>3000000</v>
      </c>
      <c r="E769" s="839" t="s">
        <v>20</v>
      </c>
      <c r="F769" s="867">
        <f>D769</f>
        <v>3000000</v>
      </c>
      <c r="G769" s="867"/>
      <c r="H769" s="834">
        <f t="shared" si="56"/>
        <v>3000000</v>
      </c>
      <c r="I769" s="897"/>
      <c r="J769" s="837" t="s">
        <v>4247</v>
      </c>
      <c r="K769" s="829"/>
    </row>
    <row r="770" spans="1:11" ht="97.5" x14ac:dyDescent="0.3">
      <c r="A770" s="830">
        <v>20</v>
      </c>
      <c r="B770" s="831" t="s">
        <v>2888</v>
      </c>
      <c r="C770" s="832" t="s">
        <v>4469</v>
      </c>
      <c r="D770" s="833">
        <v>1200000000</v>
      </c>
      <c r="E770" s="834">
        <v>341802301.72000003</v>
      </c>
      <c r="F770" s="867">
        <v>0</v>
      </c>
      <c r="G770" s="867">
        <v>600000000</v>
      </c>
      <c r="H770" s="834">
        <f t="shared" si="56"/>
        <v>600000000</v>
      </c>
      <c r="I770" s="897">
        <f>G770</f>
        <v>600000000</v>
      </c>
      <c r="J770" s="828"/>
      <c r="K770" s="828" t="s">
        <v>3830</v>
      </c>
    </row>
    <row r="771" spans="1:11" ht="78" x14ac:dyDescent="0.3">
      <c r="A771" s="830">
        <v>21</v>
      </c>
      <c r="B771" s="831" t="s">
        <v>2890</v>
      </c>
      <c r="C771" s="832" t="s">
        <v>3803</v>
      </c>
      <c r="D771" s="833">
        <v>15000000</v>
      </c>
      <c r="E771" s="839" t="s">
        <v>20</v>
      </c>
      <c r="F771" s="867">
        <f>D771</f>
        <v>15000000</v>
      </c>
      <c r="G771" s="867"/>
      <c r="H771" s="834">
        <f t="shared" si="56"/>
        <v>15000000</v>
      </c>
      <c r="I771" s="897">
        <f>F771</f>
        <v>15000000</v>
      </c>
      <c r="J771" s="828"/>
      <c r="K771" s="828" t="s">
        <v>4257</v>
      </c>
    </row>
    <row r="772" spans="1:11" ht="39" x14ac:dyDescent="0.3">
      <c r="A772" s="830">
        <v>22</v>
      </c>
      <c r="B772" s="831" t="s">
        <v>2892</v>
      </c>
      <c r="C772" s="832" t="s">
        <v>2893</v>
      </c>
      <c r="D772" s="833">
        <v>300000000</v>
      </c>
      <c r="E772" s="834">
        <v>13163924.199999999</v>
      </c>
      <c r="F772" s="867">
        <v>100000000</v>
      </c>
      <c r="G772" s="867"/>
      <c r="H772" s="834">
        <f t="shared" si="56"/>
        <v>100000000</v>
      </c>
      <c r="I772" s="896"/>
      <c r="J772" s="837" t="s">
        <v>4247</v>
      </c>
      <c r="K772" s="829"/>
    </row>
    <row r="773" spans="1:11" ht="39" x14ac:dyDescent="0.3">
      <c r="A773" s="830">
        <v>23</v>
      </c>
      <c r="B773" s="831" t="s">
        <v>2894</v>
      </c>
      <c r="C773" s="832" t="s">
        <v>2895</v>
      </c>
      <c r="D773" s="833">
        <v>200000000</v>
      </c>
      <c r="E773" s="839" t="s">
        <v>20</v>
      </c>
      <c r="F773" s="867">
        <v>50000000</v>
      </c>
      <c r="G773" s="867"/>
      <c r="H773" s="834">
        <f t="shared" si="56"/>
        <v>50000000</v>
      </c>
      <c r="I773" s="896"/>
      <c r="J773" s="837" t="s">
        <v>4247</v>
      </c>
      <c r="K773" s="829"/>
    </row>
    <row r="774" spans="1:11" ht="39" x14ac:dyDescent="0.3">
      <c r="A774" s="830">
        <v>24</v>
      </c>
      <c r="B774" s="831" t="s">
        <v>2896</v>
      </c>
      <c r="C774" s="832" t="s">
        <v>3497</v>
      </c>
      <c r="D774" s="833">
        <v>167000000</v>
      </c>
      <c r="E774" s="839" t="s">
        <v>20</v>
      </c>
      <c r="F774" s="867">
        <f>73500000-73500000</f>
        <v>0</v>
      </c>
      <c r="G774" s="867"/>
      <c r="H774" s="834">
        <f t="shared" si="56"/>
        <v>0</v>
      </c>
      <c r="I774" s="896"/>
      <c r="J774" s="837" t="s">
        <v>4247</v>
      </c>
      <c r="K774" s="829"/>
    </row>
    <row r="775" spans="1:11" ht="39" x14ac:dyDescent="0.3">
      <c r="A775" s="830">
        <v>25</v>
      </c>
      <c r="B775" s="831" t="s">
        <v>2898</v>
      </c>
      <c r="C775" s="832" t="s">
        <v>2899</v>
      </c>
      <c r="D775" s="833">
        <v>10000000</v>
      </c>
      <c r="E775" s="839" t="s">
        <v>20</v>
      </c>
      <c r="F775" s="867">
        <f>20000000+10000000</f>
        <v>30000000</v>
      </c>
      <c r="G775" s="867"/>
      <c r="H775" s="834">
        <f t="shared" si="56"/>
        <v>30000000</v>
      </c>
      <c r="I775" s="896"/>
      <c r="J775" s="837" t="s">
        <v>4247</v>
      </c>
      <c r="K775" s="829"/>
    </row>
    <row r="776" spans="1:11" ht="39" x14ac:dyDescent="0.3">
      <c r="A776" s="830">
        <v>26</v>
      </c>
      <c r="B776" s="831" t="s">
        <v>2900</v>
      </c>
      <c r="C776" s="832" t="s">
        <v>2901</v>
      </c>
      <c r="D776" s="833">
        <v>3000000</v>
      </c>
      <c r="E776" s="839" t="s">
        <v>20</v>
      </c>
      <c r="F776" s="867">
        <f>D776</f>
        <v>3000000</v>
      </c>
      <c r="G776" s="867"/>
      <c r="H776" s="834">
        <f t="shared" si="56"/>
        <v>3000000</v>
      </c>
      <c r="I776" s="896"/>
      <c r="J776" s="837" t="s">
        <v>4247</v>
      </c>
      <c r="K776" s="829"/>
    </row>
    <row r="777" spans="1:11" ht="39" x14ac:dyDescent="0.3">
      <c r="A777" s="830">
        <v>27</v>
      </c>
      <c r="B777" s="831" t="s">
        <v>2902</v>
      </c>
      <c r="C777" s="832" t="s">
        <v>2903</v>
      </c>
      <c r="D777" s="835" t="s">
        <v>20</v>
      </c>
      <c r="E777" s="839" t="s">
        <v>20</v>
      </c>
      <c r="F777" s="867" t="str">
        <f>D777</f>
        <v>-</v>
      </c>
      <c r="G777" s="867"/>
      <c r="H777" s="834">
        <v>0</v>
      </c>
      <c r="I777" s="896"/>
      <c r="J777" s="837" t="s">
        <v>4247</v>
      </c>
      <c r="K777" s="829"/>
    </row>
    <row r="778" spans="1:11" ht="39" x14ac:dyDescent="0.3">
      <c r="A778" s="830">
        <v>28</v>
      </c>
      <c r="B778" s="831" t="s">
        <v>2904</v>
      </c>
      <c r="C778" s="832" t="s">
        <v>2905</v>
      </c>
      <c r="D778" s="833">
        <v>5000000</v>
      </c>
      <c r="E778" s="839" t="s">
        <v>20</v>
      </c>
      <c r="F778" s="867">
        <f>D778</f>
        <v>5000000</v>
      </c>
      <c r="G778" s="867"/>
      <c r="H778" s="834">
        <f t="shared" si="56"/>
        <v>5000000</v>
      </c>
      <c r="I778" s="896"/>
      <c r="J778" s="837" t="s">
        <v>4247</v>
      </c>
      <c r="K778" s="829"/>
    </row>
    <row r="779" spans="1:11" ht="39" x14ac:dyDescent="0.3">
      <c r="A779" s="830">
        <v>29</v>
      </c>
      <c r="B779" s="831" t="s">
        <v>2906</v>
      </c>
      <c r="C779" s="832" t="s">
        <v>2907</v>
      </c>
      <c r="D779" s="833">
        <v>1100000000</v>
      </c>
      <c r="E779" s="839" t="s">
        <v>20</v>
      </c>
      <c r="F779" s="834">
        <v>50000000</v>
      </c>
      <c r="G779" s="867"/>
      <c r="H779" s="834">
        <f>F779+G779</f>
        <v>50000000</v>
      </c>
      <c r="I779" s="896"/>
      <c r="J779" s="837" t="s">
        <v>4247</v>
      </c>
      <c r="K779" s="829"/>
    </row>
    <row r="780" spans="1:11" ht="39" x14ac:dyDescent="0.3">
      <c r="A780" s="830">
        <v>30</v>
      </c>
      <c r="B780" s="831" t="s">
        <v>2908</v>
      </c>
      <c r="C780" s="832" t="s">
        <v>2909</v>
      </c>
      <c r="D780" s="833">
        <v>5000000</v>
      </c>
      <c r="E780" s="839" t="s">
        <v>20</v>
      </c>
      <c r="F780" s="867">
        <f>D780</f>
        <v>5000000</v>
      </c>
      <c r="G780" s="867"/>
      <c r="H780" s="834">
        <f t="shared" si="56"/>
        <v>5000000</v>
      </c>
      <c r="I780" s="896"/>
      <c r="J780" s="837" t="s">
        <v>4247</v>
      </c>
      <c r="K780" s="829"/>
    </row>
    <row r="781" spans="1:11" ht="58.5" x14ac:dyDescent="0.3">
      <c r="A781" s="830">
        <v>31</v>
      </c>
      <c r="B781" s="831" t="s">
        <v>2910</v>
      </c>
      <c r="C781" s="832" t="s">
        <v>2911</v>
      </c>
      <c r="D781" s="833">
        <v>370000000</v>
      </c>
      <c r="E781" s="839" t="s">
        <v>20</v>
      </c>
      <c r="F781" s="867">
        <v>25000000</v>
      </c>
      <c r="G781" s="867"/>
      <c r="H781" s="834">
        <f t="shared" si="56"/>
        <v>25000000</v>
      </c>
      <c r="I781" s="896"/>
      <c r="J781" s="837" t="s">
        <v>4247</v>
      </c>
      <c r="K781" s="829"/>
    </row>
    <row r="782" spans="1:11" ht="39" x14ac:dyDescent="0.3">
      <c r="A782" s="830">
        <v>32</v>
      </c>
      <c r="B782" s="831" t="s">
        <v>2912</v>
      </c>
      <c r="C782" s="832" t="s">
        <v>2913</v>
      </c>
      <c r="D782" s="833">
        <v>5000000</v>
      </c>
      <c r="E782" s="839" t="s">
        <v>20</v>
      </c>
      <c r="F782" s="867">
        <f>D782</f>
        <v>5000000</v>
      </c>
      <c r="G782" s="867"/>
      <c r="H782" s="834">
        <f t="shared" si="56"/>
        <v>5000000</v>
      </c>
      <c r="I782" s="896"/>
      <c r="J782" s="837" t="s">
        <v>4247</v>
      </c>
      <c r="K782" s="829"/>
    </row>
    <row r="783" spans="1:11" ht="58.5" x14ac:dyDescent="0.3">
      <c r="A783" s="830">
        <v>33</v>
      </c>
      <c r="B783" s="831" t="s">
        <v>2914</v>
      </c>
      <c r="C783" s="832" t="s">
        <v>2915</v>
      </c>
      <c r="D783" s="833">
        <v>3000000</v>
      </c>
      <c r="E783" s="839" t="s">
        <v>20</v>
      </c>
      <c r="F783" s="867">
        <f>D783</f>
        <v>3000000</v>
      </c>
      <c r="G783" s="867"/>
      <c r="H783" s="834">
        <f t="shared" si="56"/>
        <v>3000000</v>
      </c>
      <c r="I783" s="896"/>
      <c r="J783" s="837" t="s">
        <v>4247</v>
      </c>
      <c r="K783" s="829"/>
    </row>
    <row r="784" spans="1:11" x14ac:dyDescent="0.3">
      <c r="A784" s="1360" t="s">
        <v>2916</v>
      </c>
      <c r="B784" s="1360"/>
      <c r="C784" s="1360"/>
      <c r="D784" s="840">
        <f>SUM(D751:D783)</f>
        <v>17325000000</v>
      </c>
      <c r="E784" s="840">
        <f>SUM(E751:E783)</f>
        <v>4715460247.71</v>
      </c>
      <c r="F784" s="868">
        <f>SUM(F751:F783)</f>
        <v>1574000000</v>
      </c>
      <c r="G784" s="841">
        <f>SUM(G751:G783)</f>
        <v>8624000000</v>
      </c>
      <c r="H784" s="841">
        <f t="shared" si="56"/>
        <v>10198000000</v>
      </c>
      <c r="I784" s="841">
        <f>SUM(I751:I783)</f>
        <v>5517000000</v>
      </c>
      <c r="J784" s="828"/>
      <c r="K784" s="829"/>
    </row>
    <row r="785" spans="1:11" x14ac:dyDescent="0.3">
      <c r="A785" s="820">
        <v>2</v>
      </c>
      <c r="B785" s="827" t="s">
        <v>4169</v>
      </c>
      <c r="C785" s="816"/>
      <c r="F785" s="866"/>
      <c r="G785" s="866"/>
      <c r="H785" s="834">
        <f t="shared" si="56"/>
        <v>0</v>
      </c>
      <c r="I785" s="825"/>
      <c r="J785" s="828"/>
      <c r="K785" s="829"/>
    </row>
    <row r="786" spans="1:11" ht="39" x14ac:dyDescent="0.3">
      <c r="A786" s="830">
        <v>1</v>
      </c>
      <c r="B786" s="831" t="s">
        <v>2579</v>
      </c>
      <c r="C786" s="832" t="s">
        <v>4168</v>
      </c>
      <c r="D786" s="833">
        <v>2000000</v>
      </c>
      <c r="E786" s="834" t="s">
        <v>20</v>
      </c>
      <c r="F786" s="834">
        <f>D786</f>
        <v>2000000</v>
      </c>
      <c r="G786" s="834"/>
      <c r="H786" s="834">
        <f t="shared" si="56"/>
        <v>2000000</v>
      </c>
      <c r="I786" s="825"/>
      <c r="J786" s="837" t="s">
        <v>4247</v>
      </c>
      <c r="K786" s="829"/>
    </row>
    <row r="787" spans="1:11" ht="39" x14ac:dyDescent="0.3">
      <c r="A787" s="830">
        <v>2</v>
      </c>
      <c r="B787" s="831" t="s">
        <v>2581</v>
      </c>
      <c r="C787" s="832" t="s">
        <v>2582</v>
      </c>
      <c r="D787" s="833">
        <v>8000000</v>
      </c>
      <c r="E787" s="834">
        <v>2940000</v>
      </c>
      <c r="F787" s="834">
        <v>3000000</v>
      </c>
      <c r="G787" s="834"/>
      <c r="H787" s="834">
        <f t="shared" si="56"/>
        <v>3000000</v>
      </c>
      <c r="I787" s="825"/>
      <c r="J787" s="837" t="s">
        <v>4247</v>
      </c>
      <c r="K787" s="829"/>
    </row>
    <row r="788" spans="1:11" ht="39" x14ac:dyDescent="0.3">
      <c r="A788" s="830">
        <v>3</v>
      </c>
      <c r="B788" s="831" t="s">
        <v>2583</v>
      </c>
      <c r="C788" s="832" t="s">
        <v>2584</v>
      </c>
      <c r="D788" s="833">
        <v>8000000</v>
      </c>
      <c r="E788" s="834">
        <v>931000</v>
      </c>
      <c r="F788" s="834">
        <v>3000000</v>
      </c>
      <c r="G788" s="834"/>
      <c r="H788" s="834">
        <f t="shared" si="56"/>
        <v>3000000</v>
      </c>
      <c r="I788" s="825"/>
      <c r="J788" s="837" t="s">
        <v>4247</v>
      </c>
      <c r="K788" s="829"/>
    </row>
    <row r="789" spans="1:11" ht="39" x14ac:dyDescent="0.3">
      <c r="A789" s="830">
        <v>4</v>
      </c>
      <c r="B789" s="831" t="s">
        <v>2585</v>
      </c>
      <c r="C789" s="832" t="s">
        <v>2586</v>
      </c>
      <c r="D789" s="833">
        <v>500000</v>
      </c>
      <c r="E789" s="834" t="s">
        <v>20</v>
      </c>
      <c r="F789" s="834">
        <f>D789</f>
        <v>500000</v>
      </c>
      <c r="G789" s="834"/>
      <c r="H789" s="834">
        <f t="shared" ref="H789:H852" si="60">F789+G789</f>
        <v>500000</v>
      </c>
      <c r="I789" s="825"/>
      <c r="J789" s="837" t="s">
        <v>4247</v>
      </c>
      <c r="K789" s="829"/>
    </row>
    <row r="790" spans="1:11" ht="58.5" x14ac:dyDescent="0.3">
      <c r="A790" s="830">
        <v>5</v>
      </c>
      <c r="B790" s="831" t="s">
        <v>2587</v>
      </c>
      <c r="C790" s="832" t="s">
        <v>2588</v>
      </c>
      <c r="D790" s="833">
        <v>7500000</v>
      </c>
      <c r="E790" s="834" t="s">
        <v>20</v>
      </c>
      <c r="F790" s="834">
        <v>0</v>
      </c>
      <c r="G790" s="834"/>
      <c r="H790" s="834">
        <f t="shared" si="60"/>
        <v>0</v>
      </c>
      <c r="I790" s="825"/>
      <c r="J790" s="828" t="s">
        <v>4482</v>
      </c>
      <c r="K790" s="829"/>
    </row>
    <row r="791" spans="1:11" ht="39" x14ac:dyDescent="0.3">
      <c r="A791" s="830">
        <v>6</v>
      </c>
      <c r="B791" s="831" t="s">
        <v>2589</v>
      </c>
      <c r="C791" s="832" t="s">
        <v>2590</v>
      </c>
      <c r="D791" s="833">
        <v>1000000</v>
      </c>
      <c r="E791" s="834" t="s">
        <v>20</v>
      </c>
      <c r="F791" s="834">
        <f t="shared" ref="F791:F807" si="61">D791</f>
        <v>1000000</v>
      </c>
      <c r="G791" s="834"/>
      <c r="H791" s="834">
        <f t="shared" si="60"/>
        <v>1000000</v>
      </c>
      <c r="I791" s="825"/>
      <c r="J791" s="837" t="s">
        <v>4247</v>
      </c>
      <c r="K791" s="829"/>
    </row>
    <row r="792" spans="1:11" ht="39" x14ac:dyDescent="0.3">
      <c r="A792" s="830">
        <v>7</v>
      </c>
      <c r="B792" s="831" t="s">
        <v>2591</v>
      </c>
      <c r="C792" s="832" t="s">
        <v>2592</v>
      </c>
      <c r="D792" s="833">
        <v>9000000</v>
      </c>
      <c r="E792" s="834" t="s">
        <v>20</v>
      </c>
      <c r="F792" s="834">
        <v>2000000</v>
      </c>
      <c r="G792" s="834"/>
      <c r="H792" s="834">
        <f t="shared" si="60"/>
        <v>2000000</v>
      </c>
      <c r="I792" s="825"/>
      <c r="J792" s="837" t="s">
        <v>4247</v>
      </c>
      <c r="K792" s="829"/>
    </row>
    <row r="793" spans="1:11" ht="39" x14ac:dyDescent="0.3">
      <c r="A793" s="830">
        <v>8</v>
      </c>
      <c r="B793" s="831" t="s">
        <v>2593</v>
      </c>
      <c r="C793" s="832" t="s">
        <v>2594</v>
      </c>
      <c r="D793" s="833">
        <v>13000000</v>
      </c>
      <c r="E793" s="834">
        <v>9254000</v>
      </c>
      <c r="F793" s="834">
        <f t="shared" si="61"/>
        <v>13000000</v>
      </c>
      <c r="G793" s="834"/>
      <c r="H793" s="834">
        <f t="shared" si="60"/>
        <v>13000000</v>
      </c>
      <c r="I793" s="825"/>
      <c r="J793" s="837" t="s">
        <v>4247</v>
      </c>
      <c r="K793" s="829"/>
    </row>
    <row r="794" spans="1:11" ht="39" x14ac:dyDescent="0.3">
      <c r="A794" s="830">
        <v>9</v>
      </c>
      <c r="B794" s="831" t="s">
        <v>2595</v>
      </c>
      <c r="C794" s="832" t="s">
        <v>2596</v>
      </c>
      <c r="D794" s="833">
        <v>1000000</v>
      </c>
      <c r="E794" s="834" t="s">
        <v>20</v>
      </c>
      <c r="F794" s="834">
        <f t="shared" si="61"/>
        <v>1000000</v>
      </c>
      <c r="G794" s="834"/>
      <c r="H794" s="834">
        <f t="shared" si="60"/>
        <v>1000000</v>
      </c>
      <c r="I794" s="825"/>
      <c r="J794" s="837" t="s">
        <v>4247</v>
      </c>
      <c r="K794" s="829"/>
    </row>
    <row r="795" spans="1:11" ht="78" x14ac:dyDescent="0.3">
      <c r="A795" s="830">
        <v>10</v>
      </c>
      <c r="B795" s="831" t="s">
        <v>2597</v>
      </c>
      <c r="C795" s="832" t="s">
        <v>2598</v>
      </c>
      <c r="D795" s="833">
        <v>9500000</v>
      </c>
      <c r="E795" s="834">
        <v>6000000</v>
      </c>
      <c r="F795" s="834">
        <f>E795</f>
        <v>6000000</v>
      </c>
      <c r="G795" s="834"/>
      <c r="H795" s="834">
        <f t="shared" si="60"/>
        <v>6000000</v>
      </c>
      <c r="I795" s="825"/>
      <c r="J795" s="837" t="s">
        <v>4247</v>
      </c>
      <c r="K795" s="829"/>
    </row>
    <row r="796" spans="1:11" ht="39" x14ac:dyDescent="0.3">
      <c r="A796" s="830">
        <v>11</v>
      </c>
      <c r="B796" s="831" t="s">
        <v>2599</v>
      </c>
      <c r="C796" s="832" t="s">
        <v>2600</v>
      </c>
      <c r="D796" s="833">
        <v>1000000</v>
      </c>
      <c r="E796" s="834" t="s">
        <v>20</v>
      </c>
      <c r="F796" s="834">
        <f t="shared" si="61"/>
        <v>1000000</v>
      </c>
      <c r="G796" s="834"/>
      <c r="H796" s="834">
        <f t="shared" si="60"/>
        <v>1000000</v>
      </c>
      <c r="I796" s="825"/>
      <c r="J796" s="837" t="s">
        <v>4247</v>
      </c>
      <c r="K796" s="829"/>
    </row>
    <row r="797" spans="1:11" ht="39" x14ac:dyDescent="0.3">
      <c r="A797" s="830">
        <v>12</v>
      </c>
      <c r="B797" s="831" t="s">
        <v>2601</v>
      </c>
      <c r="C797" s="832" t="s">
        <v>2602</v>
      </c>
      <c r="D797" s="833">
        <v>1500000</v>
      </c>
      <c r="E797" s="834" t="s">
        <v>20</v>
      </c>
      <c r="F797" s="834">
        <f t="shared" si="61"/>
        <v>1500000</v>
      </c>
      <c r="G797" s="834"/>
      <c r="H797" s="834">
        <f t="shared" si="60"/>
        <v>1500000</v>
      </c>
      <c r="I797" s="825"/>
      <c r="J797" s="837" t="s">
        <v>4247</v>
      </c>
      <c r="K797" s="829"/>
    </row>
    <row r="798" spans="1:11" ht="39" x14ac:dyDescent="0.3">
      <c r="A798" s="830">
        <v>13</v>
      </c>
      <c r="B798" s="831" t="s">
        <v>2603</v>
      </c>
      <c r="C798" s="832" t="s">
        <v>2604</v>
      </c>
      <c r="D798" s="833">
        <v>30000000</v>
      </c>
      <c r="E798" s="834" t="s">
        <v>20</v>
      </c>
      <c r="F798" s="834">
        <f>D798-5000000</f>
        <v>25000000</v>
      </c>
      <c r="G798" s="834"/>
      <c r="H798" s="834">
        <f t="shared" si="60"/>
        <v>25000000</v>
      </c>
      <c r="I798" s="825"/>
      <c r="J798" s="837" t="s">
        <v>4247</v>
      </c>
      <c r="K798" s="829"/>
    </row>
    <row r="799" spans="1:11" ht="39" x14ac:dyDescent="0.3">
      <c r="A799" s="830">
        <v>14</v>
      </c>
      <c r="B799" s="831" t="s">
        <v>2605</v>
      </c>
      <c r="C799" s="832" t="s">
        <v>2606</v>
      </c>
      <c r="D799" s="833">
        <v>70000000</v>
      </c>
      <c r="E799" s="834" t="s">
        <v>20</v>
      </c>
      <c r="F799" s="834">
        <v>25000000</v>
      </c>
      <c r="G799" s="834"/>
      <c r="H799" s="834">
        <f t="shared" si="60"/>
        <v>25000000</v>
      </c>
      <c r="I799" s="825"/>
      <c r="J799" s="837" t="s">
        <v>4247</v>
      </c>
      <c r="K799" s="829"/>
    </row>
    <row r="800" spans="1:11" ht="39" x14ac:dyDescent="0.3">
      <c r="A800" s="830">
        <v>15</v>
      </c>
      <c r="B800" s="831" t="s">
        <v>2607</v>
      </c>
      <c r="C800" s="832" t="s">
        <v>2608</v>
      </c>
      <c r="D800" s="833">
        <v>3000000</v>
      </c>
      <c r="E800" s="834" t="s">
        <v>20</v>
      </c>
      <c r="F800" s="834">
        <f t="shared" si="61"/>
        <v>3000000</v>
      </c>
      <c r="G800" s="834"/>
      <c r="H800" s="834">
        <f t="shared" si="60"/>
        <v>3000000</v>
      </c>
      <c r="I800" s="825"/>
      <c r="J800" s="837" t="s">
        <v>4247</v>
      </c>
      <c r="K800" s="829"/>
    </row>
    <row r="801" spans="1:11" ht="39" x14ac:dyDescent="0.3">
      <c r="A801" s="830">
        <v>16</v>
      </c>
      <c r="B801" s="831" t="s">
        <v>2609</v>
      </c>
      <c r="C801" s="832" t="s">
        <v>2610</v>
      </c>
      <c r="D801" s="833">
        <v>9000000</v>
      </c>
      <c r="E801" s="834" t="s">
        <v>20</v>
      </c>
      <c r="F801" s="834">
        <v>5000000</v>
      </c>
      <c r="G801" s="834"/>
      <c r="H801" s="834">
        <f t="shared" si="60"/>
        <v>5000000</v>
      </c>
      <c r="I801" s="825"/>
      <c r="J801" s="837" t="s">
        <v>4247</v>
      </c>
      <c r="K801" s="829"/>
    </row>
    <row r="802" spans="1:11" ht="39" x14ac:dyDescent="0.3">
      <c r="A802" s="830">
        <v>17</v>
      </c>
      <c r="B802" s="831" t="s">
        <v>2611</v>
      </c>
      <c r="C802" s="832" t="s">
        <v>2612</v>
      </c>
      <c r="D802" s="833">
        <v>2000000</v>
      </c>
      <c r="E802" s="834" t="s">
        <v>20</v>
      </c>
      <c r="F802" s="834">
        <v>1000000</v>
      </c>
      <c r="G802" s="834"/>
      <c r="H802" s="834">
        <f t="shared" si="60"/>
        <v>1000000</v>
      </c>
      <c r="I802" s="825"/>
      <c r="J802" s="837" t="s">
        <v>4247</v>
      </c>
      <c r="K802" s="829"/>
    </row>
    <row r="803" spans="1:11" ht="39" x14ac:dyDescent="0.3">
      <c r="A803" s="830">
        <v>18</v>
      </c>
      <c r="B803" s="831" t="s">
        <v>2613</v>
      </c>
      <c r="C803" s="832" t="s">
        <v>2614</v>
      </c>
      <c r="D803" s="833">
        <v>1000000</v>
      </c>
      <c r="E803" s="834" t="s">
        <v>20</v>
      </c>
      <c r="F803" s="834">
        <f t="shared" si="61"/>
        <v>1000000</v>
      </c>
      <c r="G803" s="834"/>
      <c r="H803" s="834">
        <f t="shared" si="60"/>
        <v>1000000</v>
      </c>
      <c r="I803" s="825"/>
      <c r="J803" s="837" t="s">
        <v>4247</v>
      </c>
      <c r="K803" s="829"/>
    </row>
    <row r="804" spans="1:11" ht="78" x14ac:dyDescent="0.3">
      <c r="A804" s="830">
        <v>19</v>
      </c>
      <c r="B804" s="831" t="s">
        <v>2615</v>
      </c>
      <c r="C804" s="832" t="s">
        <v>2616</v>
      </c>
      <c r="D804" s="833">
        <v>5000000</v>
      </c>
      <c r="E804" s="834" t="s">
        <v>20</v>
      </c>
      <c r="F804" s="834">
        <v>0</v>
      </c>
      <c r="G804" s="834"/>
      <c r="H804" s="834">
        <f t="shared" si="60"/>
        <v>0</v>
      </c>
      <c r="I804" s="825"/>
      <c r="J804" s="828" t="s">
        <v>4482</v>
      </c>
      <c r="K804" s="829"/>
    </row>
    <row r="805" spans="1:11" ht="39" x14ac:dyDescent="0.3">
      <c r="A805" s="830">
        <v>20</v>
      </c>
      <c r="B805" s="831" t="s">
        <v>2617</v>
      </c>
      <c r="C805" s="832" t="s">
        <v>2618</v>
      </c>
      <c r="D805" s="833">
        <v>1000000</v>
      </c>
      <c r="E805" s="834" t="s">
        <v>20</v>
      </c>
      <c r="F805" s="834">
        <f t="shared" si="61"/>
        <v>1000000</v>
      </c>
      <c r="G805" s="834"/>
      <c r="H805" s="834">
        <f t="shared" si="60"/>
        <v>1000000</v>
      </c>
      <c r="I805" s="825"/>
      <c r="J805" s="837" t="s">
        <v>4247</v>
      </c>
      <c r="K805" s="829"/>
    </row>
    <row r="806" spans="1:11" ht="58.5" x14ac:dyDescent="0.3">
      <c r="A806" s="830">
        <v>21</v>
      </c>
      <c r="B806" s="831" t="s">
        <v>2619</v>
      </c>
      <c r="C806" s="832" t="s">
        <v>2620</v>
      </c>
      <c r="D806" s="833">
        <v>3000000</v>
      </c>
      <c r="E806" s="834" t="s">
        <v>20</v>
      </c>
      <c r="F806" s="834">
        <v>1000000</v>
      </c>
      <c r="G806" s="834"/>
      <c r="H806" s="834">
        <f t="shared" si="60"/>
        <v>1000000</v>
      </c>
      <c r="I806" s="825"/>
      <c r="J806" s="837" t="s">
        <v>4247</v>
      </c>
      <c r="K806" s="829"/>
    </row>
    <row r="807" spans="1:11" ht="39" x14ac:dyDescent="0.3">
      <c r="A807" s="830">
        <v>22</v>
      </c>
      <c r="B807" s="831" t="s">
        <v>2621</v>
      </c>
      <c r="C807" s="832" t="s">
        <v>2622</v>
      </c>
      <c r="D807" s="833">
        <v>1000000</v>
      </c>
      <c r="E807" s="834" t="s">
        <v>20</v>
      </c>
      <c r="F807" s="834">
        <f t="shared" si="61"/>
        <v>1000000</v>
      </c>
      <c r="G807" s="834"/>
      <c r="H807" s="834">
        <f t="shared" si="60"/>
        <v>1000000</v>
      </c>
      <c r="I807" s="825"/>
      <c r="J807" s="837" t="s">
        <v>4247</v>
      </c>
      <c r="K807" s="829"/>
    </row>
    <row r="808" spans="1:11" ht="39" x14ac:dyDescent="0.3">
      <c r="A808" s="830">
        <v>23</v>
      </c>
      <c r="B808" s="831" t="s">
        <v>2623</v>
      </c>
      <c r="C808" s="832" t="s">
        <v>490</v>
      </c>
      <c r="D808" s="833">
        <v>3000000</v>
      </c>
      <c r="E808" s="834" t="s">
        <v>20</v>
      </c>
      <c r="F808" s="834">
        <v>0</v>
      </c>
      <c r="G808" s="834"/>
      <c r="H808" s="834">
        <f t="shared" si="60"/>
        <v>0</v>
      </c>
      <c r="I808" s="825"/>
      <c r="J808" s="828" t="s">
        <v>4482</v>
      </c>
      <c r="K808" s="829"/>
    </row>
    <row r="809" spans="1:11" ht="58.5" x14ac:dyDescent="0.3">
      <c r="A809" s="830">
        <v>24</v>
      </c>
      <c r="B809" s="831" t="s">
        <v>2624</v>
      </c>
      <c r="C809" s="832" t="s">
        <v>2625</v>
      </c>
      <c r="D809" s="833">
        <v>2000000</v>
      </c>
      <c r="E809" s="834" t="s">
        <v>20</v>
      </c>
      <c r="F809" s="834">
        <v>0</v>
      </c>
      <c r="G809" s="834"/>
      <c r="H809" s="834">
        <f t="shared" si="60"/>
        <v>0</v>
      </c>
      <c r="I809" s="825"/>
      <c r="J809" s="828" t="s">
        <v>4482</v>
      </c>
      <c r="K809" s="829"/>
    </row>
    <row r="810" spans="1:11" ht="39" x14ac:dyDescent="0.3">
      <c r="A810" s="830">
        <v>25</v>
      </c>
      <c r="B810" s="831" t="s">
        <v>2626</v>
      </c>
      <c r="C810" s="832" t="s">
        <v>2627</v>
      </c>
      <c r="D810" s="833">
        <v>7000000</v>
      </c>
      <c r="E810" s="834" t="s">
        <v>20</v>
      </c>
      <c r="F810" s="834">
        <v>2000000</v>
      </c>
      <c r="G810" s="834"/>
      <c r="H810" s="834">
        <f t="shared" si="60"/>
        <v>2000000</v>
      </c>
      <c r="I810" s="825"/>
      <c r="J810" s="837" t="s">
        <v>4247</v>
      </c>
      <c r="K810" s="829"/>
    </row>
    <row r="811" spans="1:11" ht="117" x14ac:dyDescent="0.3">
      <c r="A811" s="830">
        <v>26</v>
      </c>
      <c r="B811" s="831" t="s">
        <v>2628</v>
      </c>
      <c r="C811" s="832" t="s">
        <v>2629</v>
      </c>
      <c r="D811" s="833">
        <v>1000000</v>
      </c>
      <c r="E811" s="834" t="s">
        <v>20</v>
      </c>
      <c r="F811" s="834">
        <f>D811</f>
        <v>1000000</v>
      </c>
      <c r="G811" s="834"/>
      <c r="H811" s="834">
        <f t="shared" si="60"/>
        <v>1000000</v>
      </c>
      <c r="I811" s="825"/>
      <c r="J811" s="837" t="s">
        <v>4247</v>
      </c>
      <c r="K811" s="829"/>
    </row>
    <row r="812" spans="1:11" x14ac:dyDescent="0.3">
      <c r="A812" s="1360" t="s">
        <v>2630</v>
      </c>
      <c r="B812" s="1360"/>
      <c r="C812" s="1360"/>
      <c r="D812" s="840">
        <v>200000000</v>
      </c>
      <c r="E812" s="841">
        <v>19125000</v>
      </c>
      <c r="F812" s="841">
        <f>SUM(F786:F811)</f>
        <v>100000000</v>
      </c>
      <c r="G812" s="841">
        <f t="shared" ref="G812:I812" si="62">SUM(G786:G811)</f>
        <v>0</v>
      </c>
      <c r="H812" s="834">
        <f t="shared" si="60"/>
        <v>100000000</v>
      </c>
      <c r="I812" s="841">
        <f t="shared" si="62"/>
        <v>0</v>
      </c>
      <c r="J812" s="828"/>
      <c r="K812" s="829"/>
    </row>
    <row r="813" spans="1:11" x14ac:dyDescent="0.3">
      <c r="A813" s="851">
        <v>3</v>
      </c>
      <c r="B813" s="852" t="s">
        <v>4170</v>
      </c>
      <c r="C813" s="816"/>
      <c r="F813" s="866"/>
      <c r="G813" s="866"/>
      <c r="H813" s="834">
        <f t="shared" si="60"/>
        <v>0</v>
      </c>
      <c r="I813" s="825"/>
      <c r="J813" s="828"/>
      <c r="K813" s="829"/>
    </row>
    <row r="814" spans="1:11" ht="39" x14ac:dyDescent="0.3">
      <c r="A814" s="830">
        <v>1</v>
      </c>
      <c r="B814" s="831" t="s">
        <v>2408</v>
      </c>
      <c r="C814" s="832" t="s">
        <v>2409</v>
      </c>
      <c r="D814" s="833">
        <v>40000000</v>
      </c>
      <c r="E814" s="834" t="s">
        <v>20</v>
      </c>
      <c r="F814" s="867">
        <v>20000000</v>
      </c>
      <c r="G814" s="867"/>
      <c r="H814" s="834">
        <f t="shared" si="60"/>
        <v>20000000</v>
      </c>
      <c r="I814" s="825"/>
      <c r="J814" s="837" t="s">
        <v>4247</v>
      </c>
      <c r="K814" s="829"/>
    </row>
    <row r="815" spans="1:11" ht="39" x14ac:dyDescent="0.3">
      <c r="A815" s="830">
        <v>2</v>
      </c>
      <c r="B815" s="831" t="s">
        <v>2410</v>
      </c>
      <c r="C815" s="832" t="s">
        <v>2411</v>
      </c>
      <c r="D815" s="833">
        <v>150000000</v>
      </c>
      <c r="E815" s="834" t="s">
        <v>20</v>
      </c>
      <c r="F815" s="867">
        <v>0</v>
      </c>
      <c r="G815" s="867"/>
      <c r="H815" s="834">
        <f t="shared" si="60"/>
        <v>0</v>
      </c>
      <c r="I815" s="825"/>
      <c r="J815" s="828" t="s">
        <v>4482</v>
      </c>
      <c r="K815" s="829"/>
    </row>
    <row r="816" spans="1:11" ht="39" x14ac:dyDescent="0.3">
      <c r="A816" s="830">
        <v>3</v>
      </c>
      <c r="B816" s="831" t="s">
        <v>2412</v>
      </c>
      <c r="C816" s="832" t="s">
        <v>4007</v>
      </c>
      <c r="D816" s="853" t="s">
        <v>20</v>
      </c>
      <c r="E816" s="834">
        <v>0</v>
      </c>
      <c r="F816" s="867" t="str">
        <f>D816</f>
        <v>-</v>
      </c>
      <c r="G816" s="867"/>
      <c r="H816" s="834" t="e">
        <f t="shared" si="60"/>
        <v>#VALUE!</v>
      </c>
      <c r="I816" s="825"/>
      <c r="J816" s="828"/>
      <c r="K816" s="829"/>
    </row>
    <row r="817" spans="1:11" ht="39" x14ac:dyDescent="0.3">
      <c r="A817" s="830">
        <v>4</v>
      </c>
      <c r="B817" s="831" t="s">
        <v>2414</v>
      </c>
      <c r="C817" s="832" t="s">
        <v>2415</v>
      </c>
      <c r="D817" s="833">
        <v>3050000000</v>
      </c>
      <c r="E817" s="834">
        <v>0</v>
      </c>
      <c r="F817" s="834">
        <v>0</v>
      </c>
      <c r="G817" s="867">
        <v>0</v>
      </c>
      <c r="H817" s="834">
        <f t="shared" si="60"/>
        <v>0</v>
      </c>
      <c r="I817" s="825"/>
      <c r="J817" s="828" t="s">
        <v>4482</v>
      </c>
      <c r="K817" s="829"/>
    </row>
    <row r="818" spans="1:11" ht="39" x14ac:dyDescent="0.3">
      <c r="A818" s="830">
        <v>5</v>
      </c>
      <c r="B818" s="831" t="s">
        <v>2416</v>
      </c>
      <c r="C818" s="832" t="s">
        <v>2417</v>
      </c>
      <c r="D818" s="833">
        <v>1125450000</v>
      </c>
      <c r="E818" s="834" t="s">
        <v>20</v>
      </c>
      <c r="F818" s="834">
        <v>0</v>
      </c>
      <c r="G818" s="867">
        <v>0</v>
      </c>
      <c r="H818" s="834">
        <f t="shared" si="60"/>
        <v>0</v>
      </c>
      <c r="I818" s="825"/>
      <c r="J818" s="828" t="s">
        <v>4482</v>
      </c>
      <c r="K818" s="829"/>
    </row>
    <row r="819" spans="1:11" ht="58.5" x14ac:dyDescent="0.3">
      <c r="A819" s="830">
        <v>6</v>
      </c>
      <c r="B819" s="831" t="s">
        <v>2418</v>
      </c>
      <c r="C819" s="832" t="s">
        <v>2419</v>
      </c>
      <c r="D819" s="833">
        <v>60000000</v>
      </c>
      <c r="E819" s="834">
        <v>7876936.2199999997</v>
      </c>
      <c r="F819" s="834">
        <v>0</v>
      </c>
      <c r="G819" s="867">
        <v>60000000</v>
      </c>
      <c r="H819" s="834">
        <f t="shared" si="60"/>
        <v>60000000</v>
      </c>
      <c r="I819" s="825">
        <f>G819</f>
        <v>60000000</v>
      </c>
      <c r="J819" s="828"/>
      <c r="K819" s="828" t="s">
        <v>3831</v>
      </c>
    </row>
    <row r="820" spans="1:11" ht="58.5" x14ac:dyDescent="0.3">
      <c r="A820" s="830">
        <v>7</v>
      </c>
      <c r="B820" s="831" t="s">
        <v>2420</v>
      </c>
      <c r="C820" s="832" t="s">
        <v>2421</v>
      </c>
      <c r="D820" s="833">
        <v>500000000</v>
      </c>
      <c r="E820" s="834">
        <v>371969739.91000003</v>
      </c>
      <c r="F820" s="834">
        <v>0</v>
      </c>
      <c r="G820" s="867">
        <v>500000000</v>
      </c>
      <c r="H820" s="834">
        <f t="shared" si="60"/>
        <v>500000000</v>
      </c>
      <c r="I820" s="825">
        <f>G820</f>
        <v>500000000</v>
      </c>
      <c r="J820" s="828"/>
      <c r="K820" s="828" t="s">
        <v>3831</v>
      </c>
    </row>
    <row r="821" spans="1:11" ht="58.5" x14ac:dyDescent="0.3">
      <c r="A821" s="830">
        <v>8</v>
      </c>
      <c r="B821" s="831" t="s">
        <v>2422</v>
      </c>
      <c r="C821" s="832" t="s">
        <v>2423</v>
      </c>
      <c r="D821" s="833">
        <v>183000000</v>
      </c>
      <c r="E821" s="834">
        <v>183000000</v>
      </c>
      <c r="F821" s="834">
        <v>0</v>
      </c>
      <c r="G821" s="867">
        <v>183000000</v>
      </c>
      <c r="H821" s="834">
        <f t="shared" si="60"/>
        <v>183000000</v>
      </c>
      <c r="I821" s="836">
        <f>G821</f>
        <v>183000000</v>
      </c>
      <c r="J821" s="828"/>
      <c r="K821" s="828" t="s">
        <v>3832</v>
      </c>
    </row>
    <row r="822" spans="1:11" ht="78" x14ac:dyDescent="0.3">
      <c r="A822" s="830">
        <v>9</v>
      </c>
      <c r="B822" s="831" t="s">
        <v>2424</v>
      </c>
      <c r="C822" s="832" t="s">
        <v>2425</v>
      </c>
      <c r="D822" s="833">
        <v>1525000000</v>
      </c>
      <c r="E822" s="834" t="s">
        <v>20</v>
      </c>
      <c r="F822" s="834">
        <v>0</v>
      </c>
      <c r="G822" s="867">
        <v>1525000000</v>
      </c>
      <c r="H822" s="834">
        <f t="shared" si="60"/>
        <v>1525000000</v>
      </c>
      <c r="I822" s="825"/>
      <c r="J822" s="828" t="s">
        <v>4258</v>
      </c>
      <c r="K822" s="828"/>
    </row>
    <row r="823" spans="1:11" ht="97.5" x14ac:dyDescent="0.3">
      <c r="A823" s="830">
        <v>10</v>
      </c>
      <c r="B823" s="888" t="s">
        <v>3747</v>
      </c>
      <c r="C823" s="832" t="s">
        <v>3743</v>
      </c>
      <c r="D823" s="833">
        <v>0</v>
      </c>
      <c r="E823" s="834" t="s">
        <v>20</v>
      </c>
      <c r="F823" s="867">
        <v>50000000</v>
      </c>
      <c r="G823" s="867"/>
      <c r="H823" s="834">
        <f t="shared" si="60"/>
        <v>50000000</v>
      </c>
      <c r="I823" s="836">
        <f>F823</f>
        <v>50000000</v>
      </c>
      <c r="J823" s="828"/>
      <c r="K823" s="828" t="s">
        <v>3804</v>
      </c>
    </row>
    <row r="824" spans="1:11" x14ac:dyDescent="0.3">
      <c r="A824" s="1360" t="s">
        <v>2426</v>
      </c>
      <c r="B824" s="1360"/>
      <c r="C824" s="1360"/>
      <c r="D824" s="868">
        <f>SUM(D814:D823)</f>
        <v>6633450000</v>
      </c>
      <c r="E824" s="868">
        <f>SUM(E814:E823)</f>
        <v>562846676.13000011</v>
      </c>
      <c r="F824" s="868">
        <f>SUM(F814:F823)</f>
        <v>70000000</v>
      </c>
      <c r="G824" s="868">
        <f>SUM(G814:G823)</f>
        <v>2268000000</v>
      </c>
      <c r="H824" s="834">
        <f t="shared" si="60"/>
        <v>2338000000</v>
      </c>
      <c r="I824" s="868">
        <f>SUM(I814:I823)</f>
        <v>793000000</v>
      </c>
      <c r="J824" s="828"/>
      <c r="K824" s="829"/>
    </row>
    <row r="825" spans="1:11" x14ac:dyDescent="0.3">
      <c r="A825" s="814">
        <v>4</v>
      </c>
      <c r="B825" s="1374" t="s">
        <v>4171</v>
      </c>
      <c r="C825" s="1375"/>
      <c r="D825" s="1375"/>
      <c r="E825" s="1376"/>
      <c r="F825" s="825"/>
      <c r="G825" s="825"/>
      <c r="H825" s="834">
        <f t="shared" si="60"/>
        <v>0</v>
      </c>
      <c r="I825" s="825"/>
      <c r="J825" s="828"/>
      <c r="K825" s="829"/>
    </row>
    <row r="826" spans="1:11" ht="39" x14ac:dyDescent="0.3">
      <c r="A826" s="830">
        <v>1</v>
      </c>
      <c r="B826" s="831" t="s">
        <v>1364</v>
      </c>
      <c r="C826" s="832" t="s">
        <v>1352</v>
      </c>
      <c r="D826" s="833">
        <v>20000000</v>
      </c>
      <c r="E826" s="834" t="s">
        <v>20</v>
      </c>
      <c r="F826" s="834">
        <v>0</v>
      </c>
      <c r="G826" s="834"/>
      <c r="H826" s="834">
        <f t="shared" si="60"/>
        <v>0</v>
      </c>
      <c r="I826" s="825"/>
      <c r="J826" s="828" t="s">
        <v>4482</v>
      </c>
      <c r="K826" s="829"/>
    </row>
    <row r="827" spans="1:11" ht="117" x14ac:dyDescent="0.3">
      <c r="A827" s="830">
        <v>2</v>
      </c>
      <c r="B827" s="831" t="s">
        <v>1365</v>
      </c>
      <c r="C827" s="832" t="s">
        <v>1353</v>
      </c>
      <c r="D827" s="833">
        <v>263000000</v>
      </c>
      <c r="E827" s="834">
        <f>277799653.61-35000000</f>
        <v>242799653.61000001</v>
      </c>
      <c r="F827" s="867">
        <v>382000000</v>
      </c>
      <c r="G827" s="867"/>
      <c r="H827" s="834">
        <f t="shared" si="60"/>
        <v>382000000</v>
      </c>
      <c r="I827" s="825"/>
      <c r="J827" s="828" t="s">
        <v>4259</v>
      </c>
      <c r="K827" s="829"/>
    </row>
    <row r="828" spans="1:11" ht="39" x14ac:dyDescent="0.3">
      <c r="A828" s="830">
        <v>3</v>
      </c>
      <c r="B828" s="831" t="s">
        <v>1366</v>
      </c>
      <c r="C828" s="832" t="s">
        <v>1354</v>
      </c>
      <c r="D828" s="833">
        <v>50000000</v>
      </c>
      <c r="E828" s="834" t="s">
        <v>20</v>
      </c>
      <c r="F828" s="834">
        <v>10000000</v>
      </c>
      <c r="G828" s="834"/>
      <c r="H828" s="834">
        <f t="shared" si="60"/>
        <v>10000000</v>
      </c>
      <c r="I828" s="825"/>
      <c r="J828" s="837" t="s">
        <v>4247</v>
      </c>
      <c r="K828" s="829"/>
    </row>
    <row r="829" spans="1:11" ht="39" x14ac:dyDescent="0.3">
      <c r="A829" s="830">
        <v>4</v>
      </c>
      <c r="B829" s="831" t="s">
        <v>1367</v>
      </c>
      <c r="C829" s="832" t="s">
        <v>1355</v>
      </c>
      <c r="D829" s="833">
        <v>35000000</v>
      </c>
      <c r="E829" s="834" t="s">
        <v>20</v>
      </c>
      <c r="F829" s="834">
        <v>0</v>
      </c>
      <c r="G829" s="834"/>
      <c r="H829" s="834">
        <f t="shared" si="60"/>
        <v>0</v>
      </c>
      <c r="I829" s="825"/>
      <c r="J829" s="828" t="s">
        <v>4482</v>
      </c>
      <c r="K829" s="829"/>
    </row>
    <row r="830" spans="1:11" ht="39" x14ac:dyDescent="0.3">
      <c r="A830" s="830">
        <v>5</v>
      </c>
      <c r="B830" s="831" t="s">
        <v>1368</v>
      </c>
      <c r="C830" s="832" t="s">
        <v>1356</v>
      </c>
      <c r="D830" s="833">
        <v>10000000</v>
      </c>
      <c r="E830" s="834">
        <v>2537799.7799999998</v>
      </c>
      <c r="F830" s="834">
        <v>5000000</v>
      </c>
      <c r="G830" s="834"/>
      <c r="H830" s="834">
        <f t="shared" si="60"/>
        <v>5000000</v>
      </c>
      <c r="I830" s="825"/>
      <c r="J830" s="837" t="s">
        <v>4247</v>
      </c>
      <c r="K830" s="829"/>
    </row>
    <row r="831" spans="1:11" ht="39" x14ac:dyDescent="0.3">
      <c r="A831" s="830">
        <v>6</v>
      </c>
      <c r="B831" s="831" t="s">
        <v>1369</v>
      </c>
      <c r="C831" s="832" t="s">
        <v>1357</v>
      </c>
      <c r="D831" s="833">
        <v>10000000</v>
      </c>
      <c r="E831" s="834" t="s">
        <v>20</v>
      </c>
      <c r="F831" s="834">
        <v>2000000</v>
      </c>
      <c r="G831" s="834"/>
      <c r="H831" s="834">
        <f t="shared" si="60"/>
        <v>2000000</v>
      </c>
      <c r="I831" s="825"/>
      <c r="J831" s="837" t="s">
        <v>4247</v>
      </c>
      <c r="K831" s="829"/>
    </row>
    <row r="832" spans="1:11" ht="39" x14ac:dyDescent="0.3">
      <c r="A832" s="830">
        <v>7</v>
      </c>
      <c r="B832" s="831" t="s">
        <v>1370</v>
      </c>
      <c r="C832" s="832" t="s">
        <v>1358</v>
      </c>
      <c r="D832" s="833">
        <v>20000000</v>
      </c>
      <c r="E832" s="834">
        <v>4030350</v>
      </c>
      <c r="F832" s="834">
        <v>5000000</v>
      </c>
      <c r="G832" s="834"/>
      <c r="H832" s="834">
        <f t="shared" si="60"/>
        <v>5000000</v>
      </c>
      <c r="I832" s="825"/>
      <c r="J832" s="837" t="s">
        <v>4247</v>
      </c>
      <c r="K832" s="829"/>
    </row>
    <row r="833" spans="1:11" ht="39" x14ac:dyDescent="0.3">
      <c r="A833" s="830">
        <v>8</v>
      </c>
      <c r="B833" s="831" t="s">
        <v>1371</v>
      </c>
      <c r="C833" s="832" t="s">
        <v>1359</v>
      </c>
      <c r="D833" s="833">
        <v>20000000</v>
      </c>
      <c r="E833" s="834">
        <v>4347000</v>
      </c>
      <c r="F833" s="834">
        <v>10000000</v>
      </c>
      <c r="G833" s="834"/>
      <c r="H833" s="834">
        <f t="shared" si="60"/>
        <v>10000000</v>
      </c>
      <c r="I833" s="825"/>
      <c r="J833" s="837" t="s">
        <v>4247</v>
      </c>
      <c r="K833" s="829"/>
    </row>
    <row r="834" spans="1:11" ht="58.5" x14ac:dyDescent="0.3">
      <c r="A834" s="830">
        <v>9</v>
      </c>
      <c r="B834" s="831" t="s">
        <v>1372</v>
      </c>
      <c r="C834" s="832" t="s">
        <v>1360</v>
      </c>
      <c r="D834" s="833">
        <v>25000000</v>
      </c>
      <c r="E834" s="834" t="s">
        <v>20</v>
      </c>
      <c r="F834" s="834">
        <v>5000000</v>
      </c>
      <c r="G834" s="834"/>
      <c r="H834" s="834">
        <f t="shared" si="60"/>
        <v>5000000</v>
      </c>
      <c r="I834" s="825"/>
      <c r="J834" s="837" t="s">
        <v>4247</v>
      </c>
      <c r="K834" s="829"/>
    </row>
    <row r="835" spans="1:11" ht="39" x14ac:dyDescent="0.3">
      <c r="A835" s="830">
        <v>10</v>
      </c>
      <c r="B835" s="831" t="s">
        <v>1373</v>
      </c>
      <c r="C835" s="832" t="s">
        <v>1361</v>
      </c>
      <c r="D835" s="833">
        <v>25000000</v>
      </c>
      <c r="E835" s="834">
        <v>2461757.7799999998</v>
      </c>
      <c r="F835" s="834">
        <v>10000000</v>
      </c>
      <c r="G835" s="834"/>
      <c r="H835" s="834">
        <f t="shared" si="60"/>
        <v>10000000</v>
      </c>
      <c r="I835" s="825"/>
      <c r="J835" s="837" t="s">
        <v>4247</v>
      </c>
      <c r="K835" s="829"/>
    </row>
    <row r="836" spans="1:11" ht="39" x14ac:dyDescent="0.3">
      <c r="A836" s="830">
        <v>11</v>
      </c>
      <c r="B836" s="831" t="s">
        <v>1374</v>
      </c>
      <c r="C836" s="832" t="s">
        <v>1362</v>
      </c>
      <c r="D836" s="833">
        <v>20000000</v>
      </c>
      <c r="E836" s="834" t="s">
        <v>20</v>
      </c>
      <c r="F836" s="834">
        <v>5000000</v>
      </c>
      <c r="G836" s="834"/>
      <c r="H836" s="834">
        <f t="shared" si="60"/>
        <v>5000000</v>
      </c>
      <c r="I836" s="825"/>
      <c r="J836" s="837" t="s">
        <v>4247</v>
      </c>
      <c r="K836" s="829"/>
    </row>
    <row r="837" spans="1:11" ht="39" x14ac:dyDescent="0.3">
      <c r="A837" s="830">
        <v>12</v>
      </c>
      <c r="B837" s="898">
        <v>5060001860106</v>
      </c>
      <c r="C837" s="832" t="s">
        <v>1363</v>
      </c>
      <c r="D837" s="833">
        <v>2000000</v>
      </c>
      <c r="E837" s="834" t="s">
        <v>20</v>
      </c>
      <c r="F837" s="834">
        <v>1000000</v>
      </c>
      <c r="G837" s="834"/>
      <c r="H837" s="834">
        <f t="shared" si="60"/>
        <v>1000000</v>
      </c>
      <c r="I837" s="825"/>
      <c r="J837" s="837" t="s">
        <v>4247</v>
      </c>
      <c r="K837" s="829"/>
    </row>
    <row r="838" spans="1:11" x14ac:dyDescent="0.3">
      <c r="A838" s="1360" t="s">
        <v>1351</v>
      </c>
      <c r="B838" s="1360"/>
      <c r="C838" s="1360"/>
      <c r="D838" s="840">
        <v>500000000</v>
      </c>
      <c r="E838" s="841">
        <v>291176561.17000002</v>
      </c>
      <c r="F838" s="841">
        <f>SUM(F826:F837)</f>
        <v>435000000</v>
      </c>
      <c r="G838" s="841">
        <f>SUM(G826:G837)</f>
        <v>0</v>
      </c>
      <c r="H838" s="834">
        <f t="shared" si="60"/>
        <v>435000000</v>
      </c>
      <c r="I838" s="841">
        <f>SUM(I826:I837)</f>
        <v>0</v>
      </c>
      <c r="J838" s="828"/>
      <c r="K838" s="829"/>
    </row>
    <row r="839" spans="1:11" x14ac:dyDescent="0.3">
      <c r="A839" s="851">
        <v>5</v>
      </c>
      <c r="B839" s="852" t="s">
        <v>4172</v>
      </c>
      <c r="C839" s="899"/>
      <c r="D839" s="900"/>
      <c r="E839" s="901"/>
      <c r="F839" s="834"/>
      <c r="G839" s="834"/>
      <c r="H839" s="834">
        <f t="shared" si="60"/>
        <v>0</v>
      </c>
      <c r="I839" s="825"/>
      <c r="J839" s="828"/>
      <c r="K839" s="829"/>
    </row>
    <row r="840" spans="1:11" ht="39" x14ac:dyDescent="0.3">
      <c r="A840" s="830">
        <v>1</v>
      </c>
      <c r="B840" s="831" t="s">
        <v>475</v>
      </c>
      <c r="C840" s="832" t="s">
        <v>472</v>
      </c>
      <c r="D840" s="833">
        <v>60000000</v>
      </c>
      <c r="E840" s="834">
        <v>17860505.629999999</v>
      </c>
      <c r="F840" s="834">
        <f>D840</f>
        <v>60000000</v>
      </c>
      <c r="G840" s="834"/>
      <c r="H840" s="834">
        <f t="shared" si="60"/>
        <v>60000000</v>
      </c>
      <c r="I840" s="825"/>
      <c r="J840" s="837" t="s">
        <v>4247</v>
      </c>
      <c r="K840" s="829"/>
    </row>
    <row r="841" spans="1:11" x14ac:dyDescent="0.3">
      <c r="A841" s="1360" t="s">
        <v>474</v>
      </c>
      <c r="B841" s="1360"/>
      <c r="C841" s="1360"/>
      <c r="D841" s="840">
        <v>60000000</v>
      </c>
      <c r="E841" s="841">
        <v>17860505.629999999</v>
      </c>
      <c r="F841" s="841">
        <f>F840</f>
        <v>60000000</v>
      </c>
      <c r="G841" s="841">
        <f t="shared" ref="G841:I841" si="63">G840</f>
        <v>0</v>
      </c>
      <c r="H841" s="834">
        <f t="shared" si="60"/>
        <v>60000000</v>
      </c>
      <c r="I841" s="841">
        <f t="shared" si="63"/>
        <v>0</v>
      </c>
      <c r="J841" s="828"/>
      <c r="K841" s="829"/>
    </row>
    <row r="842" spans="1:11" x14ac:dyDescent="0.3">
      <c r="A842" s="851">
        <v>6</v>
      </c>
      <c r="B842" s="852" t="s">
        <v>4173</v>
      </c>
      <c r="C842" s="816"/>
      <c r="F842" s="825"/>
      <c r="G842" s="825"/>
      <c r="H842" s="834">
        <f t="shared" si="60"/>
        <v>0</v>
      </c>
      <c r="I842" s="825"/>
      <c r="J842" s="828"/>
      <c r="K842" s="829"/>
    </row>
    <row r="843" spans="1:11" ht="58.5" x14ac:dyDescent="0.3">
      <c r="A843" s="830">
        <v>1</v>
      </c>
      <c r="B843" s="831" t="s">
        <v>1993</v>
      </c>
      <c r="C843" s="832" t="s">
        <v>1991</v>
      </c>
      <c r="D843" s="833">
        <v>50000000</v>
      </c>
      <c r="E843" s="834" t="s">
        <v>20</v>
      </c>
      <c r="F843" s="834">
        <f>D843/2</f>
        <v>25000000</v>
      </c>
      <c r="G843" s="834"/>
      <c r="H843" s="834">
        <f t="shared" si="60"/>
        <v>25000000</v>
      </c>
      <c r="I843" s="825"/>
      <c r="J843" s="837" t="s">
        <v>4247</v>
      </c>
      <c r="K843" s="829"/>
    </row>
    <row r="844" spans="1:11" ht="39" x14ac:dyDescent="0.3">
      <c r="A844" s="830">
        <v>2</v>
      </c>
      <c r="B844" s="831" t="s">
        <v>1994</v>
      </c>
      <c r="C844" s="832" t="s">
        <v>1992</v>
      </c>
      <c r="D844" s="833">
        <v>50000000</v>
      </c>
      <c r="E844" s="834" t="s">
        <v>20</v>
      </c>
      <c r="F844" s="834">
        <v>10000000</v>
      </c>
      <c r="G844" s="834"/>
      <c r="H844" s="834">
        <f t="shared" si="60"/>
        <v>10000000</v>
      </c>
      <c r="I844" s="825"/>
      <c r="J844" s="837" t="s">
        <v>4247</v>
      </c>
      <c r="K844" s="829"/>
    </row>
    <row r="845" spans="1:11" x14ac:dyDescent="0.3">
      <c r="A845" s="1360" t="s">
        <v>1995</v>
      </c>
      <c r="B845" s="1360"/>
      <c r="C845" s="1360"/>
      <c r="D845" s="840">
        <v>100000000</v>
      </c>
      <c r="E845" s="847">
        <v>0</v>
      </c>
      <c r="F845" s="841">
        <f>SUM(F842:F844)</f>
        <v>35000000</v>
      </c>
      <c r="G845" s="841">
        <f>SUM(G842:G844)</f>
        <v>0</v>
      </c>
      <c r="H845" s="834">
        <f t="shared" si="60"/>
        <v>35000000</v>
      </c>
      <c r="I845" s="841">
        <f>SUM(I842:I844)</f>
        <v>0</v>
      </c>
      <c r="J845" s="828"/>
      <c r="K845" s="829"/>
    </row>
    <row r="846" spans="1:11" x14ac:dyDescent="0.3">
      <c r="A846" s="851">
        <v>7</v>
      </c>
      <c r="B846" s="852" t="s">
        <v>4174</v>
      </c>
      <c r="C846" s="816"/>
      <c r="F846" s="825"/>
      <c r="G846" s="825"/>
      <c r="H846" s="834">
        <f t="shared" si="60"/>
        <v>0</v>
      </c>
      <c r="I846" s="825"/>
      <c r="J846" s="828"/>
      <c r="K846" s="829"/>
    </row>
    <row r="847" spans="1:11" ht="39" x14ac:dyDescent="0.3">
      <c r="A847" s="830">
        <v>1</v>
      </c>
      <c r="B847" s="831" t="s">
        <v>2008</v>
      </c>
      <c r="C847" s="832" t="s">
        <v>2000</v>
      </c>
      <c r="D847" s="833">
        <v>10000000</v>
      </c>
      <c r="E847" s="834" t="s">
        <v>20</v>
      </c>
      <c r="F847" s="834">
        <v>5000000</v>
      </c>
      <c r="G847" s="834"/>
      <c r="H847" s="834">
        <f t="shared" si="60"/>
        <v>5000000</v>
      </c>
      <c r="I847" s="825"/>
      <c r="J847" s="837" t="s">
        <v>4247</v>
      </c>
      <c r="K847" s="829"/>
    </row>
    <row r="848" spans="1:11" ht="58.5" x14ac:dyDescent="0.3">
      <c r="A848" s="830">
        <v>2</v>
      </c>
      <c r="B848" s="831" t="s">
        <v>2009</v>
      </c>
      <c r="C848" s="832" t="s">
        <v>2001</v>
      </c>
      <c r="D848" s="833">
        <v>100000000</v>
      </c>
      <c r="E848" s="834">
        <v>68611111.109999999</v>
      </c>
      <c r="F848" s="834">
        <f>D848</f>
        <v>100000000</v>
      </c>
      <c r="G848" s="834"/>
      <c r="H848" s="834">
        <f t="shared" si="60"/>
        <v>100000000</v>
      </c>
      <c r="I848" s="825"/>
      <c r="J848" s="837" t="s">
        <v>4247</v>
      </c>
      <c r="K848" s="829"/>
    </row>
    <row r="849" spans="1:11" ht="39" x14ac:dyDescent="0.3">
      <c r="A849" s="830">
        <v>3</v>
      </c>
      <c r="B849" s="831" t="s">
        <v>2010</v>
      </c>
      <c r="C849" s="832" t="s">
        <v>2002</v>
      </c>
      <c r="D849" s="833">
        <v>15000000</v>
      </c>
      <c r="E849" s="834">
        <v>700000</v>
      </c>
      <c r="F849" s="834">
        <v>5000000</v>
      </c>
      <c r="G849" s="834"/>
      <c r="H849" s="834">
        <f t="shared" si="60"/>
        <v>5000000</v>
      </c>
      <c r="I849" s="825"/>
      <c r="J849" s="837" t="s">
        <v>4247</v>
      </c>
      <c r="K849" s="829"/>
    </row>
    <row r="850" spans="1:11" ht="58.5" x14ac:dyDescent="0.3">
      <c r="A850" s="830">
        <v>4</v>
      </c>
      <c r="B850" s="831" t="s">
        <v>2011</v>
      </c>
      <c r="C850" s="832" t="s">
        <v>2003</v>
      </c>
      <c r="D850" s="833">
        <v>20000000</v>
      </c>
      <c r="E850" s="834" t="s">
        <v>20</v>
      </c>
      <c r="F850" s="834">
        <v>10000000</v>
      </c>
      <c r="G850" s="834"/>
      <c r="H850" s="834">
        <f t="shared" si="60"/>
        <v>10000000</v>
      </c>
      <c r="I850" s="825"/>
      <c r="J850" s="837" t="s">
        <v>4247</v>
      </c>
      <c r="K850" s="829"/>
    </row>
    <row r="851" spans="1:11" ht="58.5" x14ac:dyDescent="0.3">
      <c r="A851" s="830">
        <v>5</v>
      </c>
      <c r="B851" s="831" t="s">
        <v>2012</v>
      </c>
      <c r="C851" s="832" t="s">
        <v>2004</v>
      </c>
      <c r="D851" s="833">
        <v>5000000</v>
      </c>
      <c r="E851" s="834">
        <v>600000</v>
      </c>
      <c r="F851" s="834">
        <f>D851/2</f>
        <v>2500000</v>
      </c>
      <c r="G851" s="834"/>
      <c r="H851" s="834">
        <f t="shared" si="60"/>
        <v>2500000</v>
      </c>
      <c r="I851" s="825"/>
      <c r="J851" s="837" t="s">
        <v>4247</v>
      </c>
      <c r="K851" s="829"/>
    </row>
    <row r="852" spans="1:11" ht="39" x14ac:dyDescent="0.3">
      <c r="A852" s="830">
        <v>6</v>
      </c>
      <c r="B852" s="831" t="s">
        <v>2013</v>
      </c>
      <c r="C852" s="832" t="s">
        <v>2005</v>
      </c>
      <c r="D852" s="833">
        <v>40000000</v>
      </c>
      <c r="E852" s="834" t="s">
        <v>20</v>
      </c>
      <c r="F852" s="834">
        <v>20000000</v>
      </c>
      <c r="G852" s="834"/>
      <c r="H852" s="834">
        <f t="shared" si="60"/>
        <v>20000000</v>
      </c>
      <c r="I852" s="825"/>
      <c r="J852" s="837" t="s">
        <v>4247</v>
      </c>
      <c r="K852" s="829"/>
    </row>
    <row r="853" spans="1:11" ht="39" x14ac:dyDescent="0.3">
      <c r="A853" s="830">
        <v>7</v>
      </c>
      <c r="B853" s="831" t="s">
        <v>2014</v>
      </c>
      <c r="C853" s="832" t="s">
        <v>2006</v>
      </c>
      <c r="D853" s="833">
        <v>50000000</v>
      </c>
      <c r="E853" s="834" t="s">
        <v>20</v>
      </c>
      <c r="F853" s="834">
        <v>20000000</v>
      </c>
      <c r="G853" s="834"/>
      <c r="H853" s="834">
        <f t="shared" ref="H853:H915" si="64">F853+G853</f>
        <v>20000000</v>
      </c>
      <c r="I853" s="825"/>
      <c r="J853" s="837" t="s">
        <v>4247</v>
      </c>
      <c r="K853" s="829"/>
    </row>
    <row r="854" spans="1:11" ht="39" x14ac:dyDescent="0.3">
      <c r="A854" s="830">
        <v>8</v>
      </c>
      <c r="B854" s="831" t="s">
        <v>2015</v>
      </c>
      <c r="C854" s="832" t="s">
        <v>2007</v>
      </c>
      <c r="D854" s="833">
        <v>10000000</v>
      </c>
      <c r="E854" s="834" t="s">
        <v>20</v>
      </c>
      <c r="F854" s="834">
        <f>D854</f>
        <v>10000000</v>
      </c>
      <c r="G854" s="834"/>
      <c r="H854" s="834">
        <f t="shared" si="64"/>
        <v>10000000</v>
      </c>
      <c r="I854" s="825"/>
      <c r="J854" s="837" t="s">
        <v>4247</v>
      </c>
      <c r="K854" s="829"/>
    </row>
    <row r="855" spans="1:11" x14ac:dyDescent="0.3">
      <c r="A855" s="1360" t="s">
        <v>1999</v>
      </c>
      <c r="B855" s="1360"/>
      <c r="C855" s="1360"/>
      <c r="D855" s="840">
        <v>250000000</v>
      </c>
      <c r="E855" s="841">
        <v>69911111.109999999</v>
      </c>
      <c r="F855" s="841">
        <f>SUM(F847:F854)</f>
        <v>172500000</v>
      </c>
      <c r="G855" s="841">
        <f>SUM(G847:G854)</f>
        <v>0</v>
      </c>
      <c r="H855" s="834">
        <f t="shared" si="64"/>
        <v>172500000</v>
      </c>
      <c r="I855" s="825"/>
      <c r="J855" s="828"/>
      <c r="K855" s="829"/>
    </row>
    <row r="856" spans="1:11" x14ac:dyDescent="0.3">
      <c r="A856" s="851">
        <v>8</v>
      </c>
      <c r="B856" s="852" t="s">
        <v>4175</v>
      </c>
      <c r="C856" s="863"/>
      <c r="D856" s="864"/>
      <c r="E856" s="865"/>
      <c r="F856" s="825"/>
      <c r="G856" s="825"/>
      <c r="H856" s="834">
        <f t="shared" si="64"/>
        <v>0</v>
      </c>
      <c r="I856" s="825"/>
      <c r="J856" s="828"/>
      <c r="K856" s="829"/>
    </row>
    <row r="857" spans="1:11" ht="39" x14ac:dyDescent="0.3">
      <c r="A857" s="830">
        <v>1</v>
      </c>
      <c r="B857" s="831" t="s">
        <v>1869</v>
      </c>
      <c r="C857" s="832" t="s">
        <v>3775</v>
      </c>
      <c r="D857" s="833">
        <v>10000000</v>
      </c>
      <c r="E857" s="834" t="s">
        <v>20</v>
      </c>
      <c r="F857" s="834">
        <v>12000000</v>
      </c>
      <c r="G857" s="834"/>
      <c r="H857" s="834">
        <f t="shared" si="64"/>
        <v>12000000</v>
      </c>
      <c r="I857" s="825"/>
      <c r="J857" s="837" t="s">
        <v>4247</v>
      </c>
      <c r="K857" s="829"/>
    </row>
    <row r="858" spans="1:11" ht="39" x14ac:dyDescent="0.3">
      <c r="A858" s="830">
        <v>2</v>
      </c>
      <c r="B858" s="831" t="s">
        <v>1870</v>
      </c>
      <c r="C858" s="832" t="s">
        <v>1859</v>
      </c>
      <c r="D858" s="833">
        <v>10000000</v>
      </c>
      <c r="E858" s="834" t="s">
        <v>20</v>
      </c>
      <c r="F858" s="834">
        <v>5000000</v>
      </c>
      <c r="G858" s="834"/>
      <c r="H858" s="834">
        <f t="shared" si="64"/>
        <v>5000000</v>
      </c>
      <c r="I858" s="825"/>
      <c r="J858" s="837" t="s">
        <v>4247</v>
      </c>
      <c r="K858" s="829"/>
    </row>
    <row r="859" spans="1:11" ht="39" x14ac:dyDescent="0.3">
      <c r="A859" s="830">
        <v>3</v>
      </c>
      <c r="B859" s="831" t="s">
        <v>1871</v>
      </c>
      <c r="C859" s="832" t="s">
        <v>1860</v>
      </c>
      <c r="D859" s="833">
        <v>28000000</v>
      </c>
      <c r="E859" s="834" t="s">
        <v>20</v>
      </c>
      <c r="F859" s="834">
        <v>20000000</v>
      </c>
      <c r="G859" s="834"/>
      <c r="H859" s="834">
        <f t="shared" si="64"/>
        <v>20000000</v>
      </c>
      <c r="I859" s="825"/>
      <c r="J859" s="837" t="s">
        <v>4247</v>
      </c>
      <c r="K859" s="829"/>
    </row>
    <row r="860" spans="1:11" ht="97.5" x14ac:dyDescent="0.3">
      <c r="A860" s="830">
        <v>4</v>
      </c>
      <c r="B860" s="831" t="s">
        <v>1872</v>
      </c>
      <c r="C860" s="832" t="s">
        <v>1861</v>
      </c>
      <c r="D860" s="833">
        <v>906811784.88999999</v>
      </c>
      <c r="E860" s="834" t="s">
        <v>20</v>
      </c>
      <c r="F860" s="867">
        <v>256811800</v>
      </c>
      <c r="G860" s="867"/>
      <c r="H860" s="834">
        <f t="shared" si="64"/>
        <v>256811800</v>
      </c>
      <c r="I860" s="825"/>
      <c r="J860" s="837" t="s">
        <v>4260</v>
      </c>
      <c r="K860" s="829"/>
    </row>
    <row r="861" spans="1:11" ht="39" x14ac:dyDescent="0.3">
      <c r="A861" s="830">
        <v>5</v>
      </c>
      <c r="B861" s="831" t="s">
        <v>1873</v>
      </c>
      <c r="C861" s="832" t="s">
        <v>1862</v>
      </c>
      <c r="D861" s="833">
        <v>25000000</v>
      </c>
      <c r="E861" s="834" t="s">
        <v>20</v>
      </c>
      <c r="F861" s="834">
        <v>0</v>
      </c>
      <c r="G861" s="834"/>
      <c r="H861" s="834">
        <f t="shared" si="64"/>
        <v>0</v>
      </c>
      <c r="I861" s="825"/>
      <c r="J861" s="828" t="s">
        <v>4482</v>
      </c>
      <c r="K861" s="829"/>
    </row>
    <row r="862" spans="1:11" ht="39" x14ac:dyDescent="0.3">
      <c r="A862" s="830">
        <v>6</v>
      </c>
      <c r="B862" s="831" t="s">
        <v>1874</v>
      </c>
      <c r="C862" s="832" t="s">
        <v>1863</v>
      </c>
      <c r="D862" s="833">
        <v>30000000</v>
      </c>
      <c r="E862" s="834" t="s">
        <v>20</v>
      </c>
      <c r="F862" s="834">
        <v>10000000</v>
      </c>
      <c r="G862" s="834"/>
      <c r="H862" s="834">
        <f t="shared" si="64"/>
        <v>10000000</v>
      </c>
      <c r="I862" s="825"/>
      <c r="J862" s="837" t="s">
        <v>4247</v>
      </c>
      <c r="K862" s="829"/>
    </row>
    <row r="863" spans="1:11" ht="39" x14ac:dyDescent="0.3">
      <c r="A863" s="830">
        <v>7</v>
      </c>
      <c r="B863" s="831" t="s">
        <v>1875</v>
      </c>
      <c r="C863" s="832" t="s">
        <v>1864</v>
      </c>
      <c r="D863" s="833">
        <v>26000000</v>
      </c>
      <c r="E863" s="834" t="s">
        <v>20</v>
      </c>
      <c r="F863" s="834">
        <v>10000000</v>
      </c>
      <c r="G863" s="834"/>
      <c r="H863" s="834">
        <f t="shared" si="64"/>
        <v>10000000</v>
      </c>
      <c r="I863" s="825"/>
      <c r="J863" s="837" t="s">
        <v>4247</v>
      </c>
      <c r="K863" s="829"/>
    </row>
    <row r="864" spans="1:11" ht="39" x14ac:dyDescent="0.3">
      <c r="A864" s="830">
        <v>8</v>
      </c>
      <c r="B864" s="831" t="s">
        <v>1876</v>
      </c>
      <c r="C864" s="832" t="s">
        <v>1865</v>
      </c>
      <c r="D864" s="833">
        <v>5000000</v>
      </c>
      <c r="E864" s="834" t="s">
        <v>20</v>
      </c>
      <c r="F864" s="834">
        <v>0</v>
      </c>
      <c r="G864" s="834"/>
      <c r="H864" s="834">
        <f t="shared" si="64"/>
        <v>0</v>
      </c>
      <c r="I864" s="825"/>
      <c r="J864" s="828" t="s">
        <v>4482</v>
      </c>
      <c r="K864" s="829"/>
    </row>
    <row r="865" spans="1:11" ht="39" x14ac:dyDescent="0.3">
      <c r="A865" s="830">
        <v>9</v>
      </c>
      <c r="B865" s="831" t="s">
        <v>1877</v>
      </c>
      <c r="C865" s="832" t="s">
        <v>1866</v>
      </c>
      <c r="D865" s="833">
        <v>5000000</v>
      </c>
      <c r="E865" s="834" t="s">
        <v>20</v>
      </c>
      <c r="F865" s="834">
        <v>2000000</v>
      </c>
      <c r="G865" s="834"/>
      <c r="H865" s="834">
        <f t="shared" si="64"/>
        <v>2000000</v>
      </c>
      <c r="I865" s="825"/>
      <c r="J865" s="837" t="s">
        <v>4247</v>
      </c>
      <c r="K865" s="829"/>
    </row>
    <row r="866" spans="1:11" ht="39" x14ac:dyDescent="0.3">
      <c r="A866" s="830">
        <v>10</v>
      </c>
      <c r="B866" s="831" t="s">
        <v>1878</v>
      </c>
      <c r="C866" s="832" t="s">
        <v>1867</v>
      </c>
      <c r="D866" s="833">
        <v>5000000</v>
      </c>
      <c r="E866" s="834" t="s">
        <v>20</v>
      </c>
      <c r="F866" s="834">
        <v>2000000</v>
      </c>
      <c r="G866" s="834"/>
      <c r="H866" s="834">
        <f t="shared" si="64"/>
        <v>2000000</v>
      </c>
      <c r="I866" s="825"/>
      <c r="J866" s="837" t="s">
        <v>4247</v>
      </c>
      <c r="K866" s="829"/>
    </row>
    <row r="867" spans="1:11" ht="39" x14ac:dyDescent="0.3">
      <c r="A867" s="830">
        <v>11</v>
      </c>
      <c r="B867" s="831" t="s">
        <v>1879</v>
      </c>
      <c r="C867" s="832" t="s">
        <v>1868</v>
      </c>
      <c r="D867" s="833">
        <v>40000000</v>
      </c>
      <c r="E867" s="834" t="s">
        <v>20</v>
      </c>
      <c r="F867" s="834">
        <v>20000000</v>
      </c>
      <c r="G867" s="834"/>
      <c r="H867" s="834">
        <f t="shared" si="64"/>
        <v>20000000</v>
      </c>
      <c r="I867" s="825"/>
      <c r="J867" s="837" t="s">
        <v>4247</v>
      </c>
      <c r="K867" s="829"/>
    </row>
    <row r="868" spans="1:11" x14ac:dyDescent="0.3">
      <c r="A868" s="1360" t="s">
        <v>1857</v>
      </c>
      <c r="B868" s="1360"/>
      <c r="C868" s="1360"/>
      <c r="D868" s="840">
        <v>1090811784.8900001</v>
      </c>
      <c r="E868" s="847">
        <v>0</v>
      </c>
      <c r="F868" s="841">
        <f>SUM(F857:F867)</f>
        <v>337811800</v>
      </c>
      <c r="G868" s="841"/>
      <c r="H868" s="834">
        <f t="shared" si="64"/>
        <v>337811800</v>
      </c>
      <c r="I868" s="825"/>
      <c r="J868" s="828"/>
      <c r="K868" s="829"/>
    </row>
    <row r="869" spans="1:11" x14ac:dyDescent="0.3">
      <c r="A869" s="851">
        <v>9</v>
      </c>
      <c r="B869" s="852" t="s">
        <v>4176</v>
      </c>
      <c r="C869" s="816"/>
      <c r="F869" s="825"/>
      <c r="G869" s="825"/>
      <c r="H869" s="834">
        <f t="shared" si="64"/>
        <v>0</v>
      </c>
      <c r="I869" s="825"/>
      <c r="J869" s="828"/>
      <c r="K869" s="829"/>
    </row>
    <row r="870" spans="1:11" ht="39" x14ac:dyDescent="0.3">
      <c r="A870" s="830">
        <v>1</v>
      </c>
      <c r="B870" s="831" t="s">
        <v>2222</v>
      </c>
      <c r="C870" s="832" t="s">
        <v>2203</v>
      </c>
      <c r="D870" s="835" t="s">
        <v>20</v>
      </c>
      <c r="E870" s="834" t="s">
        <v>20</v>
      </c>
      <c r="F870" s="834" t="str">
        <f>D870</f>
        <v>-</v>
      </c>
      <c r="G870" s="834"/>
      <c r="H870" s="834">
        <v>0</v>
      </c>
      <c r="I870" s="825"/>
      <c r="J870" s="828"/>
      <c r="K870" s="829"/>
    </row>
    <row r="871" spans="1:11" ht="39" x14ac:dyDescent="0.3">
      <c r="A871" s="830">
        <v>2</v>
      </c>
      <c r="B871" s="831" t="s">
        <v>2223</v>
      </c>
      <c r="C871" s="832" t="s">
        <v>2204</v>
      </c>
      <c r="D871" s="833">
        <v>6000000</v>
      </c>
      <c r="E871" s="834" t="s">
        <v>20</v>
      </c>
      <c r="F871" s="834">
        <v>1000000</v>
      </c>
      <c r="G871" s="834"/>
      <c r="H871" s="834">
        <f t="shared" si="64"/>
        <v>1000000</v>
      </c>
      <c r="I871" s="825"/>
      <c r="J871" s="837" t="s">
        <v>4247</v>
      </c>
      <c r="K871" s="829"/>
    </row>
    <row r="872" spans="1:11" ht="39" x14ac:dyDescent="0.3">
      <c r="A872" s="830">
        <v>3</v>
      </c>
      <c r="B872" s="831" t="s">
        <v>2224</v>
      </c>
      <c r="C872" s="832" t="s">
        <v>2205</v>
      </c>
      <c r="D872" s="833">
        <v>1600000</v>
      </c>
      <c r="E872" s="834" t="s">
        <v>20</v>
      </c>
      <c r="F872" s="834">
        <v>0</v>
      </c>
      <c r="G872" s="834"/>
      <c r="H872" s="834">
        <f t="shared" si="64"/>
        <v>0</v>
      </c>
      <c r="I872" s="825"/>
      <c r="J872" s="828" t="s">
        <v>4482</v>
      </c>
      <c r="K872" s="829"/>
    </row>
    <row r="873" spans="1:11" ht="39" x14ac:dyDescent="0.3">
      <c r="A873" s="830">
        <v>4</v>
      </c>
      <c r="B873" s="831" t="s">
        <v>2225</v>
      </c>
      <c r="C873" s="832" t="s">
        <v>2206</v>
      </c>
      <c r="D873" s="833">
        <v>50000000</v>
      </c>
      <c r="E873" s="834" t="s">
        <v>20</v>
      </c>
      <c r="F873" s="834">
        <v>0</v>
      </c>
      <c r="G873" s="834"/>
      <c r="H873" s="834">
        <f t="shared" si="64"/>
        <v>0</v>
      </c>
      <c r="I873" s="825"/>
      <c r="J873" s="828" t="s">
        <v>4482</v>
      </c>
      <c r="K873" s="829"/>
    </row>
    <row r="874" spans="1:11" ht="39" x14ac:dyDescent="0.3">
      <c r="A874" s="830">
        <v>5</v>
      </c>
      <c r="B874" s="831" t="s">
        <v>2226</v>
      </c>
      <c r="C874" s="832" t="s">
        <v>2207</v>
      </c>
      <c r="D874" s="833">
        <v>3000000</v>
      </c>
      <c r="E874" s="834" t="s">
        <v>20</v>
      </c>
      <c r="F874" s="834">
        <f>D874</f>
        <v>3000000</v>
      </c>
      <c r="G874" s="834"/>
      <c r="H874" s="834">
        <f t="shared" si="64"/>
        <v>3000000</v>
      </c>
      <c r="I874" s="825"/>
      <c r="J874" s="837" t="s">
        <v>4247</v>
      </c>
      <c r="K874" s="829"/>
    </row>
    <row r="875" spans="1:11" ht="58.5" x14ac:dyDescent="0.3">
      <c r="A875" s="830">
        <v>6</v>
      </c>
      <c r="B875" s="831" t="s">
        <v>2227</v>
      </c>
      <c r="C875" s="832" t="s">
        <v>2208</v>
      </c>
      <c r="D875" s="833">
        <v>1500000</v>
      </c>
      <c r="E875" s="834">
        <v>915000</v>
      </c>
      <c r="F875" s="834">
        <f>D875</f>
        <v>1500000</v>
      </c>
      <c r="G875" s="834"/>
      <c r="H875" s="834">
        <f t="shared" si="64"/>
        <v>1500000</v>
      </c>
      <c r="I875" s="825"/>
      <c r="J875" s="837" t="s">
        <v>4247</v>
      </c>
      <c r="K875" s="829"/>
    </row>
    <row r="876" spans="1:11" ht="39" x14ac:dyDescent="0.3">
      <c r="A876" s="830">
        <v>7</v>
      </c>
      <c r="B876" s="831" t="s">
        <v>2228</v>
      </c>
      <c r="C876" s="832" t="s">
        <v>2209</v>
      </c>
      <c r="D876" s="833">
        <v>1500000</v>
      </c>
      <c r="E876" s="834" t="s">
        <v>20</v>
      </c>
      <c r="F876" s="834">
        <f>D876</f>
        <v>1500000</v>
      </c>
      <c r="G876" s="834"/>
      <c r="H876" s="834">
        <f t="shared" si="64"/>
        <v>1500000</v>
      </c>
      <c r="I876" s="825"/>
      <c r="J876" s="837" t="s">
        <v>4247</v>
      </c>
      <c r="K876" s="829"/>
    </row>
    <row r="877" spans="1:11" ht="58.5" x14ac:dyDescent="0.3">
      <c r="A877" s="830">
        <v>8</v>
      </c>
      <c r="B877" s="831" t="s">
        <v>2229</v>
      </c>
      <c r="C877" s="832" t="s">
        <v>2210</v>
      </c>
      <c r="D877" s="833">
        <v>10000000</v>
      </c>
      <c r="E877" s="834" t="s">
        <v>20</v>
      </c>
      <c r="F877" s="834">
        <f>D877</f>
        <v>10000000</v>
      </c>
      <c r="G877" s="834"/>
      <c r="H877" s="834">
        <f t="shared" si="64"/>
        <v>10000000</v>
      </c>
      <c r="I877" s="836">
        <f>F877</f>
        <v>10000000</v>
      </c>
      <c r="J877" s="828" t="s">
        <v>3832</v>
      </c>
      <c r="K877" s="828" t="s">
        <v>3832</v>
      </c>
    </row>
    <row r="878" spans="1:11" ht="58.5" x14ac:dyDescent="0.3">
      <c r="A878" s="830">
        <v>9</v>
      </c>
      <c r="B878" s="831" t="s">
        <v>2230</v>
      </c>
      <c r="C878" s="832" t="s">
        <v>2211</v>
      </c>
      <c r="D878" s="833">
        <v>500000</v>
      </c>
      <c r="E878" s="834" t="s">
        <v>20</v>
      </c>
      <c r="F878" s="834">
        <f>D878</f>
        <v>500000</v>
      </c>
      <c r="G878" s="834"/>
      <c r="H878" s="834">
        <f t="shared" si="64"/>
        <v>500000</v>
      </c>
      <c r="I878" s="825"/>
      <c r="J878" s="837" t="s">
        <v>4247</v>
      </c>
      <c r="K878" s="829"/>
    </row>
    <row r="879" spans="1:11" ht="136.5" x14ac:dyDescent="0.3">
      <c r="A879" s="830">
        <v>10</v>
      </c>
      <c r="B879" s="831" t="s">
        <v>2231</v>
      </c>
      <c r="C879" s="832" t="s">
        <v>2212</v>
      </c>
      <c r="D879" s="833">
        <v>750000000</v>
      </c>
      <c r="E879" s="834" t="s">
        <v>20</v>
      </c>
      <c r="F879" s="834">
        <f>100000000-28000000+100000000+103000000</f>
        <v>275000000</v>
      </c>
      <c r="G879" s="834"/>
      <c r="H879" s="834">
        <f t="shared" si="64"/>
        <v>275000000</v>
      </c>
      <c r="I879" s="836">
        <f>F879</f>
        <v>275000000</v>
      </c>
      <c r="J879" s="828" t="s">
        <v>4261</v>
      </c>
      <c r="K879" s="837" t="s">
        <v>3832</v>
      </c>
    </row>
    <row r="880" spans="1:11" ht="39" x14ac:dyDescent="0.3">
      <c r="A880" s="830">
        <v>11</v>
      </c>
      <c r="B880" s="831" t="s">
        <v>2232</v>
      </c>
      <c r="C880" s="832" t="s">
        <v>4473</v>
      </c>
      <c r="D880" s="833">
        <v>1500000</v>
      </c>
      <c r="E880" s="834" t="s">
        <v>20</v>
      </c>
      <c r="F880" s="834">
        <f>D880</f>
        <v>1500000</v>
      </c>
      <c r="G880" s="834"/>
      <c r="H880" s="834">
        <f t="shared" si="64"/>
        <v>1500000</v>
      </c>
      <c r="I880" s="825"/>
      <c r="J880" s="837" t="s">
        <v>4247</v>
      </c>
      <c r="K880" s="829"/>
    </row>
    <row r="881" spans="1:11" ht="39" x14ac:dyDescent="0.3">
      <c r="A881" s="830">
        <v>12</v>
      </c>
      <c r="B881" s="831" t="s">
        <v>2233</v>
      </c>
      <c r="C881" s="832" t="s">
        <v>2214</v>
      </c>
      <c r="D881" s="833">
        <v>1000000</v>
      </c>
      <c r="E881" s="834">
        <v>475000</v>
      </c>
      <c r="F881" s="834">
        <f t="shared" ref="F881:F890" si="65">D881</f>
        <v>1000000</v>
      </c>
      <c r="G881" s="834"/>
      <c r="H881" s="834">
        <f t="shared" si="64"/>
        <v>1000000</v>
      </c>
      <c r="I881" s="825"/>
      <c r="J881" s="837" t="s">
        <v>4247</v>
      </c>
      <c r="K881" s="829"/>
    </row>
    <row r="882" spans="1:11" ht="39" x14ac:dyDescent="0.3">
      <c r="A882" s="830">
        <v>13</v>
      </c>
      <c r="B882" s="831" t="s">
        <v>2234</v>
      </c>
      <c r="C882" s="832" t="s">
        <v>2215</v>
      </c>
      <c r="D882" s="833">
        <v>1000000</v>
      </c>
      <c r="E882" s="834">
        <v>925000</v>
      </c>
      <c r="F882" s="834">
        <f t="shared" si="65"/>
        <v>1000000</v>
      </c>
      <c r="G882" s="834"/>
      <c r="H882" s="834">
        <f t="shared" si="64"/>
        <v>1000000</v>
      </c>
      <c r="I882" s="825"/>
      <c r="J882" s="837" t="s">
        <v>4247</v>
      </c>
      <c r="K882" s="829"/>
    </row>
    <row r="883" spans="1:11" ht="39" x14ac:dyDescent="0.3">
      <c r="A883" s="830">
        <v>14</v>
      </c>
      <c r="B883" s="831" t="s">
        <v>2235</v>
      </c>
      <c r="C883" s="832" t="s">
        <v>2216</v>
      </c>
      <c r="D883" s="833">
        <v>200000</v>
      </c>
      <c r="E883" s="834" t="s">
        <v>20</v>
      </c>
      <c r="F883" s="834">
        <f t="shared" si="65"/>
        <v>200000</v>
      </c>
      <c r="G883" s="834"/>
      <c r="H883" s="834">
        <f t="shared" si="64"/>
        <v>200000</v>
      </c>
      <c r="I883" s="825"/>
      <c r="J883" s="837" t="s">
        <v>4247</v>
      </c>
      <c r="K883" s="829"/>
    </row>
    <row r="884" spans="1:11" ht="39" x14ac:dyDescent="0.3">
      <c r="A884" s="830">
        <v>15</v>
      </c>
      <c r="B884" s="831" t="s">
        <v>2236</v>
      </c>
      <c r="C884" s="832" t="s">
        <v>2217</v>
      </c>
      <c r="D884" s="833">
        <v>200000</v>
      </c>
      <c r="E884" s="834" t="s">
        <v>20</v>
      </c>
      <c r="F884" s="834">
        <f t="shared" si="65"/>
        <v>200000</v>
      </c>
      <c r="G884" s="834"/>
      <c r="H884" s="834">
        <f t="shared" si="64"/>
        <v>200000</v>
      </c>
      <c r="I884" s="825"/>
      <c r="J884" s="837" t="s">
        <v>4247</v>
      </c>
      <c r="K884" s="829"/>
    </row>
    <row r="885" spans="1:11" ht="39" x14ac:dyDescent="0.3">
      <c r="A885" s="830">
        <v>16</v>
      </c>
      <c r="B885" s="831" t="s">
        <v>2237</v>
      </c>
      <c r="C885" s="832" t="s">
        <v>2218</v>
      </c>
      <c r="D885" s="833">
        <v>1500000</v>
      </c>
      <c r="E885" s="834" t="s">
        <v>20</v>
      </c>
      <c r="F885" s="834">
        <f>D885-400000</f>
        <v>1100000</v>
      </c>
      <c r="G885" s="834"/>
      <c r="H885" s="834">
        <f t="shared" si="64"/>
        <v>1100000</v>
      </c>
      <c r="I885" s="825"/>
      <c r="J885" s="837" t="s">
        <v>4247</v>
      </c>
      <c r="K885" s="829"/>
    </row>
    <row r="886" spans="1:11" ht="39" x14ac:dyDescent="0.3">
      <c r="A886" s="830">
        <v>17</v>
      </c>
      <c r="B886" s="831" t="s">
        <v>2238</v>
      </c>
      <c r="C886" s="832" t="s">
        <v>490</v>
      </c>
      <c r="D886" s="833">
        <v>1500000</v>
      </c>
      <c r="E886" s="834" t="s">
        <v>20</v>
      </c>
      <c r="F886" s="834">
        <f>D886</f>
        <v>1500000</v>
      </c>
      <c r="G886" s="834"/>
      <c r="H886" s="834">
        <f t="shared" si="64"/>
        <v>1500000</v>
      </c>
      <c r="I886" s="825"/>
      <c r="J886" s="837" t="s">
        <v>4247</v>
      </c>
      <c r="K886" s="829"/>
    </row>
    <row r="887" spans="1:11" ht="58.5" x14ac:dyDescent="0.3">
      <c r="A887" s="830">
        <v>18</v>
      </c>
      <c r="B887" s="831" t="s">
        <v>2239</v>
      </c>
      <c r="C887" s="832" t="s">
        <v>2219</v>
      </c>
      <c r="D887" s="833">
        <v>3000000</v>
      </c>
      <c r="E887" s="834" t="s">
        <v>20</v>
      </c>
      <c r="F887" s="834">
        <f t="shared" si="65"/>
        <v>3000000</v>
      </c>
      <c r="G887" s="834"/>
      <c r="H887" s="834">
        <f t="shared" si="64"/>
        <v>3000000</v>
      </c>
      <c r="I887" s="836">
        <f>F887</f>
        <v>3000000</v>
      </c>
      <c r="J887" s="828"/>
      <c r="K887" s="828" t="s">
        <v>3805</v>
      </c>
    </row>
    <row r="888" spans="1:11" ht="39" x14ac:dyDescent="0.3">
      <c r="A888" s="830">
        <v>19</v>
      </c>
      <c r="B888" s="831" t="s">
        <v>2240</v>
      </c>
      <c r="C888" s="832" t="s">
        <v>2220</v>
      </c>
      <c r="D888" s="833">
        <v>915000000</v>
      </c>
      <c r="E888" s="834">
        <v>19810000</v>
      </c>
      <c r="F888" s="834"/>
      <c r="G888" s="834">
        <v>230000000</v>
      </c>
      <c r="H888" s="834">
        <f t="shared" si="64"/>
        <v>230000000</v>
      </c>
      <c r="I888" s="825"/>
      <c r="J888" s="828" t="s">
        <v>4263</v>
      </c>
      <c r="K888" s="829"/>
    </row>
    <row r="889" spans="1:11" ht="78" x14ac:dyDescent="0.3">
      <c r="A889" s="830">
        <v>19</v>
      </c>
      <c r="B889" s="888" t="s">
        <v>3748</v>
      </c>
      <c r="C889" s="832" t="s">
        <v>3680</v>
      </c>
      <c r="D889" s="839">
        <v>0</v>
      </c>
      <c r="E889" s="834">
        <v>0</v>
      </c>
      <c r="F889" s="834"/>
      <c r="G889" s="834">
        <v>280000000</v>
      </c>
      <c r="H889" s="834">
        <f t="shared" si="64"/>
        <v>280000000</v>
      </c>
      <c r="I889" s="836">
        <f>G889</f>
        <v>280000000</v>
      </c>
      <c r="J889" s="828" t="s">
        <v>4262</v>
      </c>
      <c r="K889" s="828" t="s">
        <v>3832</v>
      </c>
    </row>
    <row r="890" spans="1:11" ht="78" x14ac:dyDescent="0.3">
      <c r="A890" s="830">
        <v>20</v>
      </c>
      <c r="B890" s="831" t="s">
        <v>2241</v>
      </c>
      <c r="C890" s="832" t="s">
        <v>2221</v>
      </c>
      <c r="D890" s="833">
        <v>1000000</v>
      </c>
      <c r="E890" s="834" t="s">
        <v>20</v>
      </c>
      <c r="F890" s="834">
        <f t="shared" si="65"/>
        <v>1000000</v>
      </c>
      <c r="G890" s="834"/>
      <c r="H890" s="834">
        <f t="shared" si="64"/>
        <v>1000000</v>
      </c>
      <c r="I890" s="825"/>
      <c r="J890" s="837" t="s">
        <v>4264</v>
      </c>
      <c r="K890" s="829"/>
    </row>
    <row r="891" spans="1:11" x14ac:dyDescent="0.3">
      <c r="A891" s="1363" t="s">
        <v>2202</v>
      </c>
      <c r="B891" s="1363"/>
      <c r="C891" s="1363"/>
      <c r="D891" s="840">
        <v>1750000000</v>
      </c>
      <c r="E891" s="841">
        <v>22125000</v>
      </c>
      <c r="F891" s="841">
        <f>SUM(F870:F890)</f>
        <v>303000000</v>
      </c>
      <c r="G891" s="841">
        <f>SUM(G870:G890)</f>
        <v>510000000</v>
      </c>
      <c r="H891" s="834">
        <f t="shared" si="64"/>
        <v>813000000</v>
      </c>
      <c r="I891" s="841">
        <f>SUM(I870:I890)</f>
        <v>568000000</v>
      </c>
      <c r="J891" s="828"/>
      <c r="K891" s="829"/>
    </row>
    <row r="892" spans="1:11" x14ac:dyDescent="0.3">
      <c r="A892" s="814">
        <v>10</v>
      </c>
      <c r="B892" s="852" t="s">
        <v>4166</v>
      </c>
      <c r="C892" s="863"/>
      <c r="D892" s="864"/>
      <c r="E892" s="865"/>
      <c r="F892" s="825"/>
      <c r="G892" s="825"/>
      <c r="H892" s="834">
        <f t="shared" si="64"/>
        <v>0</v>
      </c>
      <c r="I892" s="825"/>
      <c r="J892" s="828"/>
      <c r="K892" s="829"/>
    </row>
    <row r="893" spans="1:11" ht="39" x14ac:dyDescent="0.3">
      <c r="A893" s="830">
        <v>1</v>
      </c>
      <c r="B893" s="831" t="s">
        <v>1590</v>
      </c>
      <c r="C893" s="832" t="s">
        <v>1571</v>
      </c>
      <c r="D893" s="833">
        <v>13147500</v>
      </c>
      <c r="E893" s="834" t="s">
        <v>20</v>
      </c>
      <c r="F893" s="834">
        <v>0</v>
      </c>
      <c r="G893" s="834"/>
      <c r="H893" s="834">
        <f t="shared" si="64"/>
        <v>0</v>
      </c>
      <c r="I893" s="825"/>
      <c r="J893" s="828" t="s">
        <v>4482</v>
      </c>
      <c r="K893" s="829"/>
    </row>
    <row r="894" spans="1:11" ht="39" x14ac:dyDescent="0.3">
      <c r="A894" s="830">
        <v>2</v>
      </c>
      <c r="B894" s="831" t="s">
        <v>1591</v>
      </c>
      <c r="C894" s="832" t="s">
        <v>1572</v>
      </c>
      <c r="D894" s="835" t="s">
        <v>20</v>
      </c>
      <c r="E894" s="834" t="s">
        <v>20</v>
      </c>
      <c r="F894" s="834" t="str">
        <f t="shared" ref="F894:F910" si="66">D894</f>
        <v>-</v>
      </c>
      <c r="G894" s="834"/>
      <c r="H894" s="834" t="e">
        <f t="shared" si="64"/>
        <v>#VALUE!</v>
      </c>
      <c r="I894" s="825"/>
      <c r="J894" s="828"/>
      <c r="K894" s="829"/>
    </row>
    <row r="895" spans="1:11" ht="58.5" x14ac:dyDescent="0.3">
      <c r="A895" s="830">
        <v>3</v>
      </c>
      <c r="B895" s="831" t="s">
        <v>1592</v>
      </c>
      <c r="C895" s="832" t="s">
        <v>530</v>
      </c>
      <c r="D895" s="833">
        <v>5000000</v>
      </c>
      <c r="E895" s="834">
        <v>3807156</v>
      </c>
      <c r="F895" s="834">
        <f t="shared" si="66"/>
        <v>5000000</v>
      </c>
      <c r="G895" s="834"/>
      <c r="H895" s="834">
        <f t="shared" si="64"/>
        <v>5000000</v>
      </c>
      <c r="I895" s="825"/>
      <c r="J895" s="837" t="s">
        <v>4267</v>
      </c>
      <c r="K895" s="829"/>
    </row>
    <row r="896" spans="1:11" ht="58.5" x14ac:dyDescent="0.3">
      <c r="A896" s="830">
        <v>4</v>
      </c>
      <c r="B896" s="831" t="s">
        <v>1593</v>
      </c>
      <c r="C896" s="832" t="s">
        <v>1573</v>
      </c>
      <c r="D896" s="833">
        <v>32000000</v>
      </c>
      <c r="E896" s="834" t="s">
        <v>20</v>
      </c>
      <c r="F896" s="834">
        <v>10000000</v>
      </c>
      <c r="G896" s="834"/>
      <c r="H896" s="834">
        <f t="shared" si="64"/>
        <v>10000000</v>
      </c>
      <c r="I896" s="825"/>
      <c r="J896" s="837" t="s">
        <v>4267</v>
      </c>
      <c r="K896" s="829"/>
    </row>
    <row r="897" spans="1:11" ht="58.5" x14ac:dyDescent="0.3">
      <c r="A897" s="830">
        <v>5</v>
      </c>
      <c r="B897" s="831" t="s">
        <v>1594</v>
      </c>
      <c r="C897" s="832" t="s">
        <v>1574</v>
      </c>
      <c r="D897" s="833">
        <v>1500000</v>
      </c>
      <c r="E897" s="834" t="s">
        <v>20</v>
      </c>
      <c r="F897" s="834">
        <f t="shared" si="66"/>
        <v>1500000</v>
      </c>
      <c r="G897" s="834"/>
      <c r="H897" s="834">
        <f t="shared" si="64"/>
        <v>1500000</v>
      </c>
      <c r="I897" s="825"/>
      <c r="J897" s="837" t="s">
        <v>4267</v>
      </c>
      <c r="K897" s="829"/>
    </row>
    <row r="898" spans="1:11" ht="58.5" x14ac:dyDescent="0.3">
      <c r="A898" s="830">
        <v>6</v>
      </c>
      <c r="B898" s="831" t="s">
        <v>1595</v>
      </c>
      <c r="C898" s="832" t="s">
        <v>1575</v>
      </c>
      <c r="D898" s="833">
        <v>5000000</v>
      </c>
      <c r="E898" s="834" t="s">
        <v>20</v>
      </c>
      <c r="F898" s="834">
        <v>0</v>
      </c>
      <c r="G898" s="834"/>
      <c r="H898" s="834">
        <f t="shared" si="64"/>
        <v>0</v>
      </c>
      <c r="I898" s="825"/>
      <c r="J898" s="828" t="s">
        <v>4482</v>
      </c>
      <c r="K898" s="829"/>
    </row>
    <row r="899" spans="1:11" ht="136.5" x14ac:dyDescent="0.3">
      <c r="A899" s="830">
        <v>7</v>
      </c>
      <c r="B899" s="831" t="s">
        <v>1596</v>
      </c>
      <c r="C899" s="832" t="s">
        <v>1576</v>
      </c>
      <c r="D899" s="833">
        <v>2000000</v>
      </c>
      <c r="E899" s="834" t="s">
        <v>20</v>
      </c>
      <c r="F899" s="834">
        <f t="shared" si="66"/>
        <v>2000000</v>
      </c>
      <c r="G899" s="834"/>
      <c r="H899" s="834">
        <f t="shared" si="64"/>
        <v>2000000</v>
      </c>
      <c r="I899" s="825"/>
      <c r="J899" s="837" t="s">
        <v>4267</v>
      </c>
      <c r="K899" s="829"/>
    </row>
    <row r="900" spans="1:11" ht="39" x14ac:dyDescent="0.3">
      <c r="A900" s="830">
        <v>8</v>
      </c>
      <c r="B900" s="831" t="s">
        <v>1597</v>
      </c>
      <c r="C900" s="832" t="s">
        <v>1577</v>
      </c>
      <c r="D900" s="833">
        <v>2000000</v>
      </c>
      <c r="E900" s="834" t="s">
        <v>20</v>
      </c>
      <c r="F900" s="834">
        <v>0</v>
      </c>
      <c r="G900" s="834"/>
      <c r="H900" s="834">
        <f t="shared" si="64"/>
        <v>0</v>
      </c>
      <c r="I900" s="825"/>
      <c r="J900" s="828" t="s">
        <v>4482</v>
      </c>
      <c r="K900" s="829"/>
    </row>
    <row r="901" spans="1:11" ht="39" x14ac:dyDescent="0.3">
      <c r="A901" s="830">
        <v>9</v>
      </c>
      <c r="B901" s="831" t="s">
        <v>1598</v>
      </c>
      <c r="C901" s="832" t="s">
        <v>1578</v>
      </c>
      <c r="D901" s="833">
        <v>1000000</v>
      </c>
      <c r="E901" s="834" t="s">
        <v>20</v>
      </c>
      <c r="F901" s="834">
        <v>0</v>
      </c>
      <c r="G901" s="834"/>
      <c r="H901" s="834">
        <f t="shared" si="64"/>
        <v>0</v>
      </c>
      <c r="I901" s="825"/>
      <c r="J901" s="828" t="s">
        <v>4482</v>
      </c>
      <c r="K901" s="829"/>
    </row>
    <row r="902" spans="1:11" ht="58.5" x14ac:dyDescent="0.3">
      <c r="A902" s="830">
        <v>10</v>
      </c>
      <c r="B902" s="831" t="s">
        <v>1599</v>
      </c>
      <c r="C902" s="832" t="s">
        <v>1579</v>
      </c>
      <c r="D902" s="833">
        <v>2200000</v>
      </c>
      <c r="E902" s="834" t="s">
        <v>20</v>
      </c>
      <c r="F902" s="834">
        <f t="shared" si="66"/>
        <v>2200000</v>
      </c>
      <c r="G902" s="834"/>
      <c r="H902" s="834">
        <f t="shared" si="64"/>
        <v>2200000</v>
      </c>
      <c r="I902" s="825"/>
      <c r="J902" s="837" t="s">
        <v>4267</v>
      </c>
      <c r="K902" s="829"/>
    </row>
    <row r="903" spans="1:11" ht="58.5" x14ac:dyDescent="0.3">
      <c r="A903" s="830">
        <v>11</v>
      </c>
      <c r="B903" s="831" t="s">
        <v>1600</v>
      </c>
      <c r="C903" s="832" t="s">
        <v>1580</v>
      </c>
      <c r="D903" s="833">
        <v>500000</v>
      </c>
      <c r="E903" s="834" t="s">
        <v>20</v>
      </c>
      <c r="F903" s="834">
        <f t="shared" si="66"/>
        <v>500000</v>
      </c>
      <c r="G903" s="834"/>
      <c r="H903" s="834">
        <f t="shared" si="64"/>
        <v>500000</v>
      </c>
      <c r="I903" s="825"/>
      <c r="J903" s="837" t="s">
        <v>4267</v>
      </c>
      <c r="K903" s="829"/>
    </row>
    <row r="904" spans="1:11" ht="58.5" x14ac:dyDescent="0.3">
      <c r="A904" s="830">
        <v>12</v>
      </c>
      <c r="B904" s="831" t="s">
        <v>1609</v>
      </c>
      <c r="C904" s="832" t="s">
        <v>376</v>
      </c>
      <c r="D904" s="833">
        <v>200000</v>
      </c>
      <c r="E904" s="834" t="s">
        <v>20</v>
      </c>
      <c r="F904" s="834">
        <f t="shared" si="66"/>
        <v>200000</v>
      </c>
      <c r="G904" s="834"/>
      <c r="H904" s="834">
        <f t="shared" si="64"/>
        <v>200000</v>
      </c>
      <c r="I904" s="825"/>
      <c r="J904" s="837" t="s">
        <v>4267</v>
      </c>
      <c r="K904" s="829"/>
    </row>
    <row r="905" spans="1:11" ht="58.5" x14ac:dyDescent="0.3">
      <c r="A905" s="830">
        <v>13</v>
      </c>
      <c r="B905" s="831" t="s">
        <v>1610</v>
      </c>
      <c r="C905" s="832" t="s">
        <v>375</v>
      </c>
      <c r="D905" s="833">
        <v>1000000</v>
      </c>
      <c r="E905" s="834" t="s">
        <v>20</v>
      </c>
      <c r="F905" s="834">
        <f t="shared" si="66"/>
        <v>1000000</v>
      </c>
      <c r="G905" s="834"/>
      <c r="H905" s="834">
        <f t="shared" si="64"/>
        <v>1000000</v>
      </c>
      <c r="I905" s="825"/>
      <c r="J905" s="837" t="s">
        <v>4267</v>
      </c>
      <c r="K905" s="829"/>
    </row>
    <row r="906" spans="1:11" ht="58.5" x14ac:dyDescent="0.3">
      <c r="A906" s="830">
        <v>14</v>
      </c>
      <c r="B906" s="831" t="s">
        <v>1611</v>
      </c>
      <c r="C906" s="832" t="s">
        <v>1581</v>
      </c>
      <c r="D906" s="833">
        <v>2500000</v>
      </c>
      <c r="E906" s="834" t="s">
        <v>20</v>
      </c>
      <c r="F906" s="834">
        <f t="shared" si="66"/>
        <v>2500000</v>
      </c>
      <c r="G906" s="834"/>
      <c r="H906" s="834">
        <f t="shared" si="64"/>
        <v>2500000</v>
      </c>
      <c r="I906" s="825"/>
      <c r="J906" s="837" t="s">
        <v>4267</v>
      </c>
      <c r="K906" s="829"/>
    </row>
    <row r="907" spans="1:11" ht="58.5" x14ac:dyDescent="0.3">
      <c r="A907" s="830">
        <v>15</v>
      </c>
      <c r="B907" s="831" t="s">
        <v>1608</v>
      </c>
      <c r="C907" s="832" t="s">
        <v>1582</v>
      </c>
      <c r="D907" s="833">
        <v>1000000</v>
      </c>
      <c r="E907" s="834" t="s">
        <v>20</v>
      </c>
      <c r="F907" s="834">
        <f t="shared" si="66"/>
        <v>1000000</v>
      </c>
      <c r="G907" s="834"/>
      <c r="H907" s="834">
        <f t="shared" si="64"/>
        <v>1000000</v>
      </c>
      <c r="I907" s="825"/>
      <c r="J907" s="837" t="s">
        <v>4267</v>
      </c>
      <c r="K907" s="829"/>
    </row>
    <row r="908" spans="1:11" ht="58.5" x14ac:dyDescent="0.3">
      <c r="A908" s="830">
        <v>16</v>
      </c>
      <c r="B908" s="831" t="s">
        <v>1607</v>
      </c>
      <c r="C908" s="832" t="s">
        <v>1583</v>
      </c>
      <c r="D908" s="833">
        <v>950000</v>
      </c>
      <c r="E908" s="834" t="s">
        <v>20</v>
      </c>
      <c r="F908" s="834">
        <f t="shared" si="66"/>
        <v>950000</v>
      </c>
      <c r="G908" s="834"/>
      <c r="H908" s="834">
        <f t="shared" si="64"/>
        <v>950000</v>
      </c>
      <c r="I908" s="825"/>
      <c r="J908" s="837" t="s">
        <v>4267</v>
      </c>
      <c r="K908" s="829"/>
    </row>
    <row r="909" spans="1:11" ht="39" x14ac:dyDescent="0.3">
      <c r="A909" s="830">
        <v>17</v>
      </c>
      <c r="B909" s="831" t="s">
        <v>1606</v>
      </c>
      <c r="C909" s="832" t="s">
        <v>1584</v>
      </c>
      <c r="D909" s="833">
        <v>250000</v>
      </c>
      <c r="E909" s="834" t="s">
        <v>20</v>
      </c>
      <c r="F909" s="834">
        <v>0</v>
      </c>
      <c r="G909" s="834"/>
      <c r="H909" s="834">
        <f t="shared" si="64"/>
        <v>0</v>
      </c>
      <c r="I909" s="825"/>
      <c r="J909" s="828" t="s">
        <v>4482</v>
      </c>
      <c r="K909" s="829"/>
    </row>
    <row r="910" spans="1:11" ht="58.5" x14ac:dyDescent="0.3">
      <c r="A910" s="830">
        <v>18</v>
      </c>
      <c r="B910" s="831" t="s">
        <v>1605</v>
      </c>
      <c r="C910" s="832" t="s">
        <v>1585</v>
      </c>
      <c r="D910" s="833">
        <v>2000000</v>
      </c>
      <c r="E910" s="834" t="s">
        <v>20</v>
      </c>
      <c r="F910" s="834">
        <f t="shared" si="66"/>
        <v>2000000</v>
      </c>
      <c r="G910" s="834"/>
      <c r="H910" s="834">
        <f t="shared" si="64"/>
        <v>2000000</v>
      </c>
      <c r="I910" s="825"/>
      <c r="J910" s="837" t="s">
        <v>4267</v>
      </c>
      <c r="K910" s="829"/>
    </row>
    <row r="911" spans="1:11" ht="78" x14ac:dyDescent="0.3">
      <c r="A911" s="830">
        <v>19</v>
      </c>
      <c r="B911" s="831" t="s">
        <v>1604</v>
      </c>
      <c r="C911" s="832" t="s">
        <v>1586</v>
      </c>
      <c r="D911" s="833">
        <v>3000000</v>
      </c>
      <c r="E911" s="834" t="s">
        <v>20</v>
      </c>
      <c r="F911" s="834">
        <v>0</v>
      </c>
      <c r="G911" s="834"/>
      <c r="H911" s="834">
        <f t="shared" si="64"/>
        <v>0</v>
      </c>
      <c r="I911" s="825"/>
      <c r="J911" s="828" t="s">
        <v>4482</v>
      </c>
      <c r="K911" s="829"/>
    </row>
    <row r="912" spans="1:11" ht="117" x14ac:dyDescent="0.3">
      <c r="A912" s="830">
        <v>20</v>
      </c>
      <c r="B912" s="831" t="s">
        <v>1603</v>
      </c>
      <c r="C912" s="832" t="s">
        <v>1587</v>
      </c>
      <c r="D912" s="833">
        <v>3252500</v>
      </c>
      <c r="E912" s="834" t="s">
        <v>20</v>
      </c>
      <c r="F912" s="834">
        <v>0</v>
      </c>
      <c r="G912" s="834"/>
      <c r="H912" s="834">
        <f t="shared" si="64"/>
        <v>0</v>
      </c>
      <c r="I912" s="825"/>
      <c r="J912" s="828" t="s">
        <v>4482</v>
      </c>
      <c r="K912" s="829"/>
    </row>
    <row r="913" spans="1:11" ht="58.5" x14ac:dyDescent="0.3">
      <c r="A913" s="830">
        <v>21</v>
      </c>
      <c r="B913" s="831" t="s">
        <v>1602</v>
      </c>
      <c r="C913" s="832" t="s">
        <v>1588</v>
      </c>
      <c r="D913" s="833">
        <v>1500000</v>
      </c>
      <c r="E913" s="834" t="s">
        <v>20</v>
      </c>
      <c r="F913" s="834">
        <v>0</v>
      </c>
      <c r="G913" s="834"/>
      <c r="H913" s="834">
        <f t="shared" si="64"/>
        <v>0</v>
      </c>
      <c r="I913" s="825"/>
      <c r="J913" s="828" t="s">
        <v>4482</v>
      </c>
      <c r="K913" s="829"/>
    </row>
    <row r="914" spans="1:11" ht="58.5" x14ac:dyDescent="0.3">
      <c r="A914" s="830">
        <v>22</v>
      </c>
      <c r="B914" s="831" t="s">
        <v>1601</v>
      </c>
      <c r="C914" s="832" t="s">
        <v>1589</v>
      </c>
      <c r="D914" s="833">
        <v>500000000</v>
      </c>
      <c r="E914" s="834">
        <v>15000000</v>
      </c>
      <c r="F914" s="834">
        <v>30000000</v>
      </c>
      <c r="G914" s="834"/>
      <c r="H914" s="834">
        <f t="shared" si="64"/>
        <v>30000000</v>
      </c>
      <c r="I914" s="836">
        <f>F914</f>
        <v>30000000</v>
      </c>
      <c r="J914" s="902" t="s">
        <v>4273</v>
      </c>
      <c r="K914" s="828" t="s">
        <v>3805</v>
      </c>
    </row>
    <row r="915" spans="1:11" x14ac:dyDescent="0.3">
      <c r="A915" s="1360" t="s">
        <v>1570</v>
      </c>
      <c r="B915" s="1360"/>
      <c r="C915" s="1360"/>
      <c r="D915" s="840">
        <v>580000000</v>
      </c>
      <c r="E915" s="841">
        <v>18807156</v>
      </c>
      <c r="F915" s="841">
        <f>SUM(F893:F914)</f>
        <v>58850000</v>
      </c>
      <c r="G915" s="841">
        <f>SUM(G893:G914)</f>
        <v>0</v>
      </c>
      <c r="H915" s="834">
        <f t="shared" si="64"/>
        <v>58850000</v>
      </c>
      <c r="I915" s="841">
        <f>SUM(I893:I914)</f>
        <v>30000000</v>
      </c>
      <c r="J915" s="828"/>
      <c r="K915" s="829"/>
    </row>
    <row r="916" spans="1:11" x14ac:dyDescent="0.3">
      <c r="A916" s="851">
        <v>11</v>
      </c>
      <c r="B916" s="852" t="s">
        <v>4177</v>
      </c>
      <c r="C916" s="816"/>
      <c r="F916" s="825"/>
      <c r="G916" s="825"/>
      <c r="H916" s="834">
        <f t="shared" ref="H916:H979" si="67">F916+G916</f>
        <v>0</v>
      </c>
      <c r="I916" s="825"/>
      <c r="J916" s="828"/>
      <c r="K916" s="829"/>
    </row>
    <row r="917" spans="1:11" ht="39" x14ac:dyDescent="0.3">
      <c r="A917" s="830">
        <v>1</v>
      </c>
      <c r="B917" s="831" t="s">
        <v>1526</v>
      </c>
      <c r="C917" s="832" t="s">
        <v>1483</v>
      </c>
      <c r="D917" s="833">
        <v>1000000</v>
      </c>
      <c r="E917" s="834" t="s">
        <v>20</v>
      </c>
      <c r="F917" s="834">
        <v>0</v>
      </c>
      <c r="G917" s="834"/>
      <c r="H917" s="834">
        <f t="shared" si="67"/>
        <v>0</v>
      </c>
      <c r="I917" s="825"/>
      <c r="J917" s="828" t="s">
        <v>4482</v>
      </c>
      <c r="K917" s="829"/>
    </row>
    <row r="918" spans="1:11" ht="39" x14ac:dyDescent="0.3">
      <c r="A918" s="830">
        <v>2</v>
      </c>
      <c r="B918" s="831" t="s">
        <v>1525</v>
      </c>
      <c r="C918" s="832" t="s">
        <v>1484</v>
      </c>
      <c r="D918" s="833">
        <v>1000000</v>
      </c>
      <c r="E918" s="834" t="s">
        <v>20</v>
      </c>
      <c r="F918" s="834">
        <v>0</v>
      </c>
      <c r="G918" s="834"/>
      <c r="H918" s="834">
        <f t="shared" si="67"/>
        <v>0</v>
      </c>
      <c r="I918" s="825"/>
      <c r="J918" s="828" t="s">
        <v>4482</v>
      </c>
      <c r="K918" s="829"/>
    </row>
    <row r="919" spans="1:11" ht="39" x14ac:dyDescent="0.3">
      <c r="A919" s="830">
        <v>3</v>
      </c>
      <c r="B919" s="831" t="s">
        <v>1524</v>
      </c>
      <c r="C919" s="832" t="s">
        <v>1485</v>
      </c>
      <c r="D919" s="833">
        <v>500000</v>
      </c>
      <c r="E919" s="834" t="s">
        <v>20</v>
      </c>
      <c r="F919" s="834">
        <v>0</v>
      </c>
      <c r="G919" s="834"/>
      <c r="H919" s="834">
        <f t="shared" si="67"/>
        <v>0</v>
      </c>
      <c r="I919" s="825"/>
      <c r="J919" s="828" t="s">
        <v>4482</v>
      </c>
      <c r="K919" s="829"/>
    </row>
    <row r="920" spans="1:11" ht="39" x14ac:dyDescent="0.3">
      <c r="A920" s="830">
        <v>4</v>
      </c>
      <c r="B920" s="831" t="s">
        <v>1523</v>
      </c>
      <c r="C920" s="832" t="s">
        <v>900</v>
      </c>
      <c r="D920" s="833">
        <v>500000</v>
      </c>
      <c r="E920" s="834" t="s">
        <v>20</v>
      </c>
      <c r="F920" s="834">
        <v>0</v>
      </c>
      <c r="G920" s="834"/>
      <c r="H920" s="834">
        <f t="shared" si="67"/>
        <v>0</v>
      </c>
      <c r="I920" s="825"/>
      <c r="J920" s="828" t="s">
        <v>4482</v>
      </c>
      <c r="K920" s="829"/>
    </row>
    <row r="921" spans="1:11" ht="39" x14ac:dyDescent="0.3">
      <c r="A921" s="830">
        <v>5</v>
      </c>
      <c r="B921" s="831" t="s">
        <v>1522</v>
      </c>
      <c r="C921" s="832" t="s">
        <v>1486</v>
      </c>
      <c r="D921" s="833">
        <v>1000000</v>
      </c>
      <c r="E921" s="834" t="s">
        <v>20</v>
      </c>
      <c r="F921" s="834">
        <v>0</v>
      </c>
      <c r="G921" s="834"/>
      <c r="H921" s="834">
        <f t="shared" si="67"/>
        <v>0</v>
      </c>
      <c r="I921" s="825"/>
      <c r="J921" s="828" t="s">
        <v>4482</v>
      </c>
      <c r="K921" s="829"/>
    </row>
    <row r="922" spans="1:11" ht="39" x14ac:dyDescent="0.3">
      <c r="A922" s="830">
        <v>6</v>
      </c>
      <c r="B922" s="831" t="s">
        <v>1521</v>
      </c>
      <c r="C922" s="832" t="s">
        <v>1487</v>
      </c>
      <c r="D922" s="833">
        <v>750000</v>
      </c>
      <c r="E922" s="834" t="s">
        <v>20</v>
      </c>
      <c r="F922" s="834">
        <v>0</v>
      </c>
      <c r="G922" s="834"/>
      <c r="H922" s="834">
        <f t="shared" si="67"/>
        <v>0</v>
      </c>
      <c r="I922" s="825"/>
      <c r="J922" s="828" t="s">
        <v>4482</v>
      </c>
      <c r="K922" s="829"/>
    </row>
    <row r="923" spans="1:11" ht="39" x14ac:dyDescent="0.3">
      <c r="A923" s="830">
        <v>7</v>
      </c>
      <c r="B923" s="831" t="s">
        <v>1520</v>
      </c>
      <c r="C923" s="832" t="s">
        <v>1488</v>
      </c>
      <c r="D923" s="833">
        <v>750000</v>
      </c>
      <c r="E923" s="834" t="s">
        <v>20</v>
      </c>
      <c r="F923" s="834">
        <v>0</v>
      </c>
      <c r="G923" s="834"/>
      <c r="H923" s="834">
        <f t="shared" si="67"/>
        <v>0</v>
      </c>
      <c r="I923" s="825"/>
      <c r="J923" s="828" t="s">
        <v>4482</v>
      </c>
      <c r="K923" s="829"/>
    </row>
    <row r="924" spans="1:11" ht="39" x14ac:dyDescent="0.3">
      <c r="A924" s="830">
        <v>8</v>
      </c>
      <c r="B924" s="831" t="s">
        <v>1519</v>
      </c>
      <c r="C924" s="832" t="s">
        <v>363</v>
      </c>
      <c r="D924" s="833">
        <v>2000000</v>
      </c>
      <c r="E924" s="834" t="s">
        <v>20</v>
      </c>
      <c r="F924" s="834">
        <v>0</v>
      </c>
      <c r="G924" s="834"/>
      <c r="H924" s="834">
        <f t="shared" si="67"/>
        <v>0</v>
      </c>
      <c r="I924" s="825"/>
      <c r="J924" s="828" t="s">
        <v>4482</v>
      </c>
      <c r="K924" s="829"/>
    </row>
    <row r="925" spans="1:11" ht="58.5" x14ac:dyDescent="0.3">
      <c r="A925" s="830">
        <v>9</v>
      </c>
      <c r="B925" s="831" t="s">
        <v>1517</v>
      </c>
      <c r="C925" s="832" t="s">
        <v>1489</v>
      </c>
      <c r="D925" s="833">
        <v>10000000</v>
      </c>
      <c r="E925" s="834">
        <v>284000</v>
      </c>
      <c r="F925" s="834">
        <v>1000000</v>
      </c>
      <c r="G925" s="834"/>
      <c r="H925" s="834">
        <f t="shared" si="67"/>
        <v>1000000</v>
      </c>
      <c r="I925" s="825"/>
      <c r="J925" s="837" t="s">
        <v>4267</v>
      </c>
      <c r="K925" s="829"/>
    </row>
    <row r="926" spans="1:11" ht="58.5" x14ac:dyDescent="0.3">
      <c r="A926" s="830">
        <v>10</v>
      </c>
      <c r="B926" s="831" t="s">
        <v>1516</v>
      </c>
      <c r="C926" s="832" t="s">
        <v>1490</v>
      </c>
      <c r="D926" s="833">
        <v>5000000</v>
      </c>
      <c r="E926" s="834">
        <v>900000</v>
      </c>
      <c r="F926" s="834">
        <v>2000000</v>
      </c>
      <c r="G926" s="834"/>
      <c r="H926" s="834">
        <f t="shared" si="67"/>
        <v>2000000</v>
      </c>
      <c r="I926" s="825"/>
      <c r="J926" s="837" t="s">
        <v>4267</v>
      </c>
      <c r="K926" s="829"/>
    </row>
    <row r="927" spans="1:11" ht="58.5" x14ac:dyDescent="0.3">
      <c r="A927" s="830">
        <v>11</v>
      </c>
      <c r="B927" s="831" t="s">
        <v>1518</v>
      </c>
      <c r="C927" s="832" t="s">
        <v>1491</v>
      </c>
      <c r="D927" s="833">
        <v>40000000</v>
      </c>
      <c r="E927" s="834">
        <v>980000</v>
      </c>
      <c r="F927" s="834">
        <v>10000000</v>
      </c>
      <c r="G927" s="834"/>
      <c r="H927" s="834">
        <f t="shared" si="67"/>
        <v>10000000</v>
      </c>
      <c r="I927" s="825"/>
      <c r="J927" s="837" t="s">
        <v>4267</v>
      </c>
      <c r="K927" s="829"/>
    </row>
    <row r="928" spans="1:11" ht="39" x14ac:dyDescent="0.3">
      <c r="A928" s="830">
        <v>12</v>
      </c>
      <c r="B928" s="831" t="s">
        <v>1515</v>
      </c>
      <c r="C928" s="832" t="s">
        <v>1492</v>
      </c>
      <c r="D928" s="835">
        <v>0</v>
      </c>
      <c r="E928" s="834" t="s">
        <v>20</v>
      </c>
      <c r="F928" s="834">
        <f>D928</f>
        <v>0</v>
      </c>
      <c r="G928" s="834"/>
      <c r="H928" s="834">
        <f t="shared" si="67"/>
        <v>0</v>
      </c>
      <c r="I928" s="825"/>
      <c r="J928" s="828"/>
      <c r="K928" s="829"/>
    </row>
    <row r="929" spans="1:11" ht="39" x14ac:dyDescent="0.3">
      <c r="A929" s="830">
        <v>13</v>
      </c>
      <c r="B929" s="831" t="s">
        <v>1514</v>
      </c>
      <c r="C929" s="832" t="s">
        <v>1493</v>
      </c>
      <c r="D929" s="833">
        <v>6000000</v>
      </c>
      <c r="E929" s="834" t="s">
        <v>20</v>
      </c>
      <c r="F929" s="834">
        <v>0</v>
      </c>
      <c r="G929" s="834"/>
      <c r="H929" s="834">
        <f t="shared" si="67"/>
        <v>0</v>
      </c>
      <c r="I929" s="825"/>
      <c r="J929" s="828" t="s">
        <v>4482</v>
      </c>
      <c r="K929" s="829"/>
    </row>
    <row r="930" spans="1:11" ht="58.5" x14ac:dyDescent="0.3">
      <c r="A930" s="830">
        <v>14</v>
      </c>
      <c r="B930" s="831" t="s">
        <v>1513</v>
      </c>
      <c r="C930" s="832" t="s">
        <v>1494</v>
      </c>
      <c r="D930" s="833">
        <v>12000000</v>
      </c>
      <c r="E930" s="834">
        <v>2394000</v>
      </c>
      <c r="F930" s="834">
        <v>5000000</v>
      </c>
      <c r="G930" s="834"/>
      <c r="H930" s="834">
        <f t="shared" si="67"/>
        <v>5000000</v>
      </c>
      <c r="I930" s="825"/>
      <c r="J930" s="837" t="s">
        <v>4267</v>
      </c>
      <c r="K930" s="829"/>
    </row>
    <row r="931" spans="1:11" ht="58.5" x14ac:dyDescent="0.3">
      <c r="A931" s="830">
        <v>15</v>
      </c>
      <c r="B931" s="831" t="s">
        <v>1512</v>
      </c>
      <c r="C931" s="832" t="s">
        <v>1495</v>
      </c>
      <c r="D931" s="833">
        <v>15000000</v>
      </c>
      <c r="E931" s="834" t="s">
        <v>20</v>
      </c>
      <c r="F931" s="834">
        <v>5000000</v>
      </c>
      <c r="G931" s="834"/>
      <c r="H931" s="834">
        <f t="shared" si="67"/>
        <v>5000000</v>
      </c>
      <c r="I931" s="825"/>
      <c r="J931" s="837" t="s">
        <v>4267</v>
      </c>
      <c r="K931" s="829"/>
    </row>
    <row r="932" spans="1:11" ht="58.5" x14ac:dyDescent="0.3">
      <c r="A932" s="830">
        <v>16</v>
      </c>
      <c r="B932" s="831" t="s">
        <v>1511</v>
      </c>
      <c r="C932" s="832" t="s">
        <v>1496</v>
      </c>
      <c r="D932" s="833">
        <v>50000000</v>
      </c>
      <c r="E932" s="834" t="s">
        <v>20</v>
      </c>
      <c r="F932" s="834">
        <v>0</v>
      </c>
      <c r="G932" s="834">
        <v>10000000</v>
      </c>
      <c r="H932" s="834">
        <f t="shared" si="67"/>
        <v>10000000</v>
      </c>
      <c r="I932" s="825"/>
      <c r="J932" s="837" t="s">
        <v>4267</v>
      </c>
      <c r="K932" s="829"/>
    </row>
    <row r="933" spans="1:11" ht="58.5" x14ac:dyDescent="0.3">
      <c r="A933" s="830">
        <v>17</v>
      </c>
      <c r="B933" s="831" t="s">
        <v>1510</v>
      </c>
      <c r="C933" s="832" t="s">
        <v>1497</v>
      </c>
      <c r="D933" s="833">
        <v>500000000</v>
      </c>
      <c r="E933" s="834" t="s">
        <v>20</v>
      </c>
      <c r="F933" s="834">
        <v>0</v>
      </c>
      <c r="G933" s="834">
        <v>50000000</v>
      </c>
      <c r="H933" s="834">
        <f t="shared" si="67"/>
        <v>50000000</v>
      </c>
      <c r="I933" s="825"/>
      <c r="J933" s="837" t="s">
        <v>4267</v>
      </c>
      <c r="K933" s="829"/>
    </row>
    <row r="934" spans="1:11" ht="58.5" x14ac:dyDescent="0.3">
      <c r="A934" s="830">
        <v>18</v>
      </c>
      <c r="B934" s="831" t="s">
        <v>1509</v>
      </c>
      <c r="C934" s="832" t="s">
        <v>1498</v>
      </c>
      <c r="D934" s="833">
        <v>500000</v>
      </c>
      <c r="E934" s="834" t="s">
        <v>20</v>
      </c>
      <c r="F934" s="834">
        <v>0</v>
      </c>
      <c r="G934" s="834"/>
      <c r="H934" s="834">
        <f t="shared" si="67"/>
        <v>0</v>
      </c>
      <c r="I934" s="825"/>
      <c r="J934" s="828" t="s">
        <v>4482</v>
      </c>
      <c r="K934" s="829"/>
    </row>
    <row r="935" spans="1:11" ht="39" x14ac:dyDescent="0.3">
      <c r="A935" s="830">
        <v>19</v>
      </c>
      <c r="B935" s="831" t="s">
        <v>1508</v>
      </c>
      <c r="C935" s="832" t="s">
        <v>1499</v>
      </c>
      <c r="D935" s="833">
        <v>700000</v>
      </c>
      <c r="E935" s="834" t="s">
        <v>20</v>
      </c>
      <c r="F935" s="834">
        <v>0</v>
      </c>
      <c r="G935" s="834"/>
      <c r="H935" s="834">
        <f t="shared" si="67"/>
        <v>0</v>
      </c>
      <c r="I935" s="825"/>
      <c r="J935" s="828" t="s">
        <v>4482</v>
      </c>
      <c r="K935" s="829"/>
    </row>
    <row r="936" spans="1:11" ht="39" x14ac:dyDescent="0.3">
      <c r="A936" s="830">
        <v>20</v>
      </c>
      <c r="B936" s="831" t="s">
        <v>1507</v>
      </c>
      <c r="C936" s="832" t="s">
        <v>1500</v>
      </c>
      <c r="D936" s="833">
        <v>200000</v>
      </c>
      <c r="E936" s="834" t="s">
        <v>20</v>
      </c>
      <c r="F936" s="834">
        <v>0</v>
      </c>
      <c r="G936" s="834"/>
      <c r="H936" s="834">
        <f t="shared" si="67"/>
        <v>0</v>
      </c>
      <c r="I936" s="825"/>
      <c r="J936" s="828" t="s">
        <v>4482</v>
      </c>
      <c r="K936" s="829"/>
    </row>
    <row r="937" spans="1:11" ht="39" x14ac:dyDescent="0.3">
      <c r="A937" s="830">
        <v>21</v>
      </c>
      <c r="B937" s="831" t="s">
        <v>1506</v>
      </c>
      <c r="C937" s="832" t="s">
        <v>1501</v>
      </c>
      <c r="D937" s="833">
        <v>100000</v>
      </c>
      <c r="E937" s="834" t="s">
        <v>20</v>
      </c>
      <c r="F937" s="834">
        <v>0</v>
      </c>
      <c r="G937" s="834"/>
      <c r="H937" s="834">
        <f t="shared" si="67"/>
        <v>0</v>
      </c>
      <c r="I937" s="825"/>
      <c r="J937" s="828" t="s">
        <v>4482</v>
      </c>
      <c r="K937" s="829"/>
    </row>
    <row r="938" spans="1:11" ht="39" x14ac:dyDescent="0.3">
      <c r="A938" s="830">
        <v>22</v>
      </c>
      <c r="B938" s="831" t="s">
        <v>1505</v>
      </c>
      <c r="C938" s="832" t="s">
        <v>375</v>
      </c>
      <c r="D938" s="833">
        <v>600000</v>
      </c>
      <c r="E938" s="834" t="s">
        <v>20</v>
      </c>
      <c r="F938" s="834">
        <v>0</v>
      </c>
      <c r="G938" s="834"/>
      <c r="H938" s="834">
        <f t="shared" si="67"/>
        <v>0</v>
      </c>
      <c r="I938" s="825"/>
      <c r="J938" s="828" t="s">
        <v>4482</v>
      </c>
      <c r="K938" s="829"/>
    </row>
    <row r="939" spans="1:11" ht="39" x14ac:dyDescent="0.3">
      <c r="A939" s="830">
        <v>23</v>
      </c>
      <c r="B939" s="831" t="s">
        <v>1504</v>
      </c>
      <c r="C939" s="832" t="s">
        <v>377</v>
      </c>
      <c r="D939" s="833">
        <v>300000</v>
      </c>
      <c r="E939" s="834" t="s">
        <v>20</v>
      </c>
      <c r="F939" s="834">
        <v>0</v>
      </c>
      <c r="G939" s="834"/>
      <c r="H939" s="834">
        <f t="shared" si="67"/>
        <v>0</v>
      </c>
      <c r="I939" s="825"/>
      <c r="J939" s="828" t="s">
        <v>4482</v>
      </c>
      <c r="K939" s="829"/>
    </row>
    <row r="940" spans="1:11" ht="39" x14ac:dyDescent="0.3">
      <c r="A940" s="830">
        <v>24</v>
      </c>
      <c r="B940" s="831" t="s">
        <v>1503</v>
      </c>
      <c r="C940" s="832" t="s">
        <v>1502</v>
      </c>
      <c r="D940" s="833">
        <v>100000</v>
      </c>
      <c r="E940" s="834" t="s">
        <v>20</v>
      </c>
      <c r="F940" s="834">
        <v>0</v>
      </c>
      <c r="G940" s="834"/>
      <c r="H940" s="834">
        <f t="shared" si="67"/>
        <v>0</v>
      </c>
      <c r="I940" s="825"/>
      <c r="J940" s="828" t="s">
        <v>4482</v>
      </c>
      <c r="K940" s="829"/>
    </row>
    <row r="941" spans="1:11" x14ac:dyDescent="0.3">
      <c r="A941" s="1360" t="s">
        <v>1482</v>
      </c>
      <c r="B941" s="1360"/>
      <c r="C941" s="1360"/>
      <c r="D941" s="840">
        <v>648000000</v>
      </c>
      <c r="E941" s="841">
        <v>4558000</v>
      </c>
      <c r="F941" s="841">
        <f>SUM(F917:F940)</f>
        <v>23000000</v>
      </c>
      <c r="G941" s="841">
        <f>SUM(G917:G940)</f>
        <v>60000000</v>
      </c>
      <c r="H941" s="834">
        <f t="shared" si="67"/>
        <v>83000000</v>
      </c>
      <c r="I941" s="841">
        <f>SUM(I917:I940)</f>
        <v>0</v>
      </c>
      <c r="J941" s="828"/>
      <c r="K941" s="829"/>
    </row>
    <row r="942" spans="1:11" x14ac:dyDescent="0.3">
      <c r="A942" s="851">
        <v>12</v>
      </c>
      <c r="B942" s="903" t="s">
        <v>2545</v>
      </c>
      <c r="C942" s="863"/>
      <c r="D942" s="864"/>
      <c r="E942" s="865"/>
      <c r="F942" s="866"/>
      <c r="G942" s="866"/>
      <c r="H942" s="834">
        <f t="shared" si="67"/>
        <v>0</v>
      </c>
      <c r="I942" s="825"/>
      <c r="J942" s="828"/>
      <c r="K942" s="829"/>
    </row>
    <row r="943" spans="1:11" ht="58.5" x14ac:dyDescent="0.3">
      <c r="A943" s="830">
        <v>1</v>
      </c>
      <c r="B943" s="831" t="s">
        <v>2546</v>
      </c>
      <c r="C943" s="832" t="s">
        <v>2547</v>
      </c>
      <c r="D943" s="833">
        <v>600000000</v>
      </c>
      <c r="E943" s="834" t="s">
        <v>20</v>
      </c>
      <c r="F943" s="867">
        <v>200000000</v>
      </c>
      <c r="G943" s="867"/>
      <c r="H943" s="834">
        <f t="shared" si="67"/>
        <v>200000000</v>
      </c>
      <c r="I943" s="825"/>
      <c r="J943" s="837" t="s">
        <v>4267</v>
      </c>
      <c r="K943" s="829"/>
    </row>
    <row r="944" spans="1:11" x14ac:dyDescent="0.3">
      <c r="A944" s="1360" t="s">
        <v>2548</v>
      </c>
      <c r="B944" s="1360"/>
      <c r="C944" s="1360"/>
      <c r="D944" s="840">
        <v>600000000</v>
      </c>
      <c r="E944" s="847">
        <f>SUM(E943)</f>
        <v>0</v>
      </c>
      <c r="F944" s="841">
        <f>SUM(F943)</f>
        <v>200000000</v>
      </c>
      <c r="G944" s="841">
        <f t="shared" ref="G944:I944" si="68">SUM(G943)</f>
        <v>0</v>
      </c>
      <c r="H944" s="834">
        <f t="shared" si="67"/>
        <v>200000000</v>
      </c>
      <c r="I944" s="841">
        <f t="shared" si="68"/>
        <v>0</v>
      </c>
      <c r="J944" s="828"/>
      <c r="K944" s="829"/>
    </row>
    <row r="945" spans="1:11" x14ac:dyDescent="0.3">
      <c r="A945" s="814">
        <v>13</v>
      </c>
      <c r="B945" s="852" t="s">
        <v>4178</v>
      </c>
      <c r="C945" s="863"/>
      <c r="D945" s="864"/>
      <c r="E945" s="865"/>
      <c r="F945" s="825"/>
      <c r="G945" s="825"/>
      <c r="H945" s="834">
        <f t="shared" si="67"/>
        <v>0</v>
      </c>
      <c r="I945" s="825"/>
      <c r="J945" s="828"/>
      <c r="K945" s="829"/>
    </row>
    <row r="946" spans="1:11" ht="58.5" x14ac:dyDescent="0.3">
      <c r="A946" s="830">
        <v>1</v>
      </c>
      <c r="B946" s="831" t="s">
        <v>1767</v>
      </c>
      <c r="C946" s="832" t="s">
        <v>1756</v>
      </c>
      <c r="D946" s="833">
        <v>10000000</v>
      </c>
      <c r="E946" s="834" t="s">
        <v>20</v>
      </c>
      <c r="F946" s="834">
        <v>3000000</v>
      </c>
      <c r="G946" s="834"/>
      <c r="H946" s="834">
        <f t="shared" si="67"/>
        <v>3000000</v>
      </c>
      <c r="I946" s="825"/>
      <c r="J946" s="837" t="s">
        <v>4267</v>
      </c>
      <c r="K946" s="829"/>
    </row>
    <row r="947" spans="1:11" ht="58.5" x14ac:dyDescent="0.3">
      <c r="A947" s="830">
        <v>2</v>
      </c>
      <c r="B947" s="831" t="s">
        <v>1768</v>
      </c>
      <c r="C947" s="832" t="s">
        <v>1757</v>
      </c>
      <c r="D947" s="833">
        <v>3000000</v>
      </c>
      <c r="E947" s="834" t="s">
        <v>20</v>
      </c>
      <c r="F947" s="834">
        <f>D947</f>
        <v>3000000</v>
      </c>
      <c r="G947" s="834"/>
      <c r="H947" s="834">
        <f t="shared" si="67"/>
        <v>3000000</v>
      </c>
      <c r="I947" s="825"/>
      <c r="J947" s="837" t="s">
        <v>4267</v>
      </c>
      <c r="K947" s="829"/>
    </row>
    <row r="948" spans="1:11" ht="58.5" x14ac:dyDescent="0.3">
      <c r="A948" s="830">
        <v>3</v>
      </c>
      <c r="B948" s="831" t="s">
        <v>1769</v>
      </c>
      <c r="C948" s="832" t="s">
        <v>1758</v>
      </c>
      <c r="D948" s="833">
        <v>3000000</v>
      </c>
      <c r="E948" s="834">
        <v>1936000</v>
      </c>
      <c r="F948" s="834">
        <f>D948</f>
        <v>3000000</v>
      </c>
      <c r="G948" s="834"/>
      <c r="H948" s="834">
        <f t="shared" si="67"/>
        <v>3000000</v>
      </c>
      <c r="I948" s="825"/>
      <c r="J948" s="837" t="s">
        <v>4267</v>
      </c>
      <c r="K948" s="829"/>
    </row>
    <row r="949" spans="1:11" ht="58.5" x14ac:dyDescent="0.3">
      <c r="A949" s="830">
        <v>4</v>
      </c>
      <c r="B949" s="831" t="s">
        <v>1770</v>
      </c>
      <c r="C949" s="832" t="s">
        <v>1759</v>
      </c>
      <c r="D949" s="833">
        <v>55000000</v>
      </c>
      <c r="E949" s="834">
        <v>51578889.890000001</v>
      </c>
      <c r="F949" s="834">
        <v>52000000</v>
      </c>
      <c r="G949" s="834"/>
      <c r="H949" s="834">
        <f t="shared" si="67"/>
        <v>52000000</v>
      </c>
      <c r="I949" s="825"/>
      <c r="J949" s="837" t="s">
        <v>4267</v>
      </c>
      <c r="K949" s="829"/>
    </row>
    <row r="950" spans="1:11" ht="58.5" x14ac:dyDescent="0.3">
      <c r="A950" s="830">
        <v>5</v>
      </c>
      <c r="B950" s="831" t="s">
        <v>1771</v>
      </c>
      <c r="C950" s="832" t="s">
        <v>1760</v>
      </c>
      <c r="D950" s="833">
        <v>1000000</v>
      </c>
      <c r="E950" s="834">
        <v>823000</v>
      </c>
      <c r="F950" s="834">
        <f>D950</f>
        <v>1000000</v>
      </c>
      <c r="G950" s="834"/>
      <c r="H950" s="834">
        <f t="shared" si="67"/>
        <v>1000000</v>
      </c>
      <c r="I950" s="825"/>
      <c r="J950" s="837" t="s">
        <v>4267</v>
      </c>
      <c r="K950" s="829"/>
    </row>
    <row r="951" spans="1:11" ht="58.5" x14ac:dyDescent="0.3">
      <c r="A951" s="830">
        <v>6</v>
      </c>
      <c r="B951" s="831" t="s">
        <v>1772</v>
      </c>
      <c r="C951" s="832" t="s">
        <v>1761</v>
      </c>
      <c r="D951" s="833">
        <v>3000000</v>
      </c>
      <c r="E951" s="834">
        <v>970000</v>
      </c>
      <c r="F951" s="834">
        <v>2000000</v>
      </c>
      <c r="G951" s="834"/>
      <c r="H951" s="834">
        <f t="shared" si="67"/>
        <v>2000000</v>
      </c>
      <c r="I951" s="825"/>
      <c r="J951" s="837" t="s">
        <v>4267</v>
      </c>
      <c r="K951" s="829"/>
    </row>
    <row r="952" spans="1:11" x14ac:dyDescent="0.3">
      <c r="A952" s="1360" t="s">
        <v>1755</v>
      </c>
      <c r="B952" s="1360"/>
      <c r="C952" s="1360"/>
      <c r="D952" s="840">
        <v>75000000</v>
      </c>
      <c r="E952" s="841">
        <v>55307889.890000001</v>
      </c>
      <c r="F952" s="841">
        <f>SUM(F946:F951)</f>
        <v>64000000</v>
      </c>
      <c r="G952" s="841">
        <f>SUM(G946:G951)</f>
        <v>0</v>
      </c>
      <c r="H952" s="834">
        <f t="shared" si="67"/>
        <v>64000000</v>
      </c>
      <c r="I952" s="841">
        <f>SUM(I946:I951)</f>
        <v>0</v>
      </c>
      <c r="J952" s="828"/>
      <c r="K952" s="829"/>
    </row>
    <row r="953" spans="1:11" x14ac:dyDescent="0.3">
      <c r="A953" s="1360" t="s">
        <v>3428</v>
      </c>
      <c r="B953" s="1360"/>
      <c r="C953" s="1360"/>
      <c r="D953" s="847">
        <f>D952+D944+D941+D915+D891+D868+D855+D845+D841+D838+D824+D812+D784</f>
        <v>29812261784.889999</v>
      </c>
      <c r="E953" s="847">
        <f>E952+E944+E941+E915+E891+E868+E855+E845+E841+E838+E824+E812+E784</f>
        <v>5777178147.6400003</v>
      </c>
      <c r="F953" s="841">
        <f>F952+F944+F941+F915+F891+F868+F855+F845+F841+F838+F824+F812+F784</f>
        <v>3433161800</v>
      </c>
      <c r="G953" s="841">
        <f>G952+G944+G941+G915+G891+G868+G855+G845+G841+G838+G824+G812+G784</f>
        <v>11462000000</v>
      </c>
      <c r="H953" s="834">
        <f t="shared" si="67"/>
        <v>14895161800</v>
      </c>
      <c r="I953" s="841">
        <f>I952+I944+I941+I915+I891+I868+I855+I845+I841+I838+I824+I812+I784</f>
        <v>6908000000</v>
      </c>
      <c r="J953" s="841">
        <f>J952+J944+J941+J915+J891+J868+J855+J845+J841+J838+J824+J812+J784</f>
        <v>0</v>
      </c>
      <c r="K953" s="841">
        <f>K952+K944+K941+K915+K891+K868+K855+K845+K841+K838+K824+K812+K784</f>
        <v>0</v>
      </c>
    </row>
    <row r="954" spans="1:11" x14ac:dyDescent="0.3">
      <c r="A954" s="1361" t="s">
        <v>3429</v>
      </c>
      <c r="B954" s="1361"/>
      <c r="C954" s="1361"/>
      <c r="D954" s="1361"/>
      <c r="E954" s="1361"/>
      <c r="F954" s="1362"/>
      <c r="G954" s="824"/>
      <c r="H954" s="834">
        <f t="shared" si="67"/>
        <v>0</v>
      </c>
      <c r="I954" s="892"/>
      <c r="J954" s="828"/>
      <c r="K954" s="829"/>
    </row>
    <row r="955" spans="1:11" x14ac:dyDescent="0.3">
      <c r="A955" s="814">
        <v>1</v>
      </c>
      <c r="B955" s="852" t="s">
        <v>4179</v>
      </c>
      <c r="C955" s="863"/>
      <c r="D955" s="864"/>
      <c r="E955" s="865"/>
      <c r="F955" s="825"/>
      <c r="G955" s="825"/>
      <c r="H955" s="834">
        <f t="shared" si="67"/>
        <v>0</v>
      </c>
      <c r="I955" s="825"/>
      <c r="J955" s="828"/>
      <c r="K955" s="829"/>
    </row>
    <row r="956" spans="1:11" ht="39" x14ac:dyDescent="0.3">
      <c r="A956" s="830">
        <v>1</v>
      </c>
      <c r="B956" s="831" t="s">
        <v>1078</v>
      </c>
      <c r="C956" s="832" t="s">
        <v>1013</v>
      </c>
      <c r="D956" s="835" t="s">
        <v>20</v>
      </c>
      <c r="E956" s="834" t="s">
        <v>20</v>
      </c>
      <c r="F956" s="834" t="s">
        <v>20</v>
      </c>
      <c r="G956" s="834"/>
      <c r="H956" s="834">
        <v>0</v>
      </c>
      <c r="I956" s="825"/>
      <c r="J956" s="828"/>
      <c r="K956" s="829"/>
    </row>
    <row r="957" spans="1:11" ht="39" x14ac:dyDescent="0.3">
      <c r="A957" s="830">
        <v>2</v>
      </c>
      <c r="B957" s="831" t="s">
        <v>1077</v>
      </c>
      <c r="C957" s="832" t="s">
        <v>1014</v>
      </c>
      <c r="D957" s="833">
        <v>800000</v>
      </c>
      <c r="E957" s="834" t="s">
        <v>20</v>
      </c>
      <c r="F957" s="834">
        <v>0</v>
      </c>
      <c r="G957" s="834"/>
      <c r="H957" s="834">
        <f t="shared" si="67"/>
        <v>0</v>
      </c>
      <c r="I957" s="825"/>
      <c r="J957" s="828" t="s">
        <v>4482</v>
      </c>
      <c r="K957" s="829"/>
    </row>
    <row r="958" spans="1:11" ht="97.5" x14ac:dyDescent="0.3">
      <c r="A958" s="830">
        <v>3</v>
      </c>
      <c r="B958" s="831" t="s">
        <v>1076</v>
      </c>
      <c r="C958" s="832" t="s">
        <v>1015</v>
      </c>
      <c r="D958" s="833">
        <v>35000000</v>
      </c>
      <c r="E958" s="834">
        <v>1911100</v>
      </c>
      <c r="F958" s="834">
        <v>6000000</v>
      </c>
      <c r="G958" s="834"/>
      <c r="H958" s="834">
        <f t="shared" si="67"/>
        <v>6000000</v>
      </c>
      <c r="I958" s="825"/>
      <c r="J958" s="837" t="s">
        <v>4267</v>
      </c>
      <c r="K958" s="829"/>
    </row>
    <row r="959" spans="1:11" ht="58.5" x14ac:dyDescent="0.3">
      <c r="A959" s="830">
        <v>4</v>
      </c>
      <c r="B959" s="831" t="s">
        <v>1075</v>
      </c>
      <c r="C959" s="832" t="s">
        <v>1016</v>
      </c>
      <c r="D959" s="833">
        <v>50000000</v>
      </c>
      <c r="E959" s="834">
        <v>990000</v>
      </c>
      <c r="F959" s="834">
        <v>20000000</v>
      </c>
      <c r="G959" s="834"/>
      <c r="H959" s="834">
        <f t="shared" si="67"/>
        <v>20000000</v>
      </c>
      <c r="I959" s="825"/>
      <c r="J959" s="837" t="s">
        <v>4267</v>
      </c>
      <c r="K959" s="829"/>
    </row>
    <row r="960" spans="1:11" ht="39" x14ac:dyDescent="0.3">
      <c r="A960" s="830">
        <v>5</v>
      </c>
      <c r="B960" s="831" t="s">
        <v>1074</v>
      </c>
      <c r="C960" s="832" t="s">
        <v>1017</v>
      </c>
      <c r="D960" s="833">
        <v>2000000</v>
      </c>
      <c r="E960" s="834" t="s">
        <v>20</v>
      </c>
      <c r="F960" s="834">
        <v>0</v>
      </c>
      <c r="G960" s="834"/>
      <c r="H960" s="834">
        <f t="shared" si="67"/>
        <v>0</v>
      </c>
      <c r="I960" s="825"/>
      <c r="J960" s="828" t="s">
        <v>4482</v>
      </c>
      <c r="K960" s="829"/>
    </row>
    <row r="961" spans="1:11" ht="58.5" x14ac:dyDescent="0.3">
      <c r="A961" s="830">
        <v>6</v>
      </c>
      <c r="B961" s="831" t="s">
        <v>1073</v>
      </c>
      <c r="C961" s="832" t="s">
        <v>1018</v>
      </c>
      <c r="D961" s="833">
        <v>6000000</v>
      </c>
      <c r="E961" s="834">
        <v>905000</v>
      </c>
      <c r="F961" s="834">
        <v>3000000</v>
      </c>
      <c r="G961" s="834"/>
      <c r="H961" s="834">
        <f t="shared" si="67"/>
        <v>3000000</v>
      </c>
      <c r="I961" s="825"/>
      <c r="J961" s="837" t="s">
        <v>4267</v>
      </c>
      <c r="K961" s="829"/>
    </row>
    <row r="962" spans="1:11" ht="58.5" x14ac:dyDescent="0.3">
      <c r="A962" s="830">
        <v>7</v>
      </c>
      <c r="B962" s="831" t="s">
        <v>1072</v>
      </c>
      <c r="C962" s="832" t="s">
        <v>1019</v>
      </c>
      <c r="D962" s="833">
        <v>4000000</v>
      </c>
      <c r="E962" s="834">
        <v>786171.43</v>
      </c>
      <c r="F962" s="834">
        <v>2000000</v>
      </c>
      <c r="G962" s="834"/>
      <c r="H962" s="834">
        <f t="shared" si="67"/>
        <v>2000000</v>
      </c>
      <c r="I962" s="825"/>
      <c r="J962" s="837" t="s">
        <v>4267</v>
      </c>
      <c r="K962" s="829"/>
    </row>
    <row r="963" spans="1:11" ht="58.5" x14ac:dyDescent="0.3">
      <c r="A963" s="830">
        <v>8</v>
      </c>
      <c r="B963" s="831" t="s">
        <v>1071</v>
      </c>
      <c r="C963" s="832" t="s">
        <v>1020</v>
      </c>
      <c r="D963" s="833">
        <v>2000000</v>
      </c>
      <c r="E963" s="834">
        <v>990000</v>
      </c>
      <c r="F963" s="834">
        <f>D963</f>
        <v>2000000</v>
      </c>
      <c r="G963" s="834"/>
      <c r="H963" s="834">
        <f t="shared" si="67"/>
        <v>2000000</v>
      </c>
      <c r="I963" s="825"/>
      <c r="J963" s="837" t="s">
        <v>4267</v>
      </c>
      <c r="K963" s="829"/>
    </row>
    <row r="964" spans="1:11" ht="58.5" x14ac:dyDescent="0.3">
      <c r="A964" s="830">
        <v>9</v>
      </c>
      <c r="B964" s="831" t="s">
        <v>1070</v>
      </c>
      <c r="C964" s="832" t="s">
        <v>1021</v>
      </c>
      <c r="D964" s="833">
        <v>4000000</v>
      </c>
      <c r="E964" s="834" t="s">
        <v>20</v>
      </c>
      <c r="F964" s="834">
        <v>0</v>
      </c>
      <c r="G964" s="834"/>
      <c r="H964" s="834">
        <f t="shared" si="67"/>
        <v>0</v>
      </c>
      <c r="I964" s="825"/>
      <c r="J964" s="828" t="s">
        <v>4482</v>
      </c>
      <c r="K964" s="829"/>
    </row>
    <row r="965" spans="1:11" ht="39" x14ac:dyDescent="0.3">
      <c r="A965" s="830">
        <v>10</v>
      </c>
      <c r="B965" s="831" t="s">
        <v>1069</v>
      </c>
      <c r="C965" s="832" t="s">
        <v>1022</v>
      </c>
      <c r="D965" s="835" t="s">
        <v>20</v>
      </c>
      <c r="E965" s="834" t="s">
        <v>20</v>
      </c>
      <c r="F965" s="834" t="str">
        <f>D965</f>
        <v>-</v>
      </c>
      <c r="G965" s="834"/>
      <c r="H965" s="834">
        <v>0</v>
      </c>
      <c r="I965" s="825"/>
      <c r="J965" s="828"/>
      <c r="K965" s="829"/>
    </row>
    <row r="966" spans="1:11" ht="39" x14ac:dyDescent="0.3">
      <c r="A966" s="830">
        <v>11</v>
      </c>
      <c r="B966" s="831" t="s">
        <v>1068</v>
      </c>
      <c r="C966" s="832" t="s">
        <v>1023</v>
      </c>
      <c r="D966" s="835" t="s">
        <v>20</v>
      </c>
      <c r="E966" s="834" t="s">
        <v>20</v>
      </c>
      <c r="F966" s="834" t="str">
        <f>D966</f>
        <v>-</v>
      </c>
      <c r="G966" s="834"/>
      <c r="H966" s="834">
        <v>0</v>
      </c>
      <c r="I966" s="825"/>
      <c r="J966" s="828"/>
      <c r="K966" s="829"/>
    </row>
    <row r="967" spans="1:11" ht="58.5" x14ac:dyDescent="0.3">
      <c r="A967" s="830">
        <v>12</v>
      </c>
      <c r="B967" s="831" t="s">
        <v>1067</v>
      </c>
      <c r="C967" s="832" t="s">
        <v>1024</v>
      </c>
      <c r="D967" s="833">
        <v>50000000</v>
      </c>
      <c r="E967" s="834" t="s">
        <v>20</v>
      </c>
      <c r="F967" s="834">
        <v>5000000</v>
      </c>
      <c r="G967" s="834"/>
      <c r="H967" s="834">
        <f t="shared" si="67"/>
        <v>5000000</v>
      </c>
      <c r="I967" s="825"/>
      <c r="J967" s="837" t="s">
        <v>4267</v>
      </c>
      <c r="K967" s="829"/>
    </row>
    <row r="968" spans="1:11" ht="39" x14ac:dyDescent="0.3">
      <c r="A968" s="830">
        <v>13</v>
      </c>
      <c r="B968" s="831" t="s">
        <v>1066</v>
      </c>
      <c r="C968" s="832" t="s">
        <v>1025</v>
      </c>
      <c r="D968" s="835" t="s">
        <v>20</v>
      </c>
      <c r="E968" s="834" t="s">
        <v>20</v>
      </c>
      <c r="F968" s="834" t="str">
        <f>D968</f>
        <v>-</v>
      </c>
      <c r="G968" s="834"/>
      <c r="H968" s="834">
        <v>0</v>
      </c>
      <c r="I968" s="825"/>
      <c r="J968" s="837"/>
      <c r="K968" s="829"/>
    </row>
    <row r="969" spans="1:11" ht="78" x14ac:dyDescent="0.3">
      <c r="A969" s="830">
        <v>14</v>
      </c>
      <c r="B969" s="831" t="s">
        <v>1065</v>
      </c>
      <c r="C969" s="832" t="s">
        <v>1026</v>
      </c>
      <c r="D969" s="833">
        <v>570000000</v>
      </c>
      <c r="E969" s="834">
        <v>127797952.56999999</v>
      </c>
      <c r="F969" s="834">
        <v>290000000</v>
      </c>
      <c r="G969" s="834"/>
      <c r="H969" s="834">
        <f t="shared" si="67"/>
        <v>290000000</v>
      </c>
      <c r="I969" s="825"/>
      <c r="J969" s="837" t="s">
        <v>4278</v>
      </c>
      <c r="K969" s="829"/>
    </row>
    <row r="970" spans="1:11" ht="58.5" x14ac:dyDescent="0.3">
      <c r="A970" s="830">
        <v>15</v>
      </c>
      <c r="B970" s="831" t="s">
        <v>1064</v>
      </c>
      <c r="C970" s="832" t="s">
        <v>1027</v>
      </c>
      <c r="D970" s="833">
        <v>23000000</v>
      </c>
      <c r="E970" s="834" t="s">
        <v>20</v>
      </c>
      <c r="F970" s="834">
        <v>10000000</v>
      </c>
      <c r="G970" s="834"/>
      <c r="H970" s="834">
        <f t="shared" si="67"/>
        <v>10000000</v>
      </c>
      <c r="I970" s="825"/>
      <c r="J970" s="837" t="s">
        <v>4267</v>
      </c>
      <c r="K970" s="829"/>
    </row>
    <row r="971" spans="1:11" ht="58.5" x14ac:dyDescent="0.3">
      <c r="A971" s="830">
        <v>16</v>
      </c>
      <c r="B971" s="831" t="s">
        <v>1063</v>
      </c>
      <c r="C971" s="832" t="s">
        <v>1028</v>
      </c>
      <c r="D971" s="833">
        <v>1200000</v>
      </c>
      <c r="E971" s="834" t="s">
        <v>20</v>
      </c>
      <c r="F971" s="834">
        <f>D971</f>
        <v>1200000</v>
      </c>
      <c r="G971" s="834"/>
      <c r="H971" s="834">
        <f t="shared" si="67"/>
        <v>1200000</v>
      </c>
      <c r="I971" s="825"/>
      <c r="J971" s="837" t="s">
        <v>4267</v>
      </c>
      <c r="K971" s="829"/>
    </row>
    <row r="972" spans="1:11" ht="58.5" x14ac:dyDescent="0.3">
      <c r="A972" s="830">
        <v>17</v>
      </c>
      <c r="B972" s="831" t="s">
        <v>1062</v>
      </c>
      <c r="C972" s="832" t="s">
        <v>1029</v>
      </c>
      <c r="D972" s="833">
        <v>100000000</v>
      </c>
      <c r="E972" s="834">
        <v>1500000</v>
      </c>
      <c r="F972" s="834">
        <v>10000000</v>
      </c>
      <c r="G972" s="834"/>
      <c r="H972" s="834">
        <f t="shared" si="67"/>
        <v>10000000</v>
      </c>
      <c r="I972" s="825"/>
      <c r="J972" s="837" t="s">
        <v>4267</v>
      </c>
      <c r="K972" s="829"/>
    </row>
    <row r="973" spans="1:11" ht="78" x14ac:dyDescent="0.3">
      <c r="A973" s="830">
        <v>18</v>
      </c>
      <c r="B973" s="831" t="s">
        <v>1061</v>
      </c>
      <c r="C973" s="832" t="s">
        <v>1030</v>
      </c>
      <c r="D973" s="835" t="s">
        <v>20</v>
      </c>
      <c r="E973" s="834" t="s">
        <v>20</v>
      </c>
      <c r="F973" s="834" t="str">
        <f>D973</f>
        <v>-</v>
      </c>
      <c r="G973" s="834"/>
      <c r="H973" s="834"/>
      <c r="I973" s="825"/>
      <c r="J973" s="837"/>
      <c r="K973" s="829"/>
    </row>
    <row r="974" spans="1:11" ht="117" x14ac:dyDescent="0.3">
      <c r="A974" s="830">
        <v>19</v>
      </c>
      <c r="B974" s="831" t="s">
        <v>1060</v>
      </c>
      <c r="C974" s="832" t="s">
        <v>1031</v>
      </c>
      <c r="D974" s="833">
        <v>3000000</v>
      </c>
      <c r="E974" s="834">
        <v>920000</v>
      </c>
      <c r="F974" s="834">
        <f>D974</f>
        <v>3000000</v>
      </c>
      <c r="G974" s="834"/>
      <c r="H974" s="834">
        <f t="shared" si="67"/>
        <v>3000000</v>
      </c>
      <c r="I974" s="825"/>
      <c r="J974" s="837" t="s">
        <v>4267</v>
      </c>
      <c r="K974" s="829"/>
    </row>
    <row r="975" spans="1:11" ht="58.5" x14ac:dyDescent="0.3">
      <c r="A975" s="830">
        <v>20</v>
      </c>
      <c r="B975" s="831" t="s">
        <v>1059</v>
      </c>
      <c r="C975" s="832" t="s">
        <v>1032</v>
      </c>
      <c r="D975" s="833">
        <v>2000000</v>
      </c>
      <c r="E975" s="834">
        <v>1985000</v>
      </c>
      <c r="F975" s="834">
        <f>D975</f>
        <v>2000000</v>
      </c>
      <c r="G975" s="834"/>
      <c r="H975" s="834">
        <f t="shared" si="67"/>
        <v>2000000</v>
      </c>
      <c r="I975" s="825"/>
      <c r="J975" s="837" t="s">
        <v>4267</v>
      </c>
      <c r="K975" s="829"/>
    </row>
    <row r="976" spans="1:11" ht="39" x14ac:dyDescent="0.3">
      <c r="A976" s="830">
        <v>21</v>
      </c>
      <c r="B976" s="831" t="s">
        <v>1058</v>
      </c>
      <c r="C976" s="832" t="s">
        <v>1033</v>
      </c>
      <c r="D976" s="833">
        <v>2000000</v>
      </c>
      <c r="E976" s="834" t="s">
        <v>20</v>
      </c>
      <c r="F976" s="834">
        <v>1000000</v>
      </c>
      <c r="G976" s="834"/>
      <c r="H976" s="834">
        <f t="shared" si="67"/>
        <v>1000000</v>
      </c>
      <c r="I976" s="825"/>
      <c r="J976" s="828" t="s">
        <v>4482</v>
      </c>
      <c r="K976" s="829"/>
    </row>
    <row r="977" spans="1:11" ht="58.5" x14ac:dyDescent="0.3">
      <c r="A977" s="830">
        <v>22</v>
      </c>
      <c r="B977" s="831" t="s">
        <v>1057</v>
      </c>
      <c r="C977" s="832" t="s">
        <v>1034</v>
      </c>
      <c r="D977" s="833">
        <v>2000000</v>
      </c>
      <c r="E977" s="834">
        <v>1638000</v>
      </c>
      <c r="F977" s="834">
        <f>D977</f>
        <v>2000000</v>
      </c>
      <c r="G977" s="834"/>
      <c r="H977" s="834">
        <f t="shared" si="67"/>
        <v>2000000</v>
      </c>
      <c r="I977" s="825"/>
      <c r="J977" s="837" t="s">
        <v>4267</v>
      </c>
      <c r="K977" s="829"/>
    </row>
    <row r="978" spans="1:11" ht="195" x14ac:dyDescent="0.3">
      <c r="A978" s="830">
        <v>23</v>
      </c>
      <c r="B978" s="831" t="s">
        <v>1056</v>
      </c>
      <c r="C978" s="832" t="s">
        <v>1035</v>
      </c>
      <c r="D978" s="833">
        <v>10000000</v>
      </c>
      <c r="E978" s="834">
        <v>996000</v>
      </c>
      <c r="F978" s="834">
        <v>4000000</v>
      </c>
      <c r="G978" s="834"/>
      <c r="H978" s="834">
        <f t="shared" si="67"/>
        <v>4000000</v>
      </c>
      <c r="I978" s="825"/>
      <c r="J978" s="837" t="s">
        <v>4267</v>
      </c>
      <c r="K978" s="829"/>
    </row>
    <row r="979" spans="1:11" ht="58.5" x14ac:dyDescent="0.3">
      <c r="A979" s="830">
        <v>24</v>
      </c>
      <c r="B979" s="831" t="s">
        <v>1055</v>
      </c>
      <c r="C979" s="832" t="s">
        <v>1036</v>
      </c>
      <c r="D979" s="833">
        <v>56000000</v>
      </c>
      <c r="E979" s="834">
        <v>31346000</v>
      </c>
      <c r="F979" s="834">
        <f>D979</f>
        <v>56000000</v>
      </c>
      <c r="G979" s="834"/>
      <c r="H979" s="834">
        <f t="shared" si="67"/>
        <v>56000000</v>
      </c>
      <c r="I979" s="825"/>
      <c r="J979" s="837" t="s">
        <v>4267</v>
      </c>
      <c r="K979" s="829"/>
    </row>
    <row r="980" spans="1:11" ht="39" x14ac:dyDescent="0.3">
      <c r="A980" s="830">
        <v>25</v>
      </c>
      <c r="B980" s="831" t="s">
        <v>1054</v>
      </c>
      <c r="C980" s="832" t="s">
        <v>1037</v>
      </c>
      <c r="D980" s="835" t="s">
        <v>20</v>
      </c>
      <c r="E980" s="834" t="s">
        <v>20</v>
      </c>
      <c r="F980" s="834" t="str">
        <f>D980</f>
        <v>-</v>
      </c>
      <c r="G980" s="834">
        <v>0</v>
      </c>
      <c r="H980" s="834">
        <v>0</v>
      </c>
      <c r="I980" s="825"/>
      <c r="J980" s="837"/>
      <c r="K980" s="829"/>
    </row>
    <row r="981" spans="1:11" ht="39" x14ac:dyDescent="0.3">
      <c r="A981" s="830">
        <v>26</v>
      </c>
      <c r="B981" s="831" t="s">
        <v>1053</v>
      </c>
      <c r="C981" s="832" t="s">
        <v>1038</v>
      </c>
      <c r="D981" s="835" t="s">
        <v>20</v>
      </c>
      <c r="E981" s="834" t="s">
        <v>20</v>
      </c>
      <c r="F981" s="834" t="str">
        <f>D981</f>
        <v>-</v>
      </c>
      <c r="G981" s="834">
        <v>0</v>
      </c>
      <c r="H981" s="834">
        <v>0</v>
      </c>
      <c r="I981" s="825"/>
      <c r="J981" s="837"/>
      <c r="K981" s="829"/>
    </row>
    <row r="982" spans="1:11" ht="39" x14ac:dyDescent="0.3">
      <c r="A982" s="830">
        <v>27</v>
      </c>
      <c r="B982" s="831" t="s">
        <v>1052</v>
      </c>
      <c r="C982" s="832" t="s">
        <v>1039</v>
      </c>
      <c r="D982" s="835" t="s">
        <v>20</v>
      </c>
      <c r="E982" s="834" t="s">
        <v>20</v>
      </c>
      <c r="F982" s="834" t="str">
        <f>D982</f>
        <v>-</v>
      </c>
      <c r="G982" s="834">
        <v>0</v>
      </c>
      <c r="H982" s="834">
        <v>0</v>
      </c>
      <c r="I982" s="825"/>
      <c r="J982" s="837"/>
      <c r="K982" s="829"/>
    </row>
    <row r="983" spans="1:11" ht="58.5" x14ac:dyDescent="0.3">
      <c r="A983" s="830">
        <v>28</v>
      </c>
      <c r="B983" s="831" t="s">
        <v>1051</v>
      </c>
      <c r="C983" s="832" t="s">
        <v>1040</v>
      </c>
      <c r="D983" s="833">
        <v>20000000</v>
      </c>
      <c r="E983" s="834" t="s">
        <v>20</v>
      </c>
      <c r="F983" s="834">
        <v>10000000</v>
      </c>
      <c r="G983" s="834"/>
      <c r="H983" s="834">
        <f t="shared" ref="H983:H1043" si="69">F983+G983</f>
        <v>10000000</v>
      </c>
      <c r="I983" s="825"/>
      <c r="J983" s="837" t="s">
        <v>4267</v>
      </c>
      <c r="K983" s="829"/>
    </row>
    <row r="984" spans="1:11" ht="97.5" x14ac:dyDescent="0.3">
      <c r="A984" s="830">
        <v>29</v>
      </c>
      <c r="B984" s="831" t="s">
        <v>1050</v>
      </c>
      <c r="C984" s="832" t="s">
        <v>1041</v>
      </c>
      <c r="D984" s="835" t="s">
        <v>20</v>
      </c>
      <c r="E984" s="834" t="s">
        <v>20</v>
      </c>
      <c r="F984" s="834" t="str">
        <f>D984</f>
        <v>-</v>
      </c>
      <c r="G984" s="834"/>
      <c r="H984" s="834">
        <v>0</v>
      </c>
      <c r="I984" s="825"/>
      <c r="J984" s="837" t="s">
        <v>4267</v>
      </c>
      <c r="K984" s="829"/>
    </row>
    <row r="985" spans="1:11" ht="58.5" x14ac:dyDescent="0.3">
      <c r="A985" s="830">
        <v>30</v>
      </c>
      <c r="B985" s="831" t="s">
        <v>1049</v>
      </c>
      <c r="C985" s="832" t="s">
        <v>1042</v>
      </c>
      <c r="D985" s="833">
        <v>2000000</v>
      </c>
      <c r="E985" s="834">
        <v>1360000</v>
      </c>
      <c r="F985" s="834">
        <v>6000000</v>
      </c>
      <c r="G985" s="834"/>
      <c r="H985" s="834">
        <f t="shared" si="69"/>
        <v>6000000</v>
      </c>
      <c r="I985" s="825"/>
      <c r="J985" s="837" t="s">
        <v>4267</v>
      </c>
      <c r="K985" s="829"/>
    </row>
    <row r="986" spans="1:11" ht="58.5" x14ac:dyDescent="0.3">
      <c r="A986" s="830">
        <v>31</v>
      </c>
      <c r="B986" s="831" t="s">
        <v>1048</v>
      </c>
      <c r="C986" s="832" t="s">
        <v>1043</v>
      </c>
      <c r="D986" s="835" t="s">
        <v>20</v>
      </c>
      <c r="E986" s="834" t="s">
        <v>20</v>
      </c>
      <c r="F986" s="834" t="str">
        <f>D986</f>
        <v>-</v>
      </c>
      <c r="G986" s="834"/>
      <c r="H986" s="834">
        <v>0</v>
      </c>
      <c r="I986" s="825"/>
      <c r="J986" s="837" t="s">
        <v>4267</v>
      </c>
      <c r="K986" s="829"/>
    </row>
    <row r="987" spans="1:11" ht="58.5" x14ac:dyDescent="0.3">
      <c r="A987" s="830">
        <v>32</v>
      </c>
      <c r="B987" s="831" t="s">
        <v>1047</v>
      </c>
      <c r="C987" s="832" t="s">
        <v>1044</v>
      </c>
      <c r="D987" s="833">
        <v>5000000</v>
      </c>
      <c r="E987" s="834" t="s">
        <v>20</v>
      </c>
      <c r="F987" s="834">
        <v>2000000</v>
      </c>
      <c r="G987" s="834"/>
      <c r="H987" s="834">
        <f>F987+G987</f>
        <v>2000000</v>
      </c>
      <c r="I987" s="825"/>
      <c r="J987" s="837" t="s">
        <v>4267</v>
      </c>
      <c r="K987" s="829"/>
    </row>
    <row r="988" spans="1:11" ht="39" x14ac:dyDescent="0.3">
      <c r="A988" s="830">
        <v>33</v>
      </c>
      <c r="B988" s="831" t="s">
        <v>1046</v>
      </c>
      <c r="C988" s="832" t="s">
        <v>1045</v>
      </c>
      <c r="D988" s="835" t="s">
        <v>20</v>
      </c>
      <c r="E988" s="834" t="s">
        <v>20</v>
      </c>
      <c r="F988" s="834" t="str">
        <f>D988</f>
        <v>-</v>
      </c>
      <c r="G988" s="834"/>
      <c r="H988" s="834">
        <v>0</v>
      </c>
      <c r="I988" s="825"/>
      <c r="J988" s="828"/>
      <c r="K988" s="829"/>
    </row>
    <row r="989" spans="1:11" x14ac:dyDescent="0.3">
      <c r="A989" s="830"/>
      <c r="B989" s="831" t="s">
        <v>4011</v>
      </c>
      <c r="C989" s="832" t="s">
        <v>4475</v>
      </c>
      <c r="D989" s="835">
        <v>0</v>
      </c>
      <c r="E989" s="834">
        <v>0</v>
      </c>
      <c r="F989" s="834">
        <v>120000000</v>
      </c>
      <c r="G989" s="834"/>
      <c r="H989" s="834">
        <f t="shared" ref="H989" si="70">F989+G989</f>
        <v>120000000</v>
      </c>
      <c r="I989" s="825"/>
      <c r="J989" s="828"/>
      <c r="K989" s="829"/>
    </row>
    <row r="990" spans="1:11" x14ac:dyDescent="0.3">
      <c r="A990" s="1360" t="s">
        <v>1012</v>
      </c>
      <c r="B990" s="1360"/>
      <c r="C990" s="1360"/>
      <c r="D990" s="840">
        <v>950000000</v>
      </c>
      <c r="E990" s="841">
        <v>173125224</v>
      </c>
      <c r="F990" s="841">
        <f>SUM(F956:F989)</f>
        <v>555200000</v>
      </c>
      <c r="G990" s="841">
        <f t="shared" ref="G990:I990" si="71">SUM(G956:G989)</f>
        <v>0</v>
      </c>
      <c r="H990" s="841">
        <f t="shared" si="71"/>
        <v>555200000</v>
      </c>
      <c r="I990" s="841">
        <f t="shared" si="71"/>
        <v>0</v>
      </c>
      <c r="J990" s="828"/>
      <c r="K990" s="829"/>
    </row>
    <row r="991" spans="1:11" x14ac:dyDescent="0.3">
      <c r="A991" s="851">
        <v>2</v>
      </c>
      <c r="B991" s="852" t="s">
        <v>4180</v>
      </c>
      <c r="C991" s="816"/>
      <c r="F991" s="866"/>
      <c r="G991" s="866"/>
      <c r="H991" s="834">
        <f t="shared" si="69"/>
        <v>0</v>
      </c>
      <c r="I991" s="825"/>
      <c r="J991" s="828"/>
      <c r="K991" s="829"/>
    </row>
    <row r="992" spans="1:11" ht="39" x14ac:dyDescent="0.3">
      <c r="A992" s="830">
        <v>1</v>
      </c>
      <c r="B992" s="831" t="s">
        <v>2367</v>
      </c>
      <c r="C992" s="832" t="s">
        <v>2368</v>
      </c>
      <c r="D992" s="833">
        <v>10000000</v>
      </c>
      <c r="E992" s="834" t="s">
        <v>20</v>
      </c>
      <c r="F992" s="834">
        <v>0</v>
      </c>
      <c r="G992" s="867"/>
      <c r="H992" s="834">
        <f t="shared" si="69"/>
        <v>0</v>
      </c>
      <c r="I992" s="825"/>
      <c r="J992" s="828" t="s">
        <v>4482</v>
      </c>
      <c r="K992" s="829"/>
    </row>
    <row r="993" spans="1:11" ht="58.5" x14ac:dyDescent="0.3">
      <c r="A993" s="830">
        <v>2</v>
      </c>
      <c r="B993" s="831" t="s">
        <v>2369</v>
      </c>
      <c r="C993" s="832" t="s">
        <v>2370</v>
      </c>
      <c r="D993" s="833">
        <v>8000000</v>
      </c>
      <c r="E993" s="834" t="s">
        <v>20</v>
      </c>
      <c r="F993" s="867">
        <v>5000000</v>
      </c>
      <c r="G993" s="867"/>
      <c r="H993" s="834">
        <f t="shared" si="69"/>
        <v>5000000</v>
      </c>
      <c r="I993" s="825"/>
      <c r="J993" s="837" t="s">
        <v>4267</v>
      </c>
      <c r="K993" s="829"/>
    </row>
    <row r="994" spans="1:11" ht="78" x14ac:dyDescent="0.3">
      <c r="A994" s="830">
        <v>3</v>
      </c>
      <c r="B994" s="831" t="s">
        <v>2371</v>
      </c>
      <c r="C994" s="832" t="s">
        <v>2372</v>
      </c>
      <c r="D994" s="833">
        <v>8000000</v>
      </c>
      <c r="E994" s="834" t="s">
        <v>20</v>
      </c>
      <c r="F994" s="867">
        <v>4000000</v>
      </c>
      <c r="G994" s="867"/>
      <c r="H994" s="834">
        <f t="shared" si="69"/>
        <v>4000000</v>
      </c>
      <c r="I994" s="825"/>
      <c r="J994" s="837" t="s">
        <v>4267</v>
      </c>
      <c r="K994" s="829"/>
    </row>
    <row r="995" spans="1:11" ht="39" x14ac:dyDescent="0.3">
      <c r="A995" s="830">
        <v>4</v>
      </c>
      <c r="B995" s="831" t="s">
        <v>2373</v>
      </c>
      <c r="C995" s="832" t="s">
        <v>2374</v>
      </c>
      <c r="D995" s="853" t="s">
        <v>20</v>
      </c>
      <c r="E995" s="834" t="s">
        <v>20</v>
      </c>
      <c r="F995" s="867" t="str">
        <f>D995</f>
        <v>-</v>
      </c>
      <c r="G995" s="867"/>
      <c r="H995" s="834">
        <v>0</v>
      </c>
      <c r="I995" s="825"/>
      <c r="J995" s="828"/>
      <c r="K995" s="829"/>
    </row>
    <row r="996" spans="1:11" ht="39" x14ac:dyDescent="0.3">
      <c r="A996" s="830">
        <v>5</v>
      </c>
      <c r="B996" s="831" t="s">
        <v>2375</v>
      </c>
      <c r="C996" s="832" t="s">
        <v>2376</v>
      </c>
      <c r="D996" s="833">
        <v>1000000</v>
      </c>
      <c r="E996" s="834" t="s">
        <v>20</v>
      </c>
      <c r="F996" s="834">
        <v>0</v>
      </c>
      <c r="G996" s="867"/>
      <c r="H996" s="834">
        <f t="shared" si="69"/>
        <v>0</v>
      </c>
      <c r="I996" s="825"/>
      <c r="J996" s="828" t="s">
        <v>4482</v>
      </c>
      <c r="K996" s="829"/>
    </row>
    <row r="997" spans="1:11" ht="39" x14ac:dyDescent="0.3">
      <c r="A997" s="830">
        <v>6</v>
      </c>
      <c r="B997" s="831" t="s">
        <v>2377</v>
      </c>
      <c r="C997" s="832" t="s">
        <v>2378</v>
      </c>
      <c r="D997" s="833">
        <v>1000000</v>
      </c>
      <c r="E997" s="834" t="s">
        <v>20</v>
      </c>
      <c r="F997" s="834">
        <v>0</v>
      </c>
      <c r="G997" s="867"/>
      <c r="H997" s="834">
        <f t="shared" si="69"/>
        <v>0</v>
      </c>
      <c r="I997" s="825"/>
      <c r="J997" s="828" t="s">
        <v>4482</v>
      </c>
      <c r="K997" s="829"/>
    </row>
    <row r="998" spans="1:11" ht="39" x14ac:dyDescent="0.3">
      <c r="A998" s="830">
        <v>7</v>
      </c>
      <c r="B998" s="831" t="s">
        <v>2379</v>
      </c>
      <c r="C998" s="832" t="s">
        <v>2380</v>
      </c>
      <c r="D998" s="833">
        <v>2000000</v>
      </c>
      <c r="E998" s="834" t="s">
        <v>20</v>
      </c>
      <c r="F998" s="834">
        <v>0</v>
      </c>
      <c r="G998" s="867"/>
      <c r="H998" s="834">
        <f t="shared" si="69"/>
        <v>0</v>
      </c>
      <c r="I998" s="825"/>
      <c r="J998" s="828" t="s">
        <v>4482</v>
      </c>
      <c r="K998" s="829"/>
    </row>
    <row r="999" spans="1:11" ht="39" x14ac:dyDescent="0.3">
      <c r="A999" s="830">
        <v>8</v>
      </c>
      <c r="B999" s="831" t="s">
        <v>2381</v>
      </c>
      <c r="C999" s="832" t="s">
        <v>2382</v>
      </c>
      <c r="D999" s="833">
        <v>1000000</v>
      </c>
      <c r="E999" s="834" t="s">
        <v>20</v>
      </c>
      <c r="F999" s="834">
        <v>0</v>
      </c>
      <c r="G999" s="867"/>
      <c r="H999" s="834">
        <f t="shared" si="69"/>
        <v>0</v>
      </c>
      <c r="I999" s="825"/>
      <c r="J999" s="828" t="s">
        <v>4482</v>
      </c>
      <c r="K999" s="829"/>
    </row>
    <row r="1000" spans="1:11" ht="39" x14ac:dyDescent="0.3">
      <c r="A1000" s="830">
        <v>9</v>
      </c>
      <c r="B1000" s="831" t="s">
        <v>2383</v>
      </c>
      <c r="C1000" s="832" t="s">
        <v>2384</v>
      </c>
      <c r="D1000" s="833">
        <v>1000000</v>
      </c>
      <c r="E1000" s="834" t="s">
        <v>20</v>
      </c>
      <c r="F1000" s="834">
        <v>0</v>
      </c>
      <c r="G1000" s="867"/>
      <c r="H1000" s="834">
        <f t="shared" si="69"/>
        <v>0</v>
      </c>
      <c r="I1000" s="825"/>
      <c r="J1000" s="828" t="s">
        <v>4482</v>
      </c>
      <c r="K1000" s="829"/>
    </row>
    <row r="1001" spans="1:11" ht="39" x14ac:dyDescent="0.3">
      <c r="A1001" s="830">
        <v>10</v>
      </c>
      <c r="B1001" s="831" t="s">
        <v>2385</v>
      </c>
      <c r="C1001" s="832" t="s">
        <v>2386</v>
      </c>
      <c r="D1001" s="833">
        <v>500000</v>
      </c>
      <c r="E1001" s="834" t="s">
        <v>20</v>
      </c>
      <c r="F1001" s="834">
        <v>0</v>
      </c>
      <c r="G1001" s="867"/>
      <c r="H1001" s="834">
        <f t="shared" si="69"/>
        <v>0</v>
      </c>
      <c r="I1001" s="825"/>
      <c r="J1001" s="828" t="s">
        <v>4482</v>
      </c>
      <c r="K1001" s="829"/>
    </row>
    <row r="1002" spans="1:11" ht="39" x14ac:dyDescent="0.3">
      <c r="A1002" s="830">
        <v>11</v>
      </c>
      <c r="B1002" s="831" t="s">
        <v>2387</v>
      </c>
      <c r="C1002" s="832" t="s">
        <v>2388</v>
      </c>
      <c r="D1002" s="833">
        <v>400000</v>
      </c>
      <c r="E1002" s="834" t="s">
        <v>20</v>
      </c>
      <c r="F1002" s="834">
        <v>0</v>
      </c>
      <c r="G1002" s="867"/>
      <c r="H1002" s="834">
        <f t="shared" si="69"/>
        <v>0</v>
      </c>
      <c r="I1002" s="825"/>
      <c r="J1002" s="828" t="s">
        <v>4482</v>
      </c>
      <c r="K1002" s="829"/>
    </row>
    <row r="1003" spans="1:11" ht="58.5" x14ac:dyDescent="0.3">
      <c r="A1003" s="830">
        <v>12</v>
      </c>
      <c r="B1003" s="831" t="s">
        <v>2389</v>
      </c>
      <c r="C1003" s="832" t="s">
        <v>2390</v>
      </c>
      <c r="D1003" s="833">
        <v>5000000</v>
      </c>
      <c r="E1003" s="834" t="s">
        <v>20</v>
      </c>
      <c r="F1003" s="867">
        <v>4000000</v>
      </c>
      <c r="G1003" s="867"/>
      <c r="H1003" s="834">
        <f t="shared" si="69"/>
        <v>4000000</v>
      </c>
      <c r="I1003" s="825"/>
      <c r="J1003" s="837" t="s">
        <v>4267</v>
      </c>
      <c r="K1003" s="829"/>
    </row>
    <row r="1004" spans="1:11" ht="58.5" x14ac:dyDescent="0.3">
      <c r="A1004" s="830">
        <v>13</v>
      </c>
      <c r="B1004" s="831" t="s">
        <v>2391</v>
      </c>
      <c r="C1004" s="832" t="s">
        <v>2392</v>
      </c>
      <c r="D1004" s="833">
        <v>8000000</v>
      </c>
      <c r="E1004" s="834" t="s">
        <v>20</v>
      </c>
      <c r="F1004" s="867">
        <v>1000000</v>
      </c>
      <c r="G1004" s="867"/>
      <c r="H1004" s="834">
        <f t="shared" si="69"/>
        <v>1000000</v>
      </c>
      <c r="I1004" s="836"/>
      <c r="J1004" s="837" t="s">
        <v>4267</v>
      </c>
      <c r="K1004" s="828"/>
    </row>
    <row r="1005" spans="1:11" ht="58.5" x14ac:dyDescent="0.3">
      <c r="A1005" s="830">
        <v>14</v>
      </c>
      <c r="B1005" s="831" t="s">
        <v>2393</v>
      </c>
      <c r="C1005" s="832" t="s">
        <v>2394</v>
      </c>
      <c r="D1005" s="833">
        <v>10000000</v>
      </c>
      <c r="E1005" s="834" t="s">
        <v>20</v>
      </c>
      <c r="F1005" s="867">
        <v>1000000</v>
      </c>
      <c r="G1005" s="867"/>
      <c r="H1005" s="834">
        <f t="shared" si="69"/>
        <v>1000000</v>
      </c>
      <c r="I1005" s="836">
        <f>F1005</f>
        <v>1000000</v>
      </c>
      <c r="J1005" s="828" t="s">
        <v>3806</v>
      </c>
      <c r="K1005" s="828" t="s">
        <v>3806</v>
      </c>
    </row>
    <row r="1006" spans="1:11" ht="58.5" x14ac:dyDescent="0.3">
      <c r="A1006" s="830">
        <v>15</v>
      </c>
      <c r="B1006" s="831" t="s">
        <v>2395</v>
      </c>
      <c r="C1006" s="832" t="s">
        <v>2396</v>
      </c>
      <c r="D1006" s="833">
        <v>9100000</v>
      </c>
      <c r="E1006" s="834" t="s">
        <v>20</v>
      </c>
      <c r="F1006" s="867">
        <v>5000000</v>
      </c>
      <c r="G1006" s="867"/>
      <c r="H1006" s="834">
        <f t="shared" si="69"/>
        <v>5000000</v>
      </c>
      <c r="I1006" s="825"/>
      <c r="J1006" s="837" t="s">
        <v>4267</v>
      </c>
      <c r="K1006" s="829"/>
    </row>
    <row r="1007" spans="1:11" ht="58.5" x14ac:dyDescent="0.3">
      <c r="A1007" s="830">
        <v>16</v>
      </c>
      <c r="B1007" s="831" t="s">
        <v>2397</v>
      </c>
      <c r="C1007" s="832" t="s">
        <v>2398</v>
      </c>
      <c r="D1007" s="833">
        <v>22000000</v>
      </c>
      <c r="E1007" s="834">
        <v>1798000</v>
      </c>
      <c r="F1007" s="867">
        <v>5000000</v>
      </c>
      <c r="G1007" s="867"/>
      <c r="H1007" s="834">
        <f t="shared" si="69"/>
        <v>5000000</v>
      </c>
      <c r="I1007" s="836">
        <f>F1007</f>
        <v>5000000</v>
      </c>
      <c r="J1007" s="828"/>
      <c r="K1007" s="828" t="s">
        <v>3805</v>
      </c>
    </row>
    <row r="1008" spans="1:11" ht="58.5" x14ac:dyDescent="0.3">
      <c r="A1008" s="830">
        <v>17</v>
      </c>
      <c r="B1008" s="831" t="s">
        <v>2399</v>
      </c>
      <c r="C1008" s="832" t="s">
        <v>2400</v>
      </c>
      <c r="D1008" s="833">
        <v>2000000</v>
      </c>
      <c r="E1008" s="834">
        <v>600000</v>
      </c>
      <c r="F1008" s="867">
        <f>D1008</f>
        <v>2000000</v>
      </c>
      <c r="G1008" s="867"/>
      <c r="H1008" s="834">
        <f t="shared" si="69"/>
        <v>2000000</v>
      </c>
      <c r="I1008" s="836"/>
      <c r="J1008" s="837" t="s">
        <v>4267</v>
      </c>
      <c r="K1008" s="829"/>
    </row>
    <row r="1009" spans="1:11" ht="58.5" x14ac:dyDescent="0.3">
      <c r="A1009" s="830">
        <v>18</v>
      </c>
      <c r="B1009" s="831" t="s">
        <v>2401</v>
      </c>
      <c r="C1009" s="832" t="s">
        <v>2402</v>
      </c>
      <c r="D1009" s="833">
        <v>3000000</v>
      </c>
      <c r="E1009" s="834" t="s">
        <v>20</v>
      </c>
      <c r="F1009" s="867">
        <v>1500000</v>
      </c>
      <c r="G1009" s="867"/>
      <c r="H1009" s="834">
        <f t="shared" si="69"/>
        <v>1500000</v>
      </c>
      <c r="I1009" s="836"/>
      <c r="J1009" s="837" t="s">
        <v>4267</v>
      </c>
      <c r="K1009" s="829"/>
    </row>
    <row r="1010" spans="1:11" ht="58.5" x14ac:dyDescent="0.3">
      <c r="A1010" s="830">
        <v>19</v>
      </c>
      <c r="B1010" s="831" t="s">
        <v>2403</v>
      </c>
      <c r="C1010" s="832" t="s">
        <v>2404</v>
      </c>
      <c r="D1010" s="833">
        <v>8000000</v>
      </c>
      <c r="E1010" s="834" t="s">
        <v>20</v>
      </c>
      <c r="F1010" s="867">
        <v>7000000</v>
      </c>
      <c r="G1010" s="867"/>
      <c r="H1010" s="834">
        <f t="shared" si="69"/>
        <v>7000000</v>
      </c>
      <c r="I1010" s="836"/>
      <c r="J1010" s="837" t="s">
        <v>4267</v>
      </c>
      <c r="K1010" s="829"/>
    </row>
    <row r="1011" spans="1:11" ht="58.5" x14ac:dyDescent="0.3">
      <c r="A1011" s="830">
        <v>20</v>
      </c>
      <c r="B1011" s="831" t="s">
        <v>2405</v>
      </c>
      <c r="C1011" s="832" t="s">
        <v>2406</v>
      </c>
      <c r="D1011" s="833">
        <v>380000000</v>
      </c>
      <c r="E1011" s="834">
        <v>96926500</v>
      </c>
      <c r="F1011" s="867">
        <v>380000000</v>
      </c>
      <c r="G1011" s="867"/>
      <c r="H1011" s="834">
        <f t="shared" si="69"/>
        <v>380000000</v>
      </c>
      <c r="I1011" s="836">
        <f>F1011</f>
        <v>380000000</v>
      </c>
      <c r="J1011" s="828" t="s">
        <v>3805</v>
      </c>
      <c r="K1011" s="828" t="s">
        <v>3805</v>
      </c>
    </row>
    <row r="1012" spans="1:11" x14ac:dyDescent="0.3">
      <c r="A1012" s="1360" t="s">
        <v>2366</v>
      </c>
      <c r="B1012" s="1360"/>
      <c r="C1012" s="1360"/>
      <c r="D1012" s="840">
        <f>SUM(D992:D1011)</f>
        <v>480000000</v>
      </c>
      <c r="E1012" s="841">
        <f>SUM(E992:E1011)</f>
        <v>99324500</v>
      </c>
      <c r="F1012" s="868">
        <f>SUM(F992:F1011)</f>
        <v>415500000</v>
      </c>
      <c r="G1012" s="868">
        <f t="shared" ref="G1012:I1012" si="72">SUM(G992:G1011)</f>
        <v>0</v>
      </c>
      <c r="H1012" s="868">
        <f t="shared" si="72"/>
        <v>415500000</v>
      </c>
      <c r="I1012" s="868">
        <f t="shared" si="72"/>
        <v>386000000</v>
      </c>
      <c r="J1012" s="828"/>
      <c r="K1012" s="829"/>
    </row>
    <row r="1013" spans="1:11" x14ac:dyDescent="0.3">
      <c r="A1013" s="851">
        <v>3</v>
      </c>
      <c r="B1013" s="852" t="s">
        <v>4181</v>
      </c>
      <c r="C1013" s="816"/>
      <c r="F1013" s="825"/>
      <c r="G1013" s="825"/>
      <c r="H1013" s="834">
        <f t="shared" si="69"/>
        <v>0</v>
      </c>
      <c r="I1013" s="825"/>
      <c r="J1013" s="828"/>
      <c r="K1013" s="829"/>
    </row>
    <row r="1014" spans="1:11" ht="58.5" x14ac:dyDescent="0.3">
      <c r="A1014" s="830">
        <v>1</v>
      </c>
      <c r="B1014" s="831" t="s">
        <v>1725</v>
      </c>
      <c r="C1014" s="832" t="s">
        <v>1724</v>
      </c>
      <c r="D1014" s="833">
        <v>1201000000</v>
      </c>
      <c r="E1014" s="834">
        <v>0</v>
      </c>
      <c r="F1014" s="834">
        <v>0</v>
      </c>
      <c r="G1014" s="833">
        <v>1201000000</v>
      </c>
      <c r="H1014" s="834">
        <f t="shared" si="69"/>
        <v>1201000000</v>
      </c>
      <c r="I1014" s="825"/>
      <c r="J1014" s="837" t="s">
        <v>4267</v>
      </c>
      <c r="K1014" s="829"/>
    </row>
    <row r="1015" spans="1:11" ht="58.5" x14ac:dyDescent="0.3">
      <c r="A1015" s="830">
        <v>2</v>
      </c>
      <c r="B1015" s="831" t="s">
        <v>1726</v>
      </c>
      <c r="C1015" s="832" t="s">
        <v>1039</v>
      </c>
      <c r="D1015" s="833">
        <v>100000000</v>
      </c>
      <c r="E1015" s="834"/>
      <c r="F1015" s="834">
        <v>0</v>
      </c>
      <c r="G1015" s="833">
        <v>100000000</v>
      </c>
      <c r="H1015" s="834">
        <f t="shared" si="69"/>
        <v>100000000</v>
      </c>
      <c r="I1015" s="825"/>
      <c r="J1015" s="837" t="s">
        <v>4267</v>
      </c>
      <c r="K1015" s="829"/>
    </row>
    <row r="1016" spans="1:11" x14ac:dyDescent="0.3">
      <c r="A1016" s="1360" t="s">
        <v>1727</v>
      </c>
      <c r="B1016" s="1360"/>
      <c r="C1016" s="1360"/>
      <c r="D1016" s="840">
        <v>1301000000</v>
      </c>
      <c r="E1016" s="847">
        <f>SUM(E1014:E1015)</f>
        <v>0</v>
      </c>
      <c r="F1016" s="841">
        <f>SUM(F1014:F1015)</f>
        <v>0</v>
      </c>
      <c r="G1016" s="841">
        <f>SUM(G1014:G1015)</f>
        <v>1301000000</v>
      </c>
      <c r="H1016" s="841">
        <f>SUM(H1014:H1015)</f>
        <v>1301000000</v>
      </c>
      <c r="I1016" s="825"/>
      <c r="J1016" s="828"/>
      <c r="K1016" s="829"/>
    </row>
    <row r="1017" spans="1:11" x14ac:dyDescent="0.3">
      <c r="A1017" s="1360" t="s">
        <v>3430</v>
      </c>
      <c r="B1017" s="1360"/>
      <c r="C1017" s="1360"/>
      <c r="D1017" s="847">
        <f>D1016+D1012+D990</f>
        <v>2731000000</v>
      </c>
      <c r="E1017" s="847">
        <f>E1016+E1012+E990</f>
        <v>272449724</v>
      </c>
      <c r="F1017" s="841">
        <f>F1016+F1012+F990</f>
        <v>970700000</v>
      </c>
      <c r="G1017" s="841">
        <f t="shared" ref="G1017:I1017" si="73">G1016+G1012+G990</f>
        <v>1301000000</v>
      </c>
      <c r="H1017" s="841">
        <f t="shared" si="73"/>
        <v>2271700000</v>
      </c>
      <c r="I1017" s="841">
        <f t="shared" si="73"/>
        <v>386000000</v>
      </c>
      <c r="J1017" s="828"/>
      <c r="K1017" s="829"/>
    </row>
    <row r="1018" spans="1:11" x14ac:dyDescent="0.3">
      <c r="A1018" s="1361" t="s">
        <v>3431</v>
      </c>
      <c r="B1018" s="1361"/>
      <c r="C1018" s="1361"/>
      <c r="D1018" s="1361"/>
      <c r="E1018" s="1361"/>
      <c r="F1018" s="1362"/>
      <c r="G1018" s="892"/>
      <c r="H1018" s="834">
        <f t="shared" si="69"/>
        <v>0</v>
      </c>
      <c r="I1018" s="825"/>
      <c r="J1018" s="828"/>
      <c r="K1018" s="829"/>
    </row>
    <row r="1019" spans="1:11" x14ac:dyDescent="0.3">
      <c r="A1019" s="904"/>
      <c r="B1019" s="904"/>
      <c r="C1019" s="904"/>
      <c r="D1019" s="904"/>
      <c r="E1019" s="905"/>
      <c r="F1019" s="824"/>
      <c r="G1019" s="892"/>
      <c r="H1019" s="834"/>
      <c r="I1019" s="825"/>
      <c r="J1019" s="828"/>
      <c r="K1019" s="829"/>
    </row>
    <row r="1020" spans="1:11" x14ac:dyDescent="0.3">
      <c r="A1020" s="1360" t="s">
        <v>3432</v>
      </c>
      <c r="B1020" s="1360"/>
      <c r="C1020" s="1360"/>
      <c r="D1020" s="847">
        <f>D1019</f>
        <v>0</v>
      </c>
      <c r="E1020" s="847">
        <f>E1019</f>
        <v>0</v>
      </c>
      <c r="F1020" s="841">
        <f>F1019</f>
        <v>0</v>
      </c>
      <c r="G1020" s="841"/>
      <c r="H1020" s="834">
        <f t="shared" si="69"/>
        <v>0</v>
      </c>
      <c r="I1020" s="825"/>
      <c r="J1020" s="828"/>
      <c r="K1020" s="829"/>
    </row>
    <row r="1021" spans="1:11" x14ac:dyDescent="0.3">
      <c r="A1021" s="1361" t="s">
        <v>3433</v>
      </c>
      <c r="B1021" s="1361"/>
      <c r="C1021" s="1361"/>
      <c r="D1021" s="1361"/>
      <c r="E1021" s="1361"/>
      <c r="F1021" s="1362"/>
      <c r="G1021" s="824"/>
      <c r="H1021" s="834">
        <f t="shared" si="69"/>
        <v>0</v>
      </c>
      <c r="I1021" s="825"/>
      <c r="J1021" s="828"/>
      <c r="K1021" s="829"/>
    </row>
    <row r="1022" spans="1:11" x14ac:dyDescent="0.3">
      <c r="A1022" s="851">
        <v>1</v>
      </c>
      <c r="B1022" s="852" t="s">
        <v>4182</v>
      </c>
      <c r="C1022" s="816"/>
      <c r="F1022" s="825"/>
      <c r="G1022" s="825"/>
      <c r="H1022" s="834">
        <f t="shared" si="69"/>
        <v>0</v>
      </c>
      <c r="I1022" s="825"/>
      <c r="J1022" s="828"/>
      <c r="K1022" s="829"/>
    </row>
    <row r="1023" spans="1:11" ht="78" x14ac:dyDescent="0.3">
      <c r="A1023" s="830">
        <v>1</v>
      </c>
      <c r="B1023" s="831" t="s">
        <v>1336</v>
      </c>
      <c r="C1023" s="832" t="s">
        <v>2360</v>
      </c>
      <c r="D1023" s="833">
        <v>5500000</v>
      </c>
      <c r="E1023" s="834" t="s">
        <v>20</v>
      </c>
      <c r="F1023" s="834">
        <v>0</v>
      </c>
      <c r="G1023" s="834"/>
      <c r="H1023" s="834">
        <f t="shared" si="69"/>
        <v>0</v>
      </c>
      <c r="I1023" s="825"/>
      <c r="J1023" s="828" t="s">
        <v>4482</v>
      </c>
      <c r="K1023" s="829"/>
    </row>
    <row r="1024" spans="1:11" ht="39" x14ac:dyDescent="0.3">
      <c r="A1024" s="830">
        <v>2</v>
      </c>
      <c r="B1024" s="831" t="s">
        <v>1335</v>
      </c>
      <c r="C1024" s="832" t="s">
        <v>1316</v>
      </c>
      <c r="D1024" s="833">
        <v>1000000</v>
      </c>
      <c r="E1024" s="834" t="s">
        <v>20</v>
      </c>
      <c r="F1024" s="834">
        <v>0</v>
      </c>
      <c r="G1024" s="834"/>
      <c r="H1024" s="834">
        <f t="shared" si="69"/>
        <v>0</v>
      </c>
      <c r="I1024" s="825"/>
      <c r="J1024" s="828" t="s">
        <v>4482</v>
      </c>
      <c r="K1024" s="829"/>
    </row>
    <row r="1025" spans="1:11" ht="58.5" x14ac:dyDescent="0.3">
      <c r="A1025" s="830">
        <v>3</v>
      </c>
      <c r="B1025" s="831" t="s">
        <v>1337</v>
      </c>
      <c r="C1025" s="832" t="s">
        <v>1317</v>
      </c>
      <c r="D1025" s="833">
        <v>1000000</v>
      </c>
      <c r="E1025" s="834" t="s">
        <v>20</v>
      </c>
      <c r="F1025" s="834">
        <v>1000000</v>
      </c>
      <c r="G1025" s="834"/>
      <c r="H1025" s="834">
        <f t="shared" si="69"/>
        <v>1000000</v>
      </c>
      <c r="I1025" s="825"/>
      <c r="J1025" s="837" t="s">
        <v>4267</v>
      </c>
      <c r="K1025" s="829"/>
    </row>
    <row r="1026" spans="1:11" ht="39" x14ac:dyDescent="0.3">
      <c r="A1026" s="830">
        <v>4</v>
      </c>
      <c r="B1026" s="831" t="s">
        <v>1338</v>
      </c>
      <c r="C1026" s="832" t="s">
        <v>1318</v>
      </c>
      <c r="D1026" s="833">
        <v>8000000</v>
      </c>
      <c r="E1026" s="834" t="s">
        <v>20</v>
      </c>
      <c r="F1026" s="834">
        <v>0</v>
      </c>
      <c r="G1026" s="834"/>
      <c r="H1026" s="834">
        <f t="shared" si="69"/>
        <v>0</v>
      </c>
      <c r="I1026" s="825"/>
      <c r="J1026" s="828" t="s">
        <v>4482</v>
      </c>
      <c r="K1026" s="829"/>
    </row>
    <row r="1027" spans="1:11" ht="39" x14ac:dyDescent="0.3">
      <c r="A1027" s="830">
        <v>5</v>
      </c>
      <c r="B1027" s="831" t="s">
        <v>1339</v>
      </c>
      <c r="C1027" s="832" t="s">
        <v>1319</v>
      </c>
      <c r="D1027" s="833">
        <v>8500000</v>
      </c>
      <c r="E1027" s="834" t="s">
        <v>20</v>
      </c>
      <c r="F1027" s="834">
        <v>0</v>
      </c>
      <c r="G1027" s="834"/>
      <c r="H1027" s="834">
        <f t="shared" si="69"/>
        <v>0</v>
      </c>
      <c r="I1027" s="825"/>
      <c r="J1027" s="828" t="s">
        <v>4482</v>
      </c>
      <c r="K1027" s="829"/>
    </row>
    <row r="1028" spans="1:11" ht="58.5" x14ac:dyDescent="0.3">
      <c r="A1028" s="830">
        <v>6</v>
      </c>
      <c r="B1028" s="831" t="s">
        <v>1340</v>
      </c>
      <c r="C1028" s="832" t="s">
        <v>1320</v>
      </c>
      <c r="D1028" s="833">
        <v>14000000</v>
      </c>
      <c r="E1028" s="834">
        <v>350000</v>
      </c>
      <c r="F1028" s="834">
        <v>11000000</v>
      </c>
      <c r="G1028" s="834"/>
      <c r="H1028" s="834">
        <f t="shared" si="69"/>
        <v>11000000</v>
      </c>
      <c r="I1028" s="825"/>
      <c r="J1028" s="837" t="s">
        <v>4267</v>
      </c>
      <c r="K1028" s="829"/>
    </row>
    <row r="1029" spans="1:11" ht="58.5" x14ac:dyDescent="0.3">
      <c r="A1029" s="830">
        <v>7</v>
      </c>
      <c r="B1029" s="831" t="s">
        <v>1341</v>
      </c>
      <c r="C1029" s="832" t="s">
        <v>1321</v>
      </c>
      <c r="D1029" s="833">
        <v>5000000</v>
      </c>
      <c r="E1029" s="834">
        <v>900000</v>
      </c>
      <c r="F1029" s="834">
        <v>3000000</v>
      </c>
      <c r="G1029" s="834"/>
      <c r="H1029" s="834">
        <f t="shared" si="69"/>
        <v>3000000</v>
      </c>
      <c r="I1029" s="825"/>
      <c r="J1029" s="837" t="s">
        <v>4267</v>
      </c>
      <c r="K1029" s="829"/>
    </row>
    <row r="1030" spans="1:11" ht="58.5" x14ac:dyDescent="0.3">
      <c r="A1030" s="830">
        <v>8</v>
      </c>
      <c r="B1030" s="831" t="s">
        <v>1342</v>
      </c>
      <c r="C1030" s="832" t="s">
        <v>1322</v>
      </c>
      <c r="D1030" s="833">
        <v>10000000</v>
      </c>
      <c r="E1030" s="834">
        <v>500000</v>
      </c>
      <c r="F1030" s="834">
        <v>4000000</v>
      </c>
      <c r="G1030" s="834"/>
      <c r="H1030" s="834">
        <f t="shared" si="69"/>
        <v>4000000</v>
      </c>
      <c r="I1030" s="825"/>
      <c r="J1030" s="837" t="s">
        <v>4267</v>
      </c>
      <c r="K1030" s="829"/>
    </row>
    <row r="1031" spans="1:11" ht="58.5" x14ac:dyDescent="0.3">
      <c r="A1031" s="830">
        <v>9</v>
      </c>
      <c r="B1031" s="831" t="s">
        <v>1343</v>
      </c>
      <c r="C1031" s="832" t="s">
        <v>1182</v>
      </c>
      <c r="D1031" s="833">
        <v>1000000</v>
      </c>
      <c r="E1031" s="834" t="s">
        <v>20</v>
      </c>
      <c r="F1031" s="834">
        <f>D1031</f>
        <v>1000000</v>
      </c>
      <c r="G1031" s="834"/>
      <c r="H1031" s="834">
        <f t="shared" si="69"/>
        <v>1000000</v>
      </c>
      <c r="I1031" s="825"/>
      <c r="J1031" s="837" t="s">
        <v>4267</v>
      </c>
      <c r="K1031" s="829"/>
    </row>
    <row r="1032" spans="1:11" ht="58.5" x14ac:dyDescent="0.3">
      <c r="A1032" s="830">
        <v>10</v>
      </c>
      <c r="B1032" s="831" t="s">
        <v>1345</v>
      </c>
      <c r="C1032" s="832" t="s">
        <v>1323</v>
      </c>
      <c r="D1032" s="833">
        <v>25000000</v>
      </c>
      <c r="E1032" s="834">
        <v>2160000</v>
      </c>
      <c r="F1032" s="834">
        <v>5000000</v>
      </c>
      <c r="G1032" s="834"/>
      <c r="H1032" s="834">
        <f t="shared" si="69"/>
        <v>5000000</v>
      </c>
      <c r="I1032" s="825"/>
      <c r="J1032" s="837" t="s">
        <v>4267</v>
      </c>
      <c r="K1032" s="829"/>
    </row>
    <row r="1033" spans="1:11" ht="58.5" x14ac:dyDescent="0.3">
      <c r="A1033" s="830">
        <v>11</v>
      </c>
      <c r="B1033" s="831" t="s">
        <v>1344</v>
      </c>
      <c r="C1033" s="832" t="s">
        <v>1324</v>
      </c>
      <c r="D1033" s="833">
        <v>30000000</v>
      </c>
      <c r="E1033" s="834" t="s">
        <v>20</v>
      </c>
      <c r="F1033" s="834">
        <v>15000000</v>
      </c>
      <c r="G1033" s="834"/>
      <c r="H1033" s="834">
        <f t="shared" si="69"/>
        <v>15000000</v>
      </c>
      <c r="I1033" s="825"/>
      <c r="J1033" s="837" t="s">
        <v>4267</v>
      </c>
      <c r="K1033" s="829"/>
    </row>
    <row r="1034" spans="1:11" ht="78" x14ac:dyDescent="0.3">
      <c r="A1034" s="830">
        <v>12</v>
      </c>
      <c r="B1034" s="831" t="s">
        <v>1346</v>
      </c>
      <c r="C1034" s="832" t="s">
        <v>1325</v>
      </c>
      <c r="D1034" s="833">
        <v>130000000</v>
      </c>
      <c r="E1034" s="834">
        <v>101251587.36</v>
      </c>
      <c r="F1034" s="834">
        <v>1000000000</v>
      </c>
      <c r="G1034" s="834"/>
      <c r="H1034" s="834">
        <f t="shared" si="69"/>
        <v>1000000000</v>
      </c>
      <c r="I1034" s="825"/>
      <c r="J1034" s="828" t="s">
        <v>4272</v>
      </c>
      <c r="K1034" s="829"/>
    </row>
    <row r="1035" spans="1:11" ht="58.5" x14ac:dyDescent="0.3">
      <c r="A1035" s="830">
        <v>13</v>
      </c>
      <c r="B1035" s="831" t="s">
        <v>1347</v>
      </c>
      <c r="C1035" s="832" t="s">
        <v>1326</v>
      </c>
      <c r="D1035" s="833">
        <v>5000000</v>
      </c>
      <c r="E1035" s="834" t="s">
        <v>20</v>
      </c>
      <c r="F1035" s="834">
        <v>3000000</v>
      </c>
      <c r="G1035" s="834"/>
      <c r="H1035" s="834">
        <f t="shared" si="69"/>
        <v>3000000</v>
      </c>
      <c r="I1035" s="825"/>
      <c r="J1035" s="837" t="s">
        <v>4267</v>
      </c>
      <c r="K1035" s="829"/>
    </row>
    <row r="1036" spans="1:11" ht="58.5" x14ac:dyDescent="0.3">
      <c r="A1036" s="830">
        <v>14</v>
      </c>
      <c r="B1036" s="831" t="s">
        <v>1334</v>
      </c>
      <c r="C1036" s="832" t="s">
        <v>1327</v>
      </c>
      <c r="D1036" s="833">
        <v>10000000</v>
      </c>
      <c r="E1036" s="834">
        <v>5000000</v>
      </c>
      <c r="F1036" s="834">
        <f>D1036</f>
        <v>10000000</v>
      </c>
      <c r="G1036" s="834"/>
      <c r="H1036" s="834">
        <f t="shared" si="69"/>
        <v>10000000</v>
      </c>
      <c r="I1036" s="825"/>
      <c r="J1036" s="837" t="s">
        <v>4267</v>
      </c>
      <c r="K1036" s="829"/>
    </row>
    <row r="1037" spans="1:11" ht="58.5" x14ac:dyDescent="0.3">
      <c r="A1037" s="830">
        <v>15</v>
      </c>
      <c r="B1037" s="831" t="s">
        <v>1333</v>
      </c>
      <c r="C1037" s="832" t="s">
        <v>1328</v>
      </c>
      <c r="D1037" s="833">
        <v>4000000</v>
      </c>
      <c r="E1037" s="834">
        <v>2014000</v>
      </c>
      <c r="F1037" s="834">
        <f>D1037</f>
        <v>4000000</v>
      </c>
      <c r="G1037" s="834"/>
      <c r="H1037" s="834">
        <f t="shared" si="69"/>
        <v>4000000</v>
      </c>
      <c r="I1037" s="825"/>
      <c r="J1037" s="837" t="s">
        <v>4267</v>
      </c>
      <c r="K1037" s="829"/>
    </row>
    <row r="1038" spans="1:11" ht="58.5" x14ac:dyDescent="0.3">
      <c r="A1038" s="830">
        <v>16</v>
      </c>
      <c r="B1038" s="831" t="s">
        <v>1332</v>
      </c>
      <c r="C1038" s="832" t="s">
        <v>1329</v>
      </c>
      <c r="D1038" s="833">
        <v>22000000</v>
      </c>
      <c r="E1038" s="834">
        <v>4900000</v>
      </c>
      <c r="F1038" s="834">
        <v>19000000</v>
      </c>
      <c r="G1038" s="834"/>
      <c r="H1038" s="834">
        <f t="shared" si="69"/>
        <v>19000000</v>
      </c>
      <c r="I1038" s="825"/>
      <c r="J1038" s="837" t="s">
        <v>4267</v>
      </c>
      <c r="K1038" s="829"/>
    </row>
    <row r="1039" spans="1:11" ht="39" x14ac:dyDescent="0.3">
      <c r="A1039" s="906">
        <v>17</v>
      </c>
      <c r="B1039" s="907" t="s">
        <v>1331</v>
      </c>
      <c r="C1039" s="908" t="s">
        <v>1330</v>
      </c>
      <c r="D1039" s="909">
        <v>30000000</v>
      </c>
      <c r="E1039" s="834" t="s">
        <v>20</v>
      </c>
      <c r="F1039" s="834">
        <v>0</v>
      </c>
      <c r="G1039" s="834"/>
      <c r="H1039" s="834">
        <f t="shared" si="69"/>
        <v>0</v>
      </c>
      <c r="I1039" s="825"/>
      <c r="J1039" s="828" t="s">
        <v>4482</v>
      </c>
      <c r="K1039" s="829"/>
    </row>
    <row r="1040" spans="1:11" x14ac:dyDescent="0.3">
      <c r="A1040" s="1360" t="s">
        <v>1315</v>
      </c>
      <c r="B1040" s="1360"/>
      <c r="C1040" s="1360"/>
      <c r="D1040" s="840">
        <v>310000000</v>
      </c>
      <c r="E1040" s="841">
        <v>117075587.36</v>
      </c>
      <c r="F1040" s="841">
        <f>SUM(F1026:F1039)</f>
        <v>1075000000</v>
      </c>
      <c r="G1040" s="841">
        <f>SUM(G1026:G1039)</f>
        <v>0</v>
      </c>
      <c r="H1040" s="834">
        <f t="shared" si="69"/>
        <v>1075000000</v>
      </c>
      <c r="I1040" s="841">
        <f>SUM(I1026:I1039)</f>
        <v>0</v>
      </c>
      <c r="J1040" s="828"/>
      <c r="K1040" s="829"/>
    </row>
    <row r="1041" spans="1:11" x14ac:dyDescent="0.3">
      <c r="A1041" s="851">
        <v>2</v>
      </c>
      <c r="B1041" s="852" t="s">
        <v>4183</v>
      </c>
      <c r="C1041" s="816"/>
      <c r="F1041" s="866"/>
      <c r="G1041" s="866"/>
      <c r="H1041" s="834">
        <f t="shared" si="69"/>
        <v>0</v>
      </c>
      <c r="I1041" s="825"/>
      <c r="J1041" s="828"/>
      <c r="K1041" s="829"/>
    </row>
    <row r="1042" spans="1:11" ht="58.5" x14ac:dyDescent="0.3">
      <c r="A1042" s="830">
        <v>1</v>
      </c>
      <c r="B1042" s="831" t="s">
        <v>2823</v>
      </c>
      <c r="C1042" s="832" t="s">
        <v>2824</v>
      </c>
      <c r="D1042" s="833">
        <v>8300000</v>
      </c>
      <c r="E1042" s="839" t="s">
        <v>20</v>
      </c>
      <c r="F1042" s="867">
        <v>3000000</v>
      </c>
      <c r="G1042" s="867"/>
      <c r="H1042" s="834">
        <f t="shared" si="69"/>
        <v>3000000</v>
      </c>
      <c r="I1042" s="896"/>
      <c r="J1042" s="837" t="s">
        <v>4267</v>
      </c>
      <c r="K1042" s="829"/>
    </row>
    <row r="1043" spans="1:11" ht="58.5" x14ac:dyDescent="0.3">
      <c r="A1043" s="830">
        <v>2</v>
      </c>
      <c r="B1043" s="831" t="s">
        <v>2825</v>
      </c>
      <c r="C1043" s="832" t="s">
        <v>2826</v>
      </c>
      <c r="D1043" s="833">
        <v>350000</v>
      </c>
      <c r="E1043" s="839" t="s">
        <v>20</v>
      </c>
      <c r="F1043" s="867">
        <f>D1043</f>
        <v>350000</v>
      </c>
      <c r="G1043" s="867"/>
      <c r="H1043" s="834">
        <f t="shared" si="69"/>
        <v>350000</v>
      </c>
      <c r="I1043" s="896"/>
      <c r="J1043" s="837" t="s">
        <v>4267</v>
      </c>
      <c r="K1043" s="829"/>
    </row>
    <row r="1044" spans="1:11" ht="39" x14ac:dyDescent="0.3">
      <c r="A1044" s="830">
        <v>3</v>
      </c>
      <c r="B1044" s="831" t="s">
        <v>2827</v>
      </c>
      <c r="C1044" s="832" t="s">
        <v>446</v>
      </c>
      <c r="D1044" s="835" t="s">
        <v>20</v>
      </c>
      <c r="E1044" s="839" t="s">
        <v>20</v>
      </c>
      <c r="F1044" s="867" t="str">
        <f>D1044</f>
        <v>-</v>
      </c>
      <c r="G1044" s="867"/>
      <c r="H1044" s="834" t="e">
        <f t="shared" ref="H1044:H1107" si="74">F1044+G1044</f>
        <v>#VALUE!</v>
      </c>
      <c r="I1044" s="896"/>
      <c r="J1044" s="828"/>
      <c r="K1044" s="829"/>
    </row>
    <row r="1045" spans="1:11" ht="39" x14ac:dyDescent="0.3">
      <c r="A1045" s="830">
        <v>4</v>
      </c>
      <c r="B1045" s="831" t="s">
        <v>2828</v>
      </c>
      <c r="C1045" s="832" t="s">
        <v>2829</v>
      </c>
      <c r="D1045" s="835" t="s">
        <v>20</v>
      </c>
      <c r="E1045" s="839" t="s">
        <v>20</v>
      </c>
      <c r="F1045" s="867" t="str">
        <f>D1045</f>
        <v>-</v>
      </c>
      <c r="G1045" s="867"/>
      <c r="H1045" s="834" t="e">
        <f t="shared" si="74"/>
        <v>#VALUE!</v>
      </c>
      <c r="I1045" s="896"/>
      <c r="J1045" s="828"/>
      <c r="K1045" s="829"/>
    </row>
    <row r="1046" spans="1:11" ht="58.5" x14ac:dyDescent="0.3">
      <c r="A1046" s="830">
        <v>5</v>
      </c>
      <c r="B1046" s="831" t="s">
        <v>2830</v>
      </c>
      <c r="C1046" s="832" t="s">
        <v>2831</v>
      </c>
      <c r="D1046" s="833">
        <v>1000000</v>
      </c>
      <c r="E1046" s="839" t="s">
        <v>20</v>
      </c>
      <c r="F1046" s="867">
        <f>D1046</f>
        <v>1000000</v>
      </c>
      <c r="G1046" s="867"/>
      <c r="H1046" s="834">
        <f t="shared" si="74"/>
        <v>1000000</v>
      </c>
      <c r="I1046" s="896"/>
      <c r="J1046" s="837" t="s">
        <v>4267</v>
      </c>
      <c r="K1046" s="829"/>
    </row>
    <row r="1047" spans="1:11" ht="58.5" x14ac:dyDescent="0.3">
      <c r="A1047" s="830">
        <v>6</v>
      </c>
      <c r="B1047" s="831" t="s">
        <v>2832</v>
      </c>
      <c r="C1047" s="832" t="s">
        <v>2833</v>
      </c>
      <c r="D1047" s="833">
        <v>80000000</v>
      </c>
      <c r="E1047" s="839" t="s">
        <v>20</v>
      </c>
      <c r="F1047" s="867">
        <v>20000000</v>
      </c>
      <c r="G1047" s="867"/>
      <c r="H1047" s="834">
        <f t="shared" si="74"/>
        <v>20000000</v>
      </c>
      <c r="I1047" s="896"/>
      <c r="J1047" s="837" t="s">
        <v>4267</v>
      </c>
      <c r="K1047" s="829"/>
    </row>
    <row r="1048" spans="1:11" ht="58.5" x14ac:dyDescent="0.3">
      <c r="A1048" s="830">
        <v>7</v>
      </c>
      <c r="B1048" s="831" t="s">
        <v>2834</v>
      </c>
      <c r="C1048" s="832" t="s">
        <v>2835</v>
      </c>
      <c r="D1048" s="833">
        <v>500000</v>
      </c>
      <c r="E1048" s="839" t="s">
        <v>20</v>
      </c>
      <c r="F1048" s="867">
        <f t="shared" ref="F1048:F1054" si="75">D1048</f>
        <v>500000</v>
      </c>
      <c r="G1048" s="867"/>
      <c r="H1048" s="834">
        <f t="shared" si="74"/>
        <v>500000</v>
      </c>
      <c r="I1048" s="896"/>
      <c r="J1048" s="837" t="s">
        <v>4267</v>
      </c>
      <c r="K1048" s="829"/>
    </row>
    <row r="1049" spans="1:11" ht="58.5" x14ac:dyDescent="0.3">
      <c r="A1049" s="830">
        <v>8</v>
      </c>
      <c r="B1049" s="831" t="s">
        <v>2836</v>
      </c>
      <c r="C1049" s="832" t="s">
        <v>2837</v>
      </c>
      <c r="D1049" s="833">
        <v>500000</v>
      </c>
      <c r="E1049" s="839" t="s">
        <v>20</v>
      </c>
      <c r="F1049" s="867">
        <f t="shared" si="75"/>
        <v>500000</v>
      </c>
      <c r="G1049" s="867"/>
      <c r="H1049" s="834">
        <f t="shared" si="74"/>
        <v>500000</v>
      </c>
      <c r="I1049" s="896"/>
      <c r="J1049" s="837" t="s">
        <v>4267</v>
      </c>
      <c r="K1049" s="829"/>
    </row>
    <row r="1050" spans="1:11" ht="117" x14ac:dyDescent="0.3">
      <c r="A1050" s="830">
        <v>9</v>
      </c>
      <c r="B1050" s="831" t="s">
        <v>2838</v>
      </c>
      <c r="C1050" s="832" t="s">
        <v>2839</v>
      </c>
      <c r="D1050" s="833">
        <v>1000000</v>
      </c>
      <c r="E1050" s="839" t="s">
        <v>20</v>
      </c>
      <c r="F1050" s="867">
        <f t="shared" si="75"/>
        <v>1000000</v>
      </c>
      <c r="G1050" s="867"/>
      <c r="H1050" s="834">
        <f t="shared" si="74"/>
        <v>1000000</v>
      </c>
      <c r="I1050" s="896"/>
      <c r="J1050" s="837" t="s">
        <v>4267</v>
      </c>
      <c r="K1050" s="829"/>
    </row>
    <row r="1051" spans="1:11" ht="58.5" x14ac:dyDescent="0.3">
      <c r="A1051" s="830">
        <v>10</v>
      </c>
      <c r="B1051" s="831" t="s">
        <v>2840</v>
      </c>
      <c r="C1051" s="832" t="s">
        <v>2841</v>
      </c>
      <c r="D1051" s="833">
        <v>1000000</v>
      </c>
      <c r="E1051" s="834">
        <v>657419.62</v>
      </c>
      <c r="F1051" s="867">
        <f t="shared" si="75"/>
        <v>1000000</v>
      </c>
      <c r="G1051" s="867"/>
      <c r="H1051" s="834">
        <f t="shared" si="74"/>
        <v>1000000</v>
      </c>
      <c r="I1051" s="896"/>
      <c r="J1051" s="837" t="s">
        <v>4267</v>
      </c>
      <c r="K1051" s="829"/>
    </row>
    <row r="1052" spans="1:11" ht="97.5" x14ac:dyDescent="0.3">
      <c r="A1052" s="830">
        <v>11</v>
      </c>
      <c r="B1052" s="831" t="s">
        <v>2842</v>
      </c>
      <c r="C1052" s="832" t="s">
        <v>2843</v>
      </c>
      <c r="D1052" s="833">
        <v>3000000</v>
      </c>
      <c r="E1052" s="834">
        <v>2186000</v>
      </c>
      <c r="F1052" s="867">
        <v>2500000</v>
      </c>
      <c r="G1052" s="867"/>
      <c r="H1052" s="834">
        <f t="shared" si="74"/>
        <v>2500000</v>
      </c>
      <c r="I1052" s="896"/>
      <c r="J1052" s="837" t="s">
        <v>4267</v>
      </c>
      <c r="K1052" s="829"/>
    </row>
    <row r="1053" spans="1:11" ht="39" x14ac:dyDescent="0.3">
      <c r="A1053" s="830">
        <v>12</v>
      </c>
      <c r="B1053" s="831" t="s">
        <v>2844</v>
      </c>
      <c r="C1053" s="832" t="s">
        <v>2845</v>
      </c>
      <c r="D1053" s="833">
        <v>3600000</v>
      </c>
      <c r="E1053" s="839" t="s">
        <v>20</v>
      </c>
      <c r="F1053" s="867">
        <v>0</v>
      </c>
      <c r="G1053" s="867"/>
      <c r="H1053" s="834">
        <f t="shared" si="74"/>
        <v>0</v>
      </c>
      <c r="I1053" s="896"/>
      <c r="J1053" s="828" t="s">
        <v>4482</v>
      </c>
      <c r="K1053" s="829"/>
    </row>
    <row r="1054" spans="1:11" ht="58.5" x14ac:dyDescent="0.3">
      <c r="A1054" s="830">
        <v>13</v>
      </c>
      <c r="B1054" s="831" t="s">
        <v>2846</v>
      </c>
      <c r="C1054" s="832" t="s">
        <v>2847</v>
      </c>
      <c r="D1054" s="833">
        <v>750000</v>
      </c>
      <c r="E1054" s="839" t="s">
        <v>20</v>
      </c>
      <c r="F1054" s="867">
        <f t="shared" si="75"/>
        <v>750000</v>
      </c>
      <c r="G1054" s="867"/>
      <c r="H1054" s="834">
        <f t="shared" si="74"/>
        <v>750000</v>
      </c>
      <c r="I1054" s="896"/>
      <c r="J1054" s="837" t="s">
        <v>4267</v>
      </c>
      <c r="K1054" s="829"/>
    </row>
    <row r="1055" spans="1:11" x14ac:dyDescent="0.3">
      <c r="A1055" s="1360" t="s">
        <v>2848</v>
      </c>
      <c r="B1055" s="1360"/>
      <c r="C1055" s="1360"/>
      <c r="D1055" s="840">
        <v>100000000</v>
      </c>
      <c r="E1055" s="847">
        <v>2843419.62</v>
      </c>
      <c r="F1055" s="868">
        <f>SUM(F1042:F1054)</f>
        <v>30600000</v>
      </c>
      <c r="G1055" s="868"/>
      <c r="H1055" s="834">
        <f t="shared" si="74"/>
        <v>30600000</v>
      </c>
      <c r="I1055" s="825"/>
      <c r="J1055" s="828"/>
      <c r="K1055" s="829"/>
    </row>
    <row r="1056" spans="1:11" x14ac:dyDescent="0.3">
      <c r="A1056" s="851">
        <v>3</v>
      </c>
      <c r="B1056" s="852" t="s">
        <v>4184</v>
      </c>
      <c r="C1056" s="816"/>
      <c r="H1056" s="834">
        <f t="shared" si="74"/>
        <v>0</v>
      </c>
      <c r="I1056" s="825"/>
      <c r="J1056" s="828"/>
      <c r="K1056" s="829"/>
    </row>
    <row r="1057" spans="1:11" ht="58.5" x14ac:dyDescent="0.3">
      <c r="A1057" s="830">
        <v>1</v>
      </c>
      <c r="B1057" s="831" t="s">
        <v>2791</v>
      </c>
      <c r="C1057" s="832" t="s">
        <v>2792</v>
      </c>
      <c r="D1057" s="833">
        <v>7000000</v>
      </c>
      <c r="E1057" s="839">
        <v>5000000</v>
      </c>
      <c r="F1057" s="867">
        <v>5000000</v>
      </c>
      <c r="G1057" s="867"/>
      <c r="H1057" s="834">
        <f t="shared" si="74"/>
        <v>5000000</v>
      </c>
      <c r="I1057" s="896"/>
      <c r="J1057" s="837" t="s">
        <v>4267</v>
      </c>
      <c r="K1057" s="829"/>
    </row>
    <row r="1058" spans="1:11" ht="58.5" x14ac:dyDescent="0.3">
      <c r="A1058" s="830">
        <v>2</v>
      </c>
      <c r="B1058" s="831" t="s">
        <v>2793</v>
      </c>
      <c r="C1058" s="832" t="s">
        <v>2794</v>
      </c>
      <c r="D1058" s="833">
        <v>15000000</v>
      </c>
      <c r="E1058" s="839" t="s">
        <v>20</v>
      </c>
      <c r="F1058" s="867">
        <v>10000000</v>
      </c>
      <c r="G1058" s="867"/>
      <c r="H1058" s="834">
        <f t="shared" si="74"/>
        <v>10000000</v>
      </c>
      <c r="I1058" s="896"/>
      <c r="J1058" s="837" t="s">
        <v>4267</v>
      </c>
      <c r="K1058" s="829"/>
    </row>
    <row r="1059" spans="1:11" ht="117" x14ac:dyDescent="0.3">
      <c r="A1059" s="830">
        <v>3</v>
      </c>
      <c r="B1059" s="831" t="s">
        <v>2795</v>
      </c>
      <c r="C1059" s="832" t="s">
        <v>2796</v>
      </c>
      <c r="D1059" s="833">
        <v>5000000</v>
      </c>
      <c r="E1059" s="839">
        <v>5000000</v>
      </c>
      <c r="F1059" s="867">
        <f>D1059</f>
        <v>5000000</v>
      </c>
      <c r="G1059" s="867"/>
      <c r="H1059" s="834">
        <f t="shared" si="74"/>
        <v>5000000</v>
      </c>
      <c r="I1059" s="896"/>
      <c r="J1059" s="837" t="s">
        <v>4267</v>
      </c>
      <c r="K1059" s="829"/>
    </row>
    <row r="1060" spans="1:11" ht="78" x14ac:dyDescent="0.3">
      <c r="A1060" s="830">
        <v>4</v>
      </c>
      <c r="B1060" s="831" t="s">
        <v>2797</v>
      </c>
      <c r="C1060" s="832" t="s">
        <v>3854</v>
      </c>
      <c r="D1060" s="833">
        <v>16000000</v>
      </c>
      <c r="E1060" s="839" t="s">
        <v>20</v>
      </c>
      <c r="F1060" s="867">
        <v>5000000</v>
      </c>
      <c r="G1060" s="867"/>
      <c r="H1060" s="834">
        <f t="shared" si="74"/>
        <v>5000000</v>
      </c>
      <c r="I1060" s="896"/>
      <c r="J1060" s="837" t="s">
        <v>4267</v>
      </c>
      <c r="K1060" s="829"/>
    </row>
    <row r="1061" spans="1:11" ht="58.5" x14ac:dyDescent="0.3">
      <c r="A1061" s="830">
        <v>5</v>
      </c>
      <c r="B1061" s="831" t="s">
        <v>2799</v>
      </c>
      <c r="C1061" s="832" t="s">
        <v>2800</v>
      </c>
      <c r="D1061" s="833">
        <v>110000000</v>
      </c>
      <c r="E1061" s="839" t="s">
        <v>20</v>
      </c>
      <c r="F1061" s="867">
        <f>80000000/2</f>
        <v>40000000</v>
      </c>
      <c r="G1061" s="867"/>
      <c r="H1061" s="834">
        <f t="shared" si="74"/>
        <v>40000000</v>
      </c>
      <c r="I1061" s="896"/>
      <c r="J1061" s="837" t="s">
        <v>4267</v>
      </c>
      <c r="K1061" s="829"/>
    </row>
    <row r="1062" spans="1:11" ht="58.5" x14ac:dyDescent="0.3">
      <c r="A1062" s="830">
        <v>6</v>
      </c>
      <c r="B1062" s="831" t="s">
        <v>2801</v>
      </c>
      <c r="C1062" s="832" t="s">
        <v>2802</v>
      </c>
      <c r="D1062" s="833">
        <v>8000000</v>
      </c>
      <c r="E1062" s="839" t="s">
        <v>20</v>
      </c>
      <c r="F1062" s="867">
        <v>10000000</v>
      </c>
      <c r="G1062" s="867"/>
      <c r="H1062" s="834">
        <f t="shared" si="74"/>
        <v>10000000</v>
      </c>
      <c r="I1062" s="896"/>
      <c r="J1062" s="837" t="s">
        <v>4267</v>
      </c>
      <c r="K1062" s="829"/>
    </row>
    <row r="1063" spans="1:11" ht="58.5" x14ac:dyDescent="0.3">
      <c r="A1063" s="830">
        <v>7</v>
      </c>
      <c r="B1063" s="831" t="s">
        <v>2803</v>
      </c>
      <c r="C1063" s="832" t="s">
        <v>2804</v>
      </c>
      <c r="D1063" s="833">
        <v>1350000000</v>
      </c>
      <c r="E1063" s="839" t="s">
        <v>20</v>
      </c>
      <c r="F1063" s="834">
        <v>0</v>
      </c>
      <c r="G1063" s="867">
        <v>1000000000</v>
      </c>
      <c r="H1063" s="834">
        <f t="shared" si="74"/>
        <v>1000000000</v>
      </c>
      <c r="I1063" s="896"/>
      <c r="J1063" s="837" t="s">
        <v>4267</v>
      </c>
      <c r="K1063" s="829"/>
    </row>
    <row r="1064" spans="1:11" ht="78" x14ac:dyDescent="0.3">
      <c r="A1064" s="830">
        <v>8</v>
      </c>
      <c r="B1064" s="831" t="s">
        <v>2805</v>
      </c>
      <c r="C1064" s="832" t="s">
        <v>2806</v>
      </c>
      <c r="D1064" s="833">
        <v>3000000</v>
      </c>
      <c r="E1064" s="839" t="s">
        <v>20</v>
      </c>
      <c r="F1064" s="867">
        <f>D1064</f>
        <v>3000000</v>
      </c>
      <c r="G1064" s="867"/>
      <c r="H1064" s="834">
        <f t="shared" si="74"/>
        <v>3000000</v>
      </c>
      <c r="I1064" s="896"/>
      <c r="J1064" s="837" t="s">
        <v>4267</v>
      </c>
      <c r="K1064" s="829"/>
    </row>
    <row r="1065" spans="1:11" ht="175.5" x14ac:dyDescent="0.3">
      <c r="A1065" s="830">
        <v>9</v>
      </c>
      <c r="B1065" s="831" t="s">
        <v>2807</v>
      </c>
      <c r="C1065" s="832" t="s">
        <v>2808</v>
      </c>
      <c r="D1065" s="833">
        <v>3000000</v>
      </c>
      <c r="E1065" s="839" t="s">
        <v>20</v>
      </c>
      <c r="F1065" s="867">
        <f>D1065</f>
        <v>3000000</v>
      </c>
      <c r="G1065" s="867"/>
      <c r="H1065" s="834">
        <f t="shared" si="74"/>
        <v>3000000</v>
      </c>
      <c r="I1065" s="896"/>
      <c r="J1065" s="837" t="s">
        <v>4267</v>
      </c>
      <c r="K1065" s="829"/>
    </row>
    <row r="1066" spans="1:11" ht="58.5" x14ac:dyDescent="0.3">
      <c r="A1066" s="830">
        <v>10</v>
      </c>
      <c r="B1066" s="831" t="s">
        <v>2809</v>
      </c>
      <c r="C1066" s="832" t="s">
        <v>2810</v>
      </c>
      <c r="D1066" s="833">
        <v>480000000</v>
      </c>
      <c r="E1066" s="839" t="s">
        <v>20</v>
      </c>
      <c r="F1066" s="867">
        <f>D1066-30000000</f>
        <v>450000000</v>
      </c>
      <c r="G1066" s="867"/>
      <c r="H1066" s="834">
        <f t="shared" si="74"/>
        <v>450000000</v>
      </c>
      <c r="I1066" s="896"/>
      <c r="J1066" s="837" t="s">
        <v>4267</v>
      </c>
      <c r="K1066" s="829"/>
    </row>
    <row r="1067" spans="1:11" ht="58.5" x14ac:dyDescent="0.3">
      <c r="A1067" s="830">
        <v>11</v>
      </c>
      <c r="B1067" s="831" t="s">
        <v>2811</v>
      </c>
      <c r="C1067" s="832" t="s">
        <v>2812</v>
      </c>
      <c r="D1067" s="833">
        <v>10000000</v>
      </c>
      <c r="E1067" s="839" t="s">
        <v>20</v>
      </c>
      <c r="F1067" s="867">
        <v>5000000</v>
      </c>
      <c r="G1067" s="867"/>
      <c r="H1067" s="834">
        <f t="shared" si="74"/>
        <v>5000000</v>
      </c>
      <c r="I1067" s="896"/>
      <c r="J1067" s="837" t="s">
        <v>4267</v>
      </c>
      <c r="K1067" s="829"/>
    </row>
    <row r="1068" spans="1:11" ht="78" x14ac:dyDescent="0.3">
      <c r="A1068" s="830">
        <v>12</v>
      </c>
      <c r="B1068" s="831" t="s">
        <v>2813</v>
      </c>
      <c r="C1068" s="832" t="s">
        <v>2814</v>
      </c>
      <c r="D1068" s="833">
        <v>10000000</v>
      </c>
      <c r="E1068" s="839" t="s">
        <v>20</v>
      </c>
      <c r="F1068" s="867">
        <v>5000000</v>
      </c>
      <c r="G1068" s="867"/>
      <c r="H1068" s="834">
        <f t="shared" si="74"/>
        <v>5000000</v>
      </c>
      <c r="I1068" s="896"/>
      <c r="J1068" s="837" t="s">
        <v>4267</v>
      </c>
      <c r="K1068" s="829"/>
    </row>
    <row r="1069" spans="1:11" ht="39" x14ac:dyDescent="0.3">
      <c r="A1069" s="830">
        <v>13</v>
      </c>
      <c r="B1069" s="831" t="s">
        <v>2815</v>
      </c>
      <c r="C1069" s="832" t="s">
        <v>2816</v>
      </c>
      <c r="D1069" s="833">
        <v>200000000</v>
      </c>
      <c r="E1069" s="839" t="s">
        <v>20</v>
      </c>
      <c r="F1069" s="834">
        <v>0</v>
      </c>
      <c r="G1069" s="867"/>
      <c r="H1069" s="834">
        <f t="shared" si="74"/>
        <v>0</v>
      </c>
      <c r="I1069" s="896"/>
      <c r="J1069" s="828" t="s">
        <v>4482</v>
      </c>
      <c r="K1069" s="829"/>
    </row>
    <row r="1070" spans="1:11" ht="58.5" x14ac:dyDescent="0.3">
      <c r="A1070" s="830">
        <v>14</v>
      </c>
      <c r="B1070" s="831" t="s">
        <v>2817</v>
      </c>
      <c r="C1070" s="832" t="s">
        <v>2818</v>
      </c>
      <c r="D1070" s="833">
        <v>13000000</v>
      </c>
      <c r="E1070" s="839" t="s">
        <v>20</v>
      </c>
      <c r="F1070" s="867">
        <v>5000000</v>
      </c>
      <c r="G1070" s="867"/>
      <c r="H1070" s="834">
        <f t="shared" si="74"/>
        <v>5000000</v>
      </c>
      <c r="I1070" s="896"/>
      <c r="J1070" s="837" t="s">
        <v>4267</v>
      </c>
      <c r="K1070" s="829"/>
    </row>
    <row r="1071" spans="1:11" x14ac:dyDescent="0.3">
      <c r="A1071" s="1360" t="s">
        <v>2819</v>
      </c>
      <c r="B1071" s="1360"/>
      <c r="C1071" s="1360"/>
      <c r="D1071" s="840">
        <v>2230000000</v>
      </c>
      <c r="E1071" s="847">
        <v>10000000</v>
      </c>
      <c r="F1071" s="868">
        <f>SUM(F1057:F1070)</f>
        <v>546000000</v>
      </c>
      <c r="G1071" s="868">
        <f>SUM(G1057:G1070)</f>
        <v>1000000000</v>
      </c>
      <c r="H1071" s="834">
        <f t="shared" si="74"/>
        <v>1546000000</v>
      </c>
      <c r="I1071" s="825"/>
      <c r="J1071" s="828"/>
      <c r="K1071" s="829"/>
    </row>
    <row r="1072" spans="1:11" x14ac:dyDescent="0.3">
      <c r="A1072" s="889">
        <v>4</v>
      </c>
      <c r="B1072" s="852" t="s">
        <v>4185</v>
      </c>
      <c r="C1072" s="863"/>
      <c r="D1072" s="864"/>
      <c r="E1072" s="865"/>
      <c r="F1072" s="825"/>
      <c r="G1072" s="825"/>
      <c r="H1072" s="834">
        <f t="shared" si="74"/>
        <v>0</v>
      </c>
      <c r="I1072" s="825"/>
      <c r="J1072" s="828"/>
      <c r="K1072" s="829"/>
    </row>
    <row r="1073" spans="1:11" ht="58.5" x14ac:dyDescent="0.3">
      <c r="A1073" s="830">
        <v>1</v>
      </c>
      <c r="B1073" s="831" t="s">
        <v>425</v>
      </c>
      <c r="C1073" s="832" t="s">
        <v>418</v>
      </c>
      <c r="D1073" s="833">
        <v>165000000</v>
      </c>
      <c r="E1073" s="834" t="s">
        <v>20</v>
      </c>
      <c r="F1073" s="834">
        <f t="shared" ref="F1073:F1078" si="76">D1073</f>
        <v>165000000</v>
      </c>
      <c r="G1073" s="834"/>
      <c r="H1073" s="834">
        <f t="shared" si="74"/>
        <v>165000000</v>
      </c>
      <c r="I1073" s="825"/>
      <c r="J1073" s="837" t="s">
        <v>4267</v>
      </c>
      <c r="K1073" s="829"/>
    </row>
    <row r="1074" spans="1:11" ht="39" x14ac:dyDescent="0.3">
      <c r="A1074" s="830">
        <v>2</v>
      </c>
      <c r="B1074" s="831" t="s">
        <v>426</v>
      </c>
      <c r="C1074" s="832" t="s">
        <v>419</v>
      </c>
      <c r="D1074" s="833">
        <v>50000000</v>
      </c>
      <c r="E1074" s="834" t="s">
        <v>20</v>
      </c>
      <c r="F1074" s="834">
        <v>0</v>
      </c>
      <c r="G1074" s="834"/>
      <c r="H1074" s="834">
        <f t="shared" si="74"/>
        <v>0</v>
      </c>
      <c r="I1074" s="825"/>
      <c r="J1074" s="828" t="s">
        <v>4482</v>
      </c>
      <c r="K1074" s="829"/>
    </row>
    <row r="1075" spans="1:11" ht="58.5" x14ac:dyDescent="0.3">
      <c r="A1075" s="830">
        <v>3</v>
      </c>
      <c r="B1075" s="831" t="s">
        <v>427</v>
      </c>
      <c r="C1075" s="832" t="s">
        <v>420</v>
      </c>
      <c r="D1075" s="833">
        <v>20000000</v>
      </c>
      <c r="E1075" s="834" t="s">
        <v>20</v>
      </c>
      <c r="F1075" s="834">
        <f t="shared" si="76"/>
        <v>20000000</v>
      </c>
      <c r="G1075" s="834"/>
      <c r="H1075" s="834">
        <f t="shared" si="74"/>
        <v>20000000</v>
      </c>
      <c r="I1075" s="825"/>
      <c r="J1075" s="837" t="s">
        <v>4267</v>
      </c>
      <c r="K1075" s="829"/>
    </row>
    <row r="1076" spans="1:11" ht="58.5" x14ac:dyDescent="0.3">
      <c r="A1076" s="830">
        <v>4</v>
      </c>
      <c r="B1076" s="831" t="s">
        <v>428</v>
      </c>
      <c r="C1076" s="832" t="s">
        <v>421</v>
      </c>
      <c r="D1076" s="833">
        <v>3000000</v>
      </c>
      <c r="E1076" s="834" t="s">
        <v>20</v>
      </c>
      <c r="F1076" s="834">
        <v>2000000</v>
      </c>
      <c r="G1076" s="834"/>
      <c r="H1076" s="834">
        <f t="shared" si="74"/>
        <v>2000000</v>
      </c>
      <c r="I1076" s="825"/>
      <c r="J1076" s="837" t="s">
        <v>4267</v>
      </c>
      <c r="K1076" s="829"/>
    </row>
    <row r="1077" spans="1:11" ht="58.5" x14ac:dyDescent="0.3">
      <c r="A1077" s="830">
        <v>5</v>
      </c>
      <c r="B1077" s="831" t="s">
        <v>429</v>
      </c>
      <c r="C1077" s="832" t="s">
        <v>422</v>
      </c>
      <c r="D1077" s="833">
        <v>3000000</v>
      </c>
      <c r="E1077" s="834" t="s">
        <v>20</v>
      </c>
      <c r="F1077" s="834">
        <v>2000000</v>
      </c>
      <c r="G1077" s="834"/>
      <c r="H1077" s="834">
        <f t="shared" si="74"/>
        <v>2000000</v>
      </c>
      <c r="I1077" s="825"/>
      <c r="J1077" s="837" t="s">
        <v>4267</v>
      </c>
      <c r="K1077" s="829"/>
    </row>
    <row r="1078" spans="1:11" ht="58.5" x14ac:dyDescent="0.3">
      <c r="A1078" s="830">
        <v>6</v>
      </c>
      <c r="B1078" s="831" t="s">
        <v>430</v>
      </c>
      <c r="C1078" s="832" t="s">
        <v>423</v>
      </c>
      <c r="D1078" s="833">
        <v>2000000</v>
      </c>
      <c r="E1078" s="834" t="s">
        <v>20</v>
      </c>
      <c r="F1078" s="834">
        <f t="shared" si="76"/>
        <v>2000000</v>
      </c>
      <c r="G1078" s="834"/>
      <c r="H1078" s="834">
        <f t="shared" si="74"/>
        <v>2000000</v>
      </c>
      <c r="I1078" s="825"/>
      <c r="J1078" s="837" t="s">
        <v>4267</v>
      </c>
      <c r="K1078" s="829"/>
    </row>
    <row r="1079" spans="1:11" ht="58.5" x14ac:dyDescent="0.3">
      <c r="A1079" s="830"/>
      <c r="B1079" s="888" t="s">
        <v>3746</v>
      </c>
      <c r="C1079" s="832" t="s">
        <v>3685</v>
      </c>
      <c r="D1079" s="839">
        <v>0</v>
      </c>
      <c r="E1079" s="834">
        <v>0</v>
      </c>
      <c r="F1079" s="834">
        <v>18000000</v>
      </c>
      <c r="G1079" s="834"/>
      <c r="H1079" s="834">
        <f t="shared" si="74"/>
        <v>18000000</v>
      </c>
      <c r="I1079" s="825"/>
      <c r="J1079" s="837" t="s">
        <v>4267</v>
      </c>
      <c r="K1079" s="829"/>
    </row>
    <row r="1080" spans="1:11" ht="58.5" x14ac:dyDescent="0.3">
      <c r="A1080" s="830">
        <v>7</v>
      </c>
      <c r="B1080" s="831" t="s">
        <v>431</v>
      </c>
      <c r="C1080" s="832" t="s">
        <v>424</v>
      </c>
      <c r="D1080" s="833">
        <v>4000000</v>
      </c>
      <c r="E1080" s="834" t="s">
        <v>20</v>
      </c>
      <c r="F1080" s="834">
        <v>2000000</v>
      </c>
      <c r="G1080" s="834"/>
      <c r="H1080" s="834">
        <f t="shared" si="74"/>
        <v>2000000</v>
      </c>
      <c r="I1080" s="825"/>
      <c r="J1080" s="837" t="s">
        <v>4267</v>
      </c>
      <c r="K1080" s="829"/>
    </row>
    <row r="1081" spans="1:11" x14ac:dyDescent="0.3">
      <c r="A1081" s="1360" t="s">
        <v>432</v>
      </c>
      <c r="B1081" s="1360"/>
      <c r="C1081" s="1360"/>
      <c r="D1081" s="840">
        <v>247000000</v>
      </c>
      <c r="E1081" s="847">
        <f>SUM(E1073:E1080)</f>
        <v>0</v>
      </c>
      <c r="F1081" s="841">
        <f>SUM(F1073:F1080)</f>
        <v>211000000</v>
      </c>
      <c r="G1081" s="841">
        <f>SUM(G1073:G1080)</f>
        <v>0</v>
      </c>
      <c r="H1081" s="834">
        <f t="shared" si="74"/>
        <v>211000000</v>
      </c>
      <c r="I1081" s="825"/>
      <c r="J1081" s="828"/>
      <c r="K1081" s="829"/>
    </row>
    <row r="1082" spans="1:11" x14ac:dyDescent="0.3">
      <c r="A1082" s="851">
        <v>5</v>
      </c>
      <c r="B1082" s="852" t="s">
        <v>4186</v>
      </c>
      <c r="C1082" s="816"/>
      <c r="F1082" s="825"/>
      <c r="G1082" s="825"/>
      <c r="H1082" s="834">
        <f t="shared" si="74"/>
        <v>0</v>
      </c>
      <c r="I1082" s="825"/>
      <c r="J1082" s="828"/>
      <c r="K1082" s="829"/>
    </row>
    <row r="1083" spans="1:11" ht="58.5" x14ac:dyDescent="0.3">
      <c r="A1083" s="830">
        <v>1</v>
      </c>
      <c r="B1083" s="831" t="s">
        <v>2094</v>
      </c>
      <c r="C1083" s="832" t="s">
        <v>334</v>
      </c>
      <c r="D1083" s="833">
        <v>3000000</v>
      </c>
      <c r="E1083" s="834" t="s">
        <v>20</v>
      </c>
      <c r="F1083" s="834">
        <v>2000000</v>
      </c>
      <c r="G1083" s="834"/>
      <c r="H1083" s="834">
        <f t="shared" si="74"/>
        <v>2000000</v>
      </c>
      <c r="I1083" s="825"/>
      <c r="J1083" s="837" t="s">
        <v>4267</v>
      </c>
      <c r="K1083" s="829"/>
    </row>
    <row r="1084" spans="1:11" ht="39" x14ac:dyDescent="0.3">
      <c r="A1084" s="830">
        <v>2</v>
      </c>
      <c r="B1084" s="831" t="s">
        <v>2095</v>
      </c>
      <c r="C1084" s="832" t="s">
        <v>2091</v>
      </c>
      <c r="D1084" s="833">
        <v>2000000</v>
      </c>
      <c r="E1084" s="834" t="s">
        <v>20</v>
      </c>
      <c r="F1084" s="834">
        <v>0</v>
      </c>
      <c r="G1084" s="834"/>
      <c r="H1084" s="834">
        <f t="shared" si="74"/>
        <v>0</v>
      </c>
      <c r="I1084" s="825"/>
      <c r="J1084" s="828" t="s">
        <v>4482</v>
      </c>
      <c r="K1084" s="829"/>
    </row>
    <row r="1085" spans="1:11" ht="39" x14ac:dyDescent="0.3">
      <c r="A1085" s="830">
        <v>3</v>
      </c>
      <c r="B1085" s="831" t="s">
        <v>2096</v>
      </c>
      <c r="C1085" s="832" t="s">
        <v>2092</v>
      </c>
      <c r="D1085" s="833">
        <v>1000000</v>
      </c>
      <c r="E1085" s="834" t="s">
        <v>20</v>
      </c>
      <c r="F1085" s="834">
        <f>D1085</f>
        <v>1000000</v>
      </c>
      <c r="G1085" s="834"/>
      <c r="H1085" s="834">
        <f t="shared" si="74"/>
        <v>1000000</v>
      </c>
      <c r="I1085" s="825"/>
      <c r="J1085" s="828"/>
      <c r="K1085" s="829"/>
    </row>
    <row r="1086" spans="1:11" ht="39" x14ac:dyDescent="0.3">
      <c r="A1086" s="830">
        <v>4</v>
      </c>
      <c r="B1086" s="831" t="s">
        <v>2097</v>
      </c>
      <c r="C1086" s="832" t="s">
        <v>1970</v>
      </c>
      <c r="D1086" s="833">
        <v>2000000</v>
      </c>
      <c r="E1086" s="834" t="s">
        <v>20</v>
      </c>
      <c r="F1086" s="834">
        <v>0</v>
      </c>
      <c r="G1086" s="834"/>
      <c r="H1086" s="834">
        <f t="shared" si="74"/>
        <v>0</v>
      </c>
      <c r="I1086" s="825"/>
      <c r="J1086" s="828" t="s">
        <v>4482</v>
      </c>
      <c r="K1086" s="829"/>
    </row>
    <row r="1087" spans="1:11" ht="58.5" x14ac:dyDescent="0.3">
      <c r="A1087" s="830">
        <v>5</v>
      </c>
      <c r="B1087" s="831" t="s">
        <v>2098</v>
      </c>
      <c r="C1087" s="832" t="s">
        <v>2093</v>
      </c>
      <c r="D1087" s="833">
        <v>14000000</v>
      </c>
      <c r="E1087" s="834" t="s">
        <v>20</v>
      </c>
      <c r="F1087" s="834">
        <v>5000000</v>
      </c>
      <c r="G1087" s="834"/>
      <c r="H1087" s="834">
        <f t="shared" si="74"/>
        <v>5000000</v>
      </c>
      <c r="I1087" s="825"/>
      <c r="J1087" s="837" t="s">
        <v>4267</v>
      </c>
      <c r="K1087" s="829"/>
    </row>
    <row r="1088" spans="1:11" x14ac:dyDescent="0.3">
      <c r="A1088" s="1360" t="s">
        <v>2099</v>
      </c>
      <c r="B1088" s="1360"/>
      <c r="C1088" s="1360"/>
      <c r="D1088" s="840">
        <v>22000000</v>
      </c>
      <c r="E1088" s="847">
        <f>SUM(E1083:E1087)</f>
        <v>0</v>
      </c>
      <c r="F1088" s="841">
        <f>SUM(F1083:F1087)</f>
        <v>8000000</v>
      </c>
      <c r="G1088" s="841"/>
      <c r="H1088" s="834">
        <f t="shared" si="74"/>
        <v>8000000</v>
      </c>
      <c r="I1088" s="825"/>
      <c r="J1088" s="828"/>
      <c r="K1088" s="829"/>
    </row>
    <row r="1089" spans="1:11" x14ac:dyDescent="0.3">
      <c r="A1089" s="1360" t="s">
        <v>3434</v>
      </c>
      <c r="B1089" s="1360"/>
      <c r="C1089" s="1360"/>
      <c r="D1089" s="847">
        <f>D1088+D1081+D1071+D1055+D1040</f>
        <v>2909000000</v>
      </c>
      <c r="E1089" s="847">
        <f>E1088+E1081+E1071+E1055+E1040</f>
        <v>129919006.98</v>
      </c>
      <c r="F1089" s="841">
        <f>F1088+F1081+F1071+F1055+F1040</f>
        <v>1870600000</v>
      </c>
      <c r="G1089" s="841">
        <f>G1088+G1081+G1071+G1055+G1040</f>
        <v>1000000000</v>
      </c>
      <c r="H1089" s="834">
        <f t="shared" si="74"/>
        <v>2870600000</v>
      </c>
      <c r="I1089" s="841">
        <f>I1088+I1081+I1071+I1055+I1040</f>
        <v>0</v>
      </c>
      <c r="J1089" s="828"/>
      <c r="K1089" s="829"/>
    </row>
    <row r="1090" spans="1:11" x14ac:dyDescent="0.3">
      <c r="A1090" s="1361" t="s">
        <v>3435</v>
      </c>
      <c r="B1090" s="1361"/>
      <c r="C1090" s="1361"/>
      <c r="D1090" s="1361"/>
      <c r="E1090" s="1361"/>
      <c r="F1090" s="1362"/>
      <c r="G1090" s="824"/>
      <c r="H1090" s="834">
        <f t="shared" si="74"/>
        <v>0</v>
      </c>
      <c r="I1090" s="825"/>
      <c r="J1090" s="828"/>
      <c r="K1090" s="829"/>
    </row>
    <row r="1091" spans="1:11" x14ac:dyDescent="0.3">
      <c r="A1091" s="851">
        <v>1</v>
      </c>
      <c r="B1091" s="852" t="s">
        <v>4187</v>
      </c>
      <c r="C1091" s="816"/>
      <c r="F1091" s="825"/>
      <c r="G1091" s="825"/>
      <c r="H1091" s="834">
        <f t="shared" si="74"/>
        <v>0</v>
      </c>
      <c r="I1091" s="825"/>
      <c r="J1091" s="828"/>
      <c r="K1091" s="829"/>
    </row>
    <row r="1092" spans="1:11" ht="39" x14ac:dyDescent="0.3">
      <c r="A1092" s="830">
        <v>1</v>
      </c>
      <c r="B1092" s="831" t="s">
        <v>936</v>
      </c>
      <c r="C1092" s="832" t="s">
        <v>898</v>
      </c>
      <c r="D1092" s="833">
        <v>1000000</v>
      </c>
      <c r="E1092" s="834" t="s">
        <v>20</v>
      </c>
      <c r="F1092" s="834">
        <v>0</v>
      </c>
      <c r="G1092" s="834"/>
      <c r="H1092" s="834">
        <f t="shared" si="74"/>
        <v>0</v>
      </c>
      <c r="I1092" s="825"/>
      <c r="J1092" s="828" t="s">
        <v>4482</v>
      </c>
      <c r="K1092" s="829"/>
    </row>
    <row r="1093" spans="1:11" ht="39" x14ac:dyDescent="0.3">
      <c r="A1093" s="830">
        <v>2</v>
      </c>
      <c r="B1093" s="831" t="s">
        <v>937</v>
      </c>
      <c r="C1093" s="832" t="s">
        <v>899</v>
      </c>
      <c r="D1093" s="833">
        <v>1000000</v>
      </c>
      <c r="E1093" s="834" t="s">
        <v>20</v>
      </c>
      <c r="F1093" s="834">
        <v>0</v>
      </c>
      <c r="G1093" s="834"/>
      <c r="H1093" s="834">
        <f t="shared" si="74"/>
        <v>0</v>
      </c>
      <c r="I1093" s="825"/>
      <c r="J1093" s="828" t="s">
        <v>4482</v>
      </c>
      <c r="K1093" s="829"/>
    </row>
    <row r="1094" spans="1:11" ht="39" x14ac:dyDescent="0.3">
      <c r="A1094" s="830">
        <v>3</v>
      </c>
      <c r="B1094" s="831" t="s">
        <v>938</v>
      </c>
      <c r="C1094" s="832" t="s">
        <v>900</v>
      </c>
      <c r="D1094" s="833">
        <v>1000000</v>
      </c>
      <c r="E1094" s="834" t="s">
        <v>20</v>
      </c>
      <c r="F1094" s="834">
        <v>0</v>
      </c>
      <c r="G1094" s="834"/>
      <c r="H1094" s="834">
        <f t="shared" si="74"/>
        <v>0</v>
      </c>
      <c r="I1094" s="825"/>
      <c r="J1094" s="828" t="s">
        <v>4482</v>
      </c>
      <c r="K1094" s="829"/>
    </row>
    <row r="1095" spans="1:11" ht="39" x14ac:dyDescent="0.3">
      <c r="A1095" s="830">
        <v>4</v>
      </c>
      <c r="B1095" s="831" t="s">
        <v>939</v>
      </c>
      <c r="C1095" s="832" t="s">
        <v>901</v>
      </c>
      <c r="D1095" s="833">
        <v>500000</v>
      </c>
      <c r="E1095" s="834" t="s">
        <v>20</v>
      </c>
      <c r="F1095" s="834">
        <v>0</v>
      </c>
      <c r="G1095" s="834"/>
      <c r="H1095" s="834">
        <f t="shared" si="74"/>
        <v>0</v>
      </c>
      <c r="I1095" s="825"/>
      <c r="J1095" s="828" t="s">
        <v>4482</v>
      </c>
      <c r="K1095" s="829"/>
    </row>
    <row r="1096" spans="1:11" ht="39" x14ac:dyDescent="0.3">
      <c r="A1096" s="830">
        <v>5</v>
      </c>
      <c r="B1096" s="831" t="s">
        <v>940</v>
      </c>
      <c r="C1096" s="832" t="s">
        <v>902</v>
      </c>
      <c r="D1096" s="833">
        <v>2000000</v>
      </c>
      <c r="E1096" s="834" t="s">
        <v>20</v>
      </c>
      <c r="F1096" s="834">
        <v>0</v>
      </c>
      <c r="G1096" s="834"/>
      <c r="H1096" s="834">
        <f t="shared" si="74"/>
        <v>0</v>
      </c>
      <c r="I1096" s="825"/>
      <c r="J1096" s="828" t="s">
        <v>4482</v>
      </c>
      <c r="K1096" s="829"/>
    </row>
    <row r="1097" spans="1:11" ht="39" x14ac:dyDescent="0.3">
      <c r="A1097" s="830">
        <v>6</v>
      </c>
      <c r="B1097" s="831" t="s">
        <v>935</v>
      </c>
      <c r="C1097" s="832" t="s">
        <v>903</v>
      </c>
      <c r="D1097" s="833">
        <v>500000</v>
      </c>
      <c r="E1097" s="834" t="s">
        <v>20</v>
      </c>
      <c r="F1097" s="834">
        <v>0</v>
      </c>
      <c r="G1097" s="834"/>
      <c r="H1097" s="834">
        <f t="shared" si="74"/>
        <v>0</v>
      </c>
      <c r="I1097" s="825"/>
      <c r="J1097" s="828" t="s">
        <v>4482</v>
      </c>
      <c r="K1097" s="829"/>
    </row>
    <row r="1098" spans="1:11" ht="39" x14ac:dyDescent="0.3">
      <c r="A1098" s="830">
        <v>7</v>
      </c>
      <c r="B1098" s="831" t="s">
        <v>934</v>
      </c>
      <c r="C1098" s="832" t="s">
        <v>904</v>
      </c>
      <c r="D1098" s="833">
        <v>500000</v>
      </c>
      <c r="E1098" s="834" t="s">
        <v>20</v>
      </c>
      <c r="F1098" s="834">
        <v>0</v>
      </c>
      <c r="G1098" s="834"/>
      <c r="H1098" s="834">
        <f t="shared" si="74"/>
        <v>0</v>
      </c>
      <c r="I1098" s="825"/>
      <c r="J1098" s="828" t="s">
        <v>4482</v>
      </c>
      <c r="K1098" s="829"/>
    </row>
    <row r="1099" spans="1:11" ht="58.5" x14ac:dyDescent="0.3">
      <c r="A1099" s="830">
        <v>8</v>
      </c>
      <c r="B1099" s="831" t="s">
        <v>933</v>
      </c>
      <c r="C1099" s="832" t="s">
        <v>905</v>
      </c>
      <c r="D1099" s="833">
        <v>15000000</v>
      </c>
      <c r="E1099" s="834" t="s">
        <v>20</v>
      </c>
      <c r="F1099" s="834">
        <v>5000000</v>
      </c>
      <c r="G1099" s="834"/>
      <c r="H1099" s="834">
        <f t="shared" si="74"/>
        <v>5000000</v>
      </c>
      <c r="I1099" s="825"/>
      <c r="J1099" s="837" t="s">
        <v>4267</v>
      </c>
      <c r="K1099" s="829"/>
    </row>
    <row r="1100" spans="1:11" ht="58.5" x14ac:dyDescent="0.3">
      <c r="A1100" s="830">
        <v>9</v>
      </c>
      <c r="B1100" s="831" t="s">
        <v>932</v>
      </c>
      <c r="C1100" s="832" t="s">
        <v>906</v>
      </c>
      <c r="D1100" s="833">
        <v>3000000</v>
      </c>
      <c r="E1100" s="834" t="s">
        <v>20</v>
      </c>
      <c r="F1100" s="834">
        <v>2000000</v>
      </c>
      <c r="G1100" s="834"/>
      <c r="H1100" s="834">
        <f t="shared" si="74"/>
        <v>2000000</v>
      </c>
      <c r="I1100" s="825"/>
      <c r="J1100" s="837" t="s">
        <v>4267</v>
      </c>
      <c r="K1100" s="829"/>
    </row>
    <row r="1101" spans="1:11" ht="58.5" x14ac:dyDescent="0.3">
      <c r="A1101" s="830">
        <v>10</v>
      </c>
      <c r="B1101" s="831" t="s">
        <v>931</v>
      </c>
      <c r="C1101" s="832" t="s">
        <v>907</v>
      </c>
      <c r="D1101" s="833">
        <v>1000000</v>
      </c>
      <c r="E1101" s="834" t="s">
        <v>20</v>
      </c>
      <c r="F1101" s="834">
        <f>D1101</f>
        <v>1000000</v>
      </c>
      <c r="G1101" s="834"/>
      <c r="H1101" s="834">
        <f t="shared" si="74"/>
        <v>1000000</v>
      </c>
      <c r="I1101" s="825"/>
      <c r="J1101" s="837" t="s">
        <v>4267</v>
      </c>
      <c r="K1101" s="829"/>
    </row>
    <row r="1102" spans="1:11" ht="58.5" x14ac:dyDescent="0.3">
      <c r="A1102" s="830">
        <v>11</v>
      </c>
      <c r="B1102" s="831" t="s">
        <v>930</v>
      </c>
      <c r="C1102" s="832" t="s">
        <v>908</v>
      </c>
      <c r="D1102" s="833">
        <v>5000000</v>
      </c>
      <c r="E1102" s="834" t="s">
        <v>20</v>
      </c>
      <c r="F1102" s="834">
        <v>0</v>
      </c>
      <c r="G1102" s="834"/>
      <c r="H1102" s="834">
        <f t="shared" si="74"/>
        <v>0</v>
      </c>
      <c r="I1102" s="825"/>
      <c r="J1102" s="828" t="s">
        <v>4482</v>
      </c>
      <c r="K1102" s="829"/>
    </row>
    <row r="1103" spans="1:11" ht="39" x14ac:dyDescent="0.3">
      <c r="A1103" s="830">
        <v>12</v>
      </c>
      <c r="B1103" s="831" t="s">
        <v>929</v>
      </c>
      <c r="C1103" s="832" t="s">
        <v>909</v>
      </c>
      <c r="D1103" s="833">
        <v>3500000</v>
      </c>
      <c r="E1103" s="834" t="s">
        <v>20</v>
      </c>
      <c r="F1103" s="834">
        <v>0</v>
      </c>
      <c r="G1103" s="834"/>
      <c r="H1103" s="834">
        <f t="shared" si="74"/>
        <v>0</v>
      </c>
      <c r="I1103" s="825"/>
      <c r="J1103" s="828" t="s">
        <v>4482</v>
      </c>
      <c r="K1103" s="829"/>
    </row>
    <row r="1104" spans="1:11" ht="58.5" x14ac:dyDescent="0.3">
      <c r="A1104" s="830">
        <v>13</v>
      </c>
      <c r="B1104" s="831" t="s">
        <v>928</v>
      </c>
      <c r="C1104" s="832" t="s">
        <v>910</v>
      </c>
      <c r="D1104" s="833">
        <v>1000000</v>
      </c>
      <c r="E1104" s="834" t="s">
        <v>20</v>
      </c>
      <c r="F1104" s="834">
        <f>D1104</f>
        <v>1000000</v>
      </c>
      <c r="G1104" s="834"/>
      <c r="H1104" s="834">
        <f t="shared" si="74"/>
        <v>1000000</v>
      </c>
      <c r="I1104" s="825"/>
      <c r="J1104" s="837" t="s">
        <v>4267</v>
      </c>
      <c r="K1104" s="829"/>
    </row>
    <row r="1105" spans="1:11" ht="58.5" x14ac:dyDescent="0.3">
      <c r="A1105" s="830">
        <v>14</v>
      </c>
      <c r="B1105" s="831" t="s">
        <v>927</v>
      </c>
      <c r="C1105" s="832" t="s">
        <v>3681</v>
      </c>
      <c r="D1105" s="833">
        <v>3000000</v>
      </c>
      <c r="E1105" s="834" t="s">
        <v>20</v>
      </c>
      <c r="F1105" s="834">
        <f>D1105</f>
        <v>3000000</v>
      </c>
      <c r="G1105" s="834"/>
      <c r="H1105" s="834">
        <f t="shared" si="74"/>
        <v>3000000</v>
      </c>
      <c r="I1105" s="825"/>
      <c r="J1105" s="837" t="s">
        <v>4267</v>
      </c>
      <c r="K1105" s="829"/>
    </row>
    <row r="1106" spans="1:11" ht="58.5" x14ac:dyDescent="0.3">
      <c r="A1106" s="830">
        <v>15</v>
      </c>
      <c r="B1106" s="831" t="s">
        <v>926</v>
      </c>
      <c r="C1106" s="832" t="s">
        <v>912</v>
      </c>
      <c r="D1106" s="833">
        <v>50000000</v>
      </c>
      <c r="E1106" s="834" t="s">
        <v>20</v>
      </c>
      <c r="F1106" s="834">
        <v>20000000</v>
      </c>
      <c r="G1106" s="834"/>
      <c r="H1106" s="834">
        <f t="shared" si="74"/>
        <v>20000000</v>
      </c>
      <c r="I1106" s="825"/>
      <c r="J1106" s="837" t="s">
        <v>4267</v>
      </c>
      <c r="K1106" s="829"/>
    </row>
    <row r="1107" spans="1:11" ht="58.5" x14ac:dyDescent="0.3">
      <c r="A1107" s="830">
        <v>16</v>
      </c>
      <c r="B1107" s="831" t="s">
        <v>925</v>
      </c>
      <c r="C1107" s="832" t="s">
        <v>913</v>
      </c>
      <c r="D1107" s="833">
        <v>91700000</v>
      </c>
      <c r="E1107" s="834"/>
      <c r="F1107" s="834">
        <v>0</v>
      </c>
      <c r="G1107" s="834">
        <v>50000000</v>
      </c>
      <c r="H1107" s="834">
        <f t="shared" si="74"/>
        <v>50000000</v>
      </c>
      <c r="I1107" s="825"/>
      <c r="J1107" s="837" t="s">
        <v>4267</v>
      </c>
      <c r="K1107" s="829"/>
    </row>
    <row r="1108" spans="1:11" ht="78" x14ac:dyDescent="0.3">
      <c r="A1108" s="830">
        <v>17</v>
      </c>
      <c r="B1108" s="831" t="s">
        <v>924</v>
      </c>
      <c r="C1108" s="832" t="s">
        <v>914</v>
      </c>
      <c r="D1108" s="833">
        <v>350000000</v>
      </c>
      <c r="E1108" s="834">
        <v>36100100</v>
      </c>
      <c r="F1108" s="834">
        <v>0</v>
      </c>
      <c r="G1108" s="834">
        <v>200000000</v>
      </c>
      <c r="H1108" s="834">
        <f t="shared" ref="H1108:H1169" si="77">F1108+G1108</f>
        <v>200000000</v>
      </c>
      <c r="I1108" s="825"/>
      <c r="J1108" s="837" t="s">
        <v>4276</v>
      </c>
      <c r="K1108" s="829"/>
    </row>
    <row r="1109" spans="1:11" ht="58.5" x14ac:dyDescent="0.3">
      <c r="A1109" s="830">
        <v>18</v>
      </c>
      <c r="B1109" s="831" t="s">
        <v>923</v>
      </c>
      <c r="C1109" s="832" t="s">
        <v>915</v>
      </c>
      <c r="D1109" s="833">
        <v>5000000</v>
      </c>
      <c r="E1109" s="834" t="s">
        <v>20</v>
      </c>
      <c r="F1109" s="834">
        <v>2500000</v>
      </c>
      <c r="G1109" s="834"/>
      <c r="H1109" s="834">
        <f t="shared" si="77"/>
        <v>2500000</v>
      </c>
      <c r="I1109" s="825"/>
      <c r="J1109" s="837" t="s">
        <v>4267</v>
      </c>
      <c r="K1109" s="829"/>
    </row>
    <row r="1110" spans="1:11" ht="58.5" x14ac:dyDescent="0.3">
      <c r="A1110" s="830">
        <v>19</v>
      </c>
      <c r="B1110" s="831" t="s">
        <v>922</v>
      </c>
      <c r="C1110" s="832" t="s">
        <v>916</v>
      </c>
      <c r="D1110" s="833">
        <v>95457176.390000001</v>
      </c>
      <c r="E1110" s="834" t="s">
        <v>20</v>
      </c>
      <c r="F1110" s="834">
        <f>5457176.39+883405.16</f>
        <v>6340581.5499999998</v>
      </c>
      <c r="G1110" s="834"/>
      <c r="H1110" s="834">
        <f t="shared" si="77"/>
        <v>6340581.5499999998</v>
      </c>
      <c r="I1110" s="825"/>
      <c r="J1110" s="837" t="s">
        <v>4267</v>
      </c>
      <c r="K1110" s="829"/>
    </row>
    <row r="1111" spans="1:11" ht="58.5" x14ac:dyDescent="0.3">
      <c r="A1111" s="830">
        <v>20</v>
      </c>
      <c r="B1111" s="831" t="s">
        <v>921</v>
      </c>
      <c r="C1111" s="832" t="s">
        <v>917</v>
      </c>
      <c r="D1111" s="833">
        <v>77000000</v>
      </c>
      <c r="E1111" s="834" t="s">
        <v>20</v>
      </c>
      <c r="F1111" s="834">
        <v>5000000</v>
      </c>
      <c r="G1111" s="834"/>
      <c r="H1111" s="834">
        <f t="shared" si="77"/>
        <v>5000000</v>
      </c>
      <c r="I1111" s="825"/>
      <c r="J1111" s="837" t="s">
        <v>4267</v>
      </c>
      <c r="K1111" s="829"/>
    </row>
    <row r="1112" spans="1:11" ht="78" x14ac:dyDescent="0.3">
      <c r="A1112" s="830">
        <v>21</v>
      </c>
      <c r="B1112" s="831" t="s">
        <v>920</v>
      </c>
      <c r="C1112" s="832" t="s">
        <v>918</v>
      </c>
      <c r="D1112" s="833">
        <v>500000000</v>
      </c>
      <c r="E1112" s="834" t="s">
        <v>20</v>
      </c>
      <c r="F1112" s="834">
        <v>48000000</v>
      </c>
      <c r="G1112" s="834"/>
      <c r="H1112" s="834">
        <f t="shared" si="77"/>
        <v>48000000</v>
      </c>
      <c r="I1112" s="836">
        <f>F1112</f>
        <v>48000000</v>
      </c>
      <c r="J1112" s="837"/>
      <c r="K1112" s="837" t="s">
        <v>4277</v>
      </c>
    </row>
    <row r="1113" spans="1:11" x14ac:dyDescent="0.3">
      <c r="A1113" s="1360" t="s">
        <v>919</v>
      </c>
      <c r="B1113" s="1360"/>
      <c r="C1113" s="1360"/>
      <c r="D1113" s="840">
        <v>1207157176.3900001</v>
      </c>
      <c r="E1113" s="847">
        <f>SUM(E1092:E1112)</f>
        <v>36100100</v>
      </c>
      <c r="F1113" s="841">
        <f>SUM(F1092:F1112)</f>
        <v>93840581.549999997</v>
      </c>
      <c r="G1113" s="841">
        <f>SUM(G1092:G1112)</f>
        <v>250000000</v>
      </c>
      <c r="H1113" s="841">
        <f>SUM(H1092:H1112)</f>
        <v>343840581.55000001</v>
      </c>
      <c r="I1113" s="841">
        <f>SUM(I1092:I1112)</f>
        <v>48000000</v>
      </c>
      <c r="J1113" s="828"/>
      <c r="K1113" s="829"/>
    </row>
    <row r="1114" spans="1:11" x14ac:dyDescent="0.3">
      <c r="A1114" s="851">
        <v>2</v>
      </c>
      <c r="B1114" s="852" t="s">
        <v>4188</v>
      </c>
      <c r="C1114" s="816"/>
      <c r="F1114" s="825"/>
      <c r="G1114" s="825"/>
      <c r="H1114" s="834"/>
      <c r="I1114" s="825"/>
      <c r="J1114" s="828"/>
      <c r="K1114" s="829"/>
    </row>
    <row r="1115" spans="1:11" ht="58.5" x14ac:dyDescent="0.3">
      <c r="A1115" s="830">
        <v>1</v>
      </c>
      <c r="B1115" s="831" t="s">
        <v>1138</v>
      </c>
      <c r="C1115" s="832" t="s">
        <v>1108</v>
      </c>
      <c r="D1115" s="833">
        <v>20000000</v>
      </c>
      <c r="E1115" s="834" t="s">
        <v>20</v>
      </c>
      <c r="F1115" s="834">
        <f>D1115</f>
        <v>20000000</v>
      </c>
      <c r="G1115" s="834"/>
      <c r="H1115" s="834">
        <f t="shared" si="77"/>
        <v>20000000</v>
      </c>
      <c r="I1115" s="825"/>
      <c r="J1115" s="837" t="s">
        <v>4267</v>
      </c>
      <c r="K1115" s="829"/>
    </row>
    <row r="1116" spans="1:11" ht="39" x14ac:dyDescent="0.3">
      <c r="A1116" s="830">
        <v>2</v>
      </c>
      <c r="B1116" s="831" t="s">
        <v>1139</v>
      </c>
      <c r="C1116" s="832" t="s">
        <v>1109</v>
      </c>
      <c r="D1116" s="833">
        <v>7400000</v>
      </c>
      <c r="E1116" s="834" t="s">
        <v>20</v>
      </c>
      <c r="F1116" s="834">
        <v>0</v>
      </c>
      <c r="G1116" s="834"/>
      <c r="H1116" s="834">
        <f t="shared" si="77"/>
        <v>0</v>
      </c>
      <c r="I1116" s="825"/>
      <c r="J1116" s="828" t="s">
        <v>4482</v>
      </c>
      <c r="K1116" s="829"/>
    </row>
    <row r="1117" spans="1:11" ht="58.5" x14ac:dyDescent="0.3">
      <c r="A1117" s="830">
        <v>3</v>
      </c>
      <c r="B1117" s="831" t="s">
        <v>1140</v>
      </c>
      <c r="C1117" s="832" t="s">
        <v>1110</v>
      </c>
      <c r="D1117" s="833">
        <v>10000000</v>
      </c>
      <c r="E1117" s="834" t="s">
        <v>20</v>
      </c>
      <c r="F1117" s="834">
        <f>D1117</f>
        <v>10000000</v>
      </c>
      <c r="G1117" s="834"/>
      <c r="H1117" s="834">
        <f t="shared" si="77"/>
        <v>10000000</v>
      </c>
      <c r="I1117" s="825"/>
      <c r="J1117" s="837" t="s">
        <v>4267</v>
      </c>
      <c r="K1117" s="829"/>
    </row>
    <row r="1118" spans="1:11" ht="117" x14ac:dyDescent="0.3">
      <c r="A1118" s="830">
        <v>4</v>
      </c>
      <c r="B1118" s="831" t="s">
        <v>1141</v>
      </c>
      <c r="C1118" s="832" t="s">
        <v>1111</v>
      </c>
      <c r="D1118" s="833">
        <v>5000000</v>
      </c>
      <c r="E1118" s="834" t="s">
        <v>20</v>
      </c>
      <c r="F1118" s="834">
        <v>0</v>
      </c>
      <c r="G1118" s="834"/>
      <c r="H1118" s="834">
        <f t="shared" si="77"/>
        <v>0</v>
      </c>
      <c r="I1118" s="825"/>
      <c r="J1118" s="837" t="s">
        <v>4482</v>
      </c>
      <c r="K1118" s="910"/>
    </row>
    <row r="1119" spans="1:11" ht="58.5" x14ac:dyDescent="0.3">
      <c r="A1119" s="830">
        <v>5</v>
      </c>
      <c r="B1119" s="831" t="s">
        <v>1142</v>
      </c>
      <c r="C1119" s="832" t="s">
        <v>1112</v>
      </c>
      <c r="D1119" s="833">
        <v>20000000</v>
      </c>
      <c r="E1119" s="834">
        <v>1233918.1299999999</v>
      </c>
      <c r="F1119" s="834">
        <v>10000000</v>
      </c>
      <c r="G1119" s="834"/>
      <c r="H1119" s="834">
        <f t="shared" si="77"/>
        <v>10000000</v>
      </c>
      <c r="I1119" s="825"/>
      <c r="J1119" s="837" t="s">
        <v>4267</v>
      </c>
      <c r="K1119" s="829"/>
    </row>
    <row r="1120" spans="1:11" ht="78" x14ac:dyDescent="0.3">
      <c r="A1120" s="830">
        <v>6</v>
      </c>
      <c r="B1120" s="831" t="s">
        <v>1143</v>
      </c>
      <c r="C1120" s="832" t="s">
        <v>1113</v>
      </c>
      <c r="D1120" s="833">
        <v>15000000</v>
      </c>
      <c r="E1120" s="834" t="s">
        <v>20</v>
      </c>
      <c r="F1120" s="834">
        <v>5000000</v>
      </c>
      <c r="G1120" s="834"/>
      <c r="H1120" s="834">
        <f t="shared" si="77"/>
        <v>5000000</v>
      </c>
      <c r="I1120" s="825"/>
      <c r="J1120" s="837" t="s">
        <v>4267</v>
      </c>
      <c r="K1120" s="829"/>
    </row>
    <row r="1121" spans="1:11" ht="58.5" x14ac:dyDescent="0.3">
      <c r="A1121" s="830">
        <v>7</v>
      </c>
      <c r="B1121" s="831" t="s">
        <v>1144</v>
      </c>
      <c r="C1121" s="832" t="s">
        <v>1114</v>
      </c>
      <c r="D1121" s="833">
        <v>4000000</v>
      </c>
      <c r="E1121" s="834" t="s">
        <v>20</v>
      </c>
      <c r="F1121" s="834">
        <v>0</v>
      </c>
      <c r="G1121" s="834"/>
      <c r="H1121" s="834">
        <f t="shared" si="77"/>
        <v>0</v>
      </c>
      <c r="I1121" s="825"/>
      <c r="J1121" s="828" t="s">
        <v>4482</v>
      </c>
      <c r="K1121" s="829"/>
    </row>
    <row r="1122" spans="1:11" ht="58.5" x14ac:dyDescent="0.3">
      <c r="A1122" s="830">
        <v>8</v>
      </c>
      <c r="B1122" s="831" t="s">
        <v>1145</v>
      </c>
      <c r="C1122" s="832" t="s">
        <v>1115</v>
      </c>
      <c r="D1122" s="833">
        <v>1950000</v>
      </c>
      <c r="E1122" s="834">
        <v>1500000</v>
      </c>
      <c r="F1122" s="867">
        <v>1500000</v>
      </c>
      <c r="G1122" s="867"/>
      <c r="H1122" s="834">
        <f t="shared" si="77"/>
        <v>1500000</v>
      </c>
      <c r="I1122" s="825"/>
      <c r="J1122" s="837" t="s">
        <v>4267</v>
      </c>
      <c r="K1122" s="829"/>
    </row>
    <row r="1123" spans="1:11" ht="58.5" x14ac:dyDescent="0.3">
      <c r="A1123" s="830">
        <v>9</v>
      </c>
      <c r="B1123" s="831" t="s">
        <v>1146</v>
      </c>
      <c r="C1123" s="832" t="s">
        <v>1116</v>
      </c>
      <c r="D1123" s="833">
        <v>1700000</v>
      </c>
      <c r="E1123" s="834">
        <v>1241000</v>
      </c>
      <c r="F1123" s="834">
        <v>1500000</v>
      </c>
      <c r="G1123" s="834"/>
      <c r="H1123" s="834">
        <f t="shared" si="77"/>
        <v>1500000</v>
      </c>
      <c r="I1123" s="825"/>
      <c r="J1123" s="837" t="s">
        <v>4267</v>
      </c>
      <c r="K1123" s="829"/>
    </row>
    <row r="1124" spans="1:11" ht="58.5" x14ac:dyDescent="0.3">
      <c r="A1124" s="830">
        <v>10</v>
      </c>
      <c r="B1124" s="831" t="s">
        <v>1147</v>
      </c>
      <c r="C1124" s="832" t="s">
        <v>1117</v>
      </c>
      <c r="D1124" s="833">
        <v>450000</v>
      </c>
      <c r="E1124" s="834">
        <v>300000</v>
      </c>
      <c r="F1124" s="834">
        <f>D1124</f>
        <v>450000</v>
      </c>
      <c r="G1124" s="834"/>
      <c r="H1124" s="834">
        <f t="shared" si="77"/>
        <v>450000</v>
      </c>
      <c r="I1124" s="825"/>
      <c r="J1124" s="837" t="s">
        <v>4267</v>
      </c>
      <c r="K1124" s="829"/>
    </row>
    <row r="1125" spans="1:11" ht="39" x14ac:dyDescent="0.3">
      <c r="A1125" s="830">
        <v>11</v>
      </c>
      <c r="B1125" s="831" t="s">
        <v>1148</v>
      </c>
      <c r="C1125" s="832" t="s">
        <v>1118</v>
      </c>
      <c r="D1125" s="833">
        <v>5000000</v>
      </c>
      <c r="E1125" s="834" t="s">
        <v>20</v>
      </c>
      <c r="F1125" s="834">
        <v>0</v>
      </c>
      <c r="G1125" s="834"/>
      <c r="H1125" s="834">
        <f t="shared" si="77"/>
        <v>0</v>
      </c>
      <c r="I1125" s="825"/>
      <c r="J1125" s="828" t="s">
        <v>4482</v>
      </c>
      <c r="K1125" s="829"/>
    </row>
    <row r="1126" spans="1:11" ht="58.5" x14ac:dyDescent="0.3">
      <c r="A1126" s="830">
        <v>12</v>
      </c>
      <c r="B1126" s="831" t="s">
        <v>1149</v>
      </c>
      <c r="C1126" s="832" t="s">
        <v>1119</v>
      </c>
      <c r="D1126" s="833">
        <v>25000000</v>
      </c>
      <c r="E1126" s="834">
        <v>9713000</v>
      </c>
      <c r="F1126" s="834">
        <f>D1126</f>
        <v>25000000</v>
      </c>
      <c r="G1126" s="834"/>
      <c r="H1126" s="834">
        <f t="shared" si="77"/>
        <v>25000000</v>
      </c>
      <c r="I1126" s="825"/>
      <c r="J1126" s="837" t="s">
        <v>4267</v>
      </c>
      <c r="K1126" s="829"/>
    </row>
    <row r="1127" spans="1:11" ht="58.5" x14ac:dyDescent="0.3">
      <c r="A1127" s="830">
        <v>13</v>
      </c>
      <c r="B1127" s="831" t="s">
        <v>1150</v>
      </c>
      <c r="C1127" s="832" t="s">
        <v>1120</v>
      </c>
      <c r="D1127" s="833">
        <v>5000000</v>
      </c>
      <c r="E1127" s="834">
        <v>879000</v>
      </c>
      <c r="F1127" s="834">
        <v>2000000</v>
      </c>
      <c r="G1127" s="834"/>
      <c r="H1127" s="834">
        <f t="shared" si="77"/>
        <v>2000000</v>
      </c>
      <c r="I1127" s="825"/>
      <c r="J1127" s="837" t="s">
        <v>4267</v>
      </c>
      <c r="K1127" s="829"/>
    </row>
    <row r="1128" spans="1:11" ht="58.5" x14ac:dyDescent="0.3">
      <c r="A1128" s="830">
        <v>14</v>
      </c>
      <c r="B1128" s="831" t="s">
        <v>1151</v>
      </c>
      <c r="C1128" s="832" t="s">
        <v>1121</v>
      </c>
      <c r="D1128" s="833">
        <v>10000000</v>
      </c>
      <c r="E1128" s="834" t="s">
        <v>20</v>
      </c>
      <c r="F1128" s="834">
        <v>5000000</v>
      </c>
      <c r="G1128" s="834"/>
      <c r="H1128" s="834">
        <f t="shared" si="77"/>
        <v>5000000</v>
      </c>
      <c r="I1128" s="825"/>
      <c r="J1128" s="837" t="s">
        <v>4267</v>
      </c>
      <c r="K1128" s="829"/>
    </row>
    <row r="1129" spans="1:11" ht="175.5" x14ac:dyDescent="0.3">
      <c r="A1129" s="830">
        <v>15</v>
      </c>
      <c r="B1129" s="831" t="s">
        <v>1152</v>
      </c>
      <c r="C1129" s="832" t="s">
        <v>3678</v>
      </c>
      <c r="D1129" s="833">
        <v>4000958859.5799999</v>
      </c>
      <c r="E1129" s="834" t="s">
        <v>20</v>
      </c>
      <c r="F1129" s="867">
        <v>4000000000</v>
      </c>
      <c r="G1129" s="867"/>
      <c r="H1129" s="834">
        <f t="shared" si="77"/>
        <v>4000000000</v>
      </c>
      <c r="I1129" s="825"/>
      <c r="J1129" s="828" t="s">
        <v>4275</v>
      </c>
      <c r="K1129" s="829"/>
    </row>
    <row r="1130" spans="1:11" ht="39" x14ac:dyDescent="0.3">
      <c r="A1130" s="830">
        <v>16</v>
      </c>
      <c r="B1130" s="831" t="s">
        <v>1153</v>
      </c>
      <c r="C1130" s="832" t="s">
        <v>1123</v>
      </c>
      <c r="D1130" s="833">
        <v>10000000</v>
      </c>
      <c r="E1130" s="834" t="s">
        <v>20</v>
      </c>
      <c r="F1130" s="834">
        <v>0</v>
      </c>
      <c r="G1130" s="834"/>
      <c r="H1130" s="834">
        <f t="shared" si="77"/>
        <v>0</v>
      </c>
      <c r="I1130" s="825"/>
      <c r="J1130" s="828" t="s">
        <v>4482</v>
      </c>
      <c r="K1130" s="829"/>
    </row>
    <row r="1131" spans="1:11" ht="58.5" x14ac:dyDescent="0.3">
      <c r="A1131" s="830">
        <v>17</v>
      </c>
      <c r="B1131" s="831" t="s">
        <v>1137</v>
      </c>
      <c r="C1131" s="832" t="s">
        <v>1124</v>
      </c>
      <c r="D1131" s="833">
        <v>50000000</v>
      </c>
      <c r="E1131" s="834">
        <v>14428400</v>
      </c>
      <c r="F1131" s="834">
        <f>D1131/2</f>
        <v>25000000</v>
      </c>
      <c r="G1131" s="834"/>
      <c r="H1131" s="834">
        <f t="shared" si="77"/>
        <v>25000000</v>
      </c>
      <c r="I1131" s="825"/>
      <c r="J1131" s="837" t="s">
        <v>4267</v>
      </c>
      <c r="K1131" s="829"/>
    </row>
    <row r="1132" spans="1:11" ht="58.5" x14ac:dyDescent="0.3">
      <c r="A1132" s="830">
        <v>18</v>
      </c>
      <c r="B1132" s="831" t="s">
        <v>1136</v>
      </c>
      <c r="C1132" s="832" t="s">
        <v>1125</v>
      </c>
      <c r="D1132" s="835" t="s">
        <v>20</v>
      </c>
      <c r="E1132" s="834" t="s">
        <v>20</v>
      </c>
      <c r="F1132" s="834" t="str">
        <f>D1132</f>
        <v>-</v>
      </c>
      <c r="G1132" s="834"/>
      <c r="H1132" s="834">
        <v>0</v>
      </c>
      <c r="I1132" s="825"/>
      <c r="J1132" s="828"/>
      <c r="K1132" s="829"/>
    </row>
    <row r="1133" spans="1:11" ht="39" x14ac:dyDescent="0.3">
      <c r="A1133" s="830">
        <v>19</v>
      </c>
      <c r="B1133" s="831" t="s">
        <v>1135</v>
      </c>
      <c r="C1133" s="832" t="s">
        <v>1126</v>
      </c>
      <c r="D1133" s="833">
        <v>250000</v>
      </c>
      <c r="E1133" s="834" t="s">
        <v>20</v>
      </c>
      <c r="F1133" s="834">
        <v>0</v>
      </c>
      <c r="G1133" s="834"/>
      <c r="H1133" s="834">
        <f t="shared" si="77"/>
        <v>0</v>
      </c>
      <c r="I1133" s="825"/>
      <c r="J1133" s="828" t="s">
        <v>4482</v>
      </c>
      <c r="K1133" s="829"/>
    </row>
    <row r="1134" spans="1:11" ht="39" x14ac:dyDescent="0.3">
      <c r="A1134" s="830">
        <v>20</v>
      </c>
      <c r="B1134" s="831" t="s">
        <v>1134</v>
      </c>
      <c r="C1134" s="832" t="s">
        <v>1127</v>
      </c>
      <c r="D1134" s="833">
        <v>250000</v>
      </c>
      <c r="E1134" s="834" t="s">
        <v>20</v>
      </c>
      <c r="F1134" s="834">
        <v>0</v>
      </c>
      <c r="G1134" s="834"/>
      <c r="H1134" s="834">
        <f t="shared" si="77"/>
        <v>0</v>
      </c>
      <c r="I1134" s="825"/>
      <c r="J1134" s="828" t="s">
        <v>4482</v>
      </c>
      <c r="K1134" s="829"/>
    </row>
    <row r="1135" spans="1:11" ht="58.5" x14ac:dyDescent="0.3">
      <c r="A1135" s="830">
        <v>21</v>
      </c>
      <c r="B1135" s="831" t="s">
        <v>1133</v>
      </c>
      <c r="C1135" s="832" t="s">
        <v>1128</v>
      </c>
      <c r="D1135" s="833">
        <v>5250000</v>
      </c>
      <c r="E1135" s="834" t="s">
        <v>20</v>
      </c>
      <c r="F1135" s="867">
        <v>2250000</v>
      </c>
      <c r="G1135" s="867"/>
      <c r="H1135" s="834">
        <f t="shared" si="77"/>
        <v>2250000</v>
      </c>
      <c r="I1135" s="825"/>
      <c r="J1135" s="837" t="s">
        <v>4267</v>
      </c>
      <c r="K1135" s="829"/>
    </row>
    <row r="1136" spans="1:11" ht="58.5" x14ac:dyDescent="0.3">
      <c r="A1136" s="830">
        <v>22</v>
      </c>
      <c r="B1136" s="831" t="s">
        <v>1132</v>
      </c>
      <c r="C1136" s="832" t="s">
        <v>1129</v>
      </c>
      <c r="D1136" s="833">
        <v>1750000</v>
      </c>
      <c r="E1136" s="834" t="s">
        <v>20</v>
      </c>
      <c r="F1136" s="834">
        <v>1000000</v>
      </c>
      <c r="G1136" s="834"/>
      <c r="H1136" s="834">
        <f t="shared" si="77"/>
        <v>1000000</v>
      </c>
      <c r="I1136" s="825"/>
      <c r="J1136" s="837" t="s">
        <v>4267</v>
      </c>
      <c r="K1136" s="829"/>
    </row>
    <row r="1137" spans="1:11" ht="58.5" x14ac:dyDescent="0.3">
      <c r="A1137" s="830">
        <v>23</v>
      </c>
      <c r="B1137" s="831" t="s">
        <v>1131</v>
      </c>
      <c r="C1137" s="832" t="s">
        <v>1130</v>
      </c>
      <c r="D1137" s="833">
        <v>4000000</v>
      </c>
      <c r="E1137" s="834" t="s">
        <v>20</v>
      </c>
      <c r="F1137" s="834">
        <v>2000000</v>
      </c>
      <c r="G1137" s="834"/>
      <c r="H1137" s="834">
        <f t="shared" si="77"/>
        <v>2000000</v>
      </c>
      <c r="I1137" s="825"/>
      <c r="J1137" s="837" t="s">
        <v>4267</v>
      </c>
      <c r="K1137" s="829"/>
    </row>
    <row r="1138" spans="1:11" ht="39" x14ac:dyDescent="0.3">
      <c r="A1138" s="830">
        <v>24</v>
      </c>
      <c r="B1138" s="831" t="s">
        <v>3702</v>
      </c>
      <c r="C1138" s="832" t="s">
        <v>3701</v>
      </c>
      <c r="D1138" s="839">
        <v>0</v>
      </c>
      <c r="E1138" s="834">
        <v>0</v>
      </c>
      <c r="F1138" s="834">
        <v>0</v>
      </c>
      <c r="G1138" s="834"/>
      <c r="H1138" s="834">
        <f t="shared" si="77"/>
        <v>0</v>
      </c>
      <c r="I1138" s="825"/>
      <c r="J1138" s="828"/>
      <c r="K1138" s="829"/>
    </row>
    <row r="1139" spans="1:11" x14ac:dyDescent="0.3">
      <c r="A1139" s="1360" t="s">
        <v>1107</v>
      </c>
      <c r="B1139" s="1360"/>
      <c r="C1139" s="1360"/>
      <c r="D1139" s="841">
        <f>SUM(D1115:D1138)</f>
        <v>4202958859.5799999</v>
      </c>
      <c r="E1139" s="841">
        <f>SUM(E1115:E1138)</f>
        <v>29295318.129999999</v>
      </c>
      <c r="F1139" s="841">
        <f>SUM(F1115:F1138)</f>
        <v>4110700000</v>
      </c>
      <c r="G1139" s="841">
        <f>SUM(G1115:G1138)</f>
        <v>0</v>
      </c>
      <c r="H1139" s="834">
        <f t="shared" si="77"/>
        <v>4110700000</v>
      </c>
      <c r="I1139" s="841">
        <f>SUM(I1115:I1137)</f>
        <v>0</v>
      </c>
      <c r="J1139" s="828"/>
      <c r="K1139" s="829"/>
    </row>
    <row r="1140" spans="1:11" x14ac:dyDescent="0.3">
      <c r="A1140" s="851">
        <v>3</v>
      </c>
      <c r="B1140" s="852" t="s">
        <v>4189</v>
      </c>
      <c r="C1140" s="816"/>
      <c r="F1140" s="825"/>
      <c r="G1140" s="825"/>
      <c r="H1140" s="834">
        <f t="shared" si="77"/>
        <v>0</v>
      </c>
      <c r="I1140" s="825"/>
      <c r="J1140" s="828"/>
      <c r="K1140" s="829"/>
    </row>
    <row r="1141" spans="1:11" ht="58.5" x14ac:dyDescent="0.3">
      <c r="A1141" s="830">
        <v>1</v>
      </c>
      <c r="B1141" s="831" t="s">
        <v>1802</v>
      </c>
      <c r="C1141" s="832" t="s">
        <v>1781</v>
      </c>
      <c r="D1141" s="833">
        <v>3000000</v>
      </c>
      <c r="E1141" s="834" t="s">
        <v>20</v>
      </c>
      <c r="F1141" s="834">
        <v>1000000</v>
      </c>
      <c r="G1141" s="834"/>
      <c r="H1141" s="834">
        <f t="shared" si="77"/>
        <v>1000000</v>
      </c>
      <c r="I1141" s="825"/>
      <c r="J1141" s="837" t="s">
        <v>4267</v>
      </c>
      <c r="K1141" s="829"/>
    </row>
    <row r="1142" spans="1:11" ht="58.5" x14ac:dyDescent="0.3">
      <c r="A1142" s="830">
        <v>2</v>
      </c>
      <c r="B1142" s="831" t="s">
        <v>1803</v>
      </c>
      <c r="C1142" s="832" t="s">
        <v>1782</v>
      </c>
      <c r="D1142" s="833">
        <v>30000000</v>
      </c>
      <c r="E1142" s="834">
        <v>15495047.460000001</v>
      </c>
      <c r="F1142" s="834">
        <v>20000000</v>
      </c>
      <c r="G1142" s="834"/>
      <c r="H1142" s="834">
        <f t="shared" si="77"/>
        <v>20000000</v>
      </c>
      <c r="I1142" s="825"/>
      <c r="J1142" s="837" t="s">
        <v>4267</v>
      </c>
      <c r="K1142" s="829"/>
    </row>
    <row r="1143" spans="1:11" ht="58.5" x14ac:dyDescent="0.3">
      <c r="A1143" s="830">
        <v>3</v>
      </c>
      <c r="B1143" s="831" t="s">
        <v>1804</v>
      </c>
      <c r="C1143" s="832" t="s">
        <v>1783</v>
      </c>
      <c r="D1143" s="833">
        <v>3000000</v>
      </c>
      <c r="E1143" s="834" t="s">
        <v>20</v>
      </c>
      <c r="F1143" s="834">
        <f>D1143</f>
        <v>3000000</v>
      </c>
      <c r="G1143" s="834"/>
      <c r="H1143" s="834">
        <f t="shared" si="77"/>
        <v>3000000</v>
      </c>
      <c r="I1143" s="825"/>
      <c r="J1143" s="837" t="s">
        <v>4267</v>
      </c>
      <c r="K1143" s="829"/>
    </row>
    <row r="1144" spans="1:11" ht="58.5" x14ac:dyDescent="0.3">
      <c r="A1144" s="830">
        <v>4</v>
      </c>
      <c r="B1144" s="831" t="s">
        <v>1805</v>
      </c>
      <c r="C1144" s="832" t="s">
        <v>1784</v>
      </c>
      <c r="D1144" s="833">
        <v>500000000</v>
      </c>
      <c r="E1144" s="834" t="s">
        <v>20</v>
      </c>
      <c r="F1144" s="834">
        <v>0</v>
      </c>
      <c r="G1144" s="834">
        <v>500000000</v>
      </c>
      <c r="H1144" s="834">
        <f t="shared" si="77"/>
        <v>500000000</v>
      </c>
      <c r="I1144" s="825"/>
      <c r="J1144" s="837" t="s">
        <v>4267</v>
      </c>
      <c r="K1144" s="829"/>
    </row>
    <row r="1145" spans="1:11" ht="39" x14ac:dyDescent="0.3">
      <c r="A1145" s="830">
        <v>5</v>
      </c>
      <c r="B1145" s="831" t="s">
        <v>1806</v>
      </c>
      <c r="C1145" s="832" t="s">
        <v>1784</v>
      </c>
      <c r="D1145" s="835" t="s">
        <v>20</v>
      </c>
      <c r="E1145" s="834" t="s">
        <v>20</v>
      </c>
      <c r="F1145" s="834" t="str">
        <f>D1145</f>
        <v>-</v>
      </c>
      <c r="G1145" s="834"/>
      <c r="H1145" s="834" t="e">
        <f t="shared" si="77"/>
        <v>#VALUE!</v>
      </c>
      <c r="I1145" s="825"/>
      <c r="J1145" s="828" t="s">
        <v>4482</v>
      </c>
      <c r="K1145" s="829"/>
    </row>
    <row r="1146" spans="1:11" ht="58.5" x14ac:dyDescent="0.3">
      <c r="A1146" s="830">
        <v>6</v>
      </c>
      <c r="B1146" s="831" t="s">
        <v>1807</v>
      </c>
      <c r="C1146" s="832" t="s">
        <v>1785</v>
      </c>
      <c r="D1146" s="833">
        <v>8000000</v>
      </c>
      <c r="E1146" s="834" t="s">
        <v>20</v>
      </c>
      <c r="F1146" s="834">
        <v>0</v>
      </c>
      <c r="G1146" s="834"/>
      <c r="H1146" s="834">
        <f t="shared" si="77"/>
        <v>0</v>
      </c>
      <c r="I1146" s="825"/>
      <c r="J1146" s="828" t="s">
        <v>4482</v>
      </c>
      <c r="K1146" s="829"/>
    </row>
    <row r="1147" spans="1:11" ht="78" x14ac:dyDescent="0.3">
      <c r="A1147" s="830">
        <v>7</v>
      </c>
      <c r="B1147" s="831" t="s">
        <v>1808</v>
      </c>
      <c r="C1147" s="832" t="s">
        <v>1786</v>
      </c>
      <c r="D1147" s="833">
        <v>16500000</v>
      </c>
      <c r="E1147" s="834">
        <v>3445000</v>
      </c>
      <c r="F1147" s="834">
        <v>10000000</v>
      </c>
      <c r="G1147" s="834"/>
      <c r="H1147" s="834">
        <f t="shared" si="77"/>
        <v>10000000</v>
      </c>
      <c r="I1147" s="825"/>
      <c r="J1147" s="837" t="s">
        <v>4267</v>
      </c>
      <c r="K1147" s="829"/>
    </row>
    <row r="1148" spans="1:11" ht="58.5" x14ac:dyDescent="0.3">
      <c r="A1148" s="830">
        <v>8</v>
      </c>
      <c r="B1148" s="831" t="s">
        <v>1809</v>
      </c>
      <c r="C1148" s="832" t="s">
        <v>1787</v>
      </c>
      <c r="D1148" s="833">
        <v>47000000</v>
      </c>
      <c r="E1148" s="834">
        <v>12975000</v>
      </c>
      <c r="F1148" s="834">
        <v>25000000</v>
      </c>
      <c r="G1148" s="834"/>
      <c r="H1148" s="834">
        <f t="shared" si="77"/>
        <v>25000000</v>
      </c>
      <c r="I1148" s="825"/>
      <c r="J1148" s="837" t="s">
        <v>4267</v>
      </c>
      <c r="K1148" s="829"/>
    </row>
    <row r="1149" spans="1:11" ht="58.5" x14ac:dyDescent="0.3">
      <c r="A1149" s="830">
        <v>9</v>
      </c>
      <c r="B1149" s="831" t="s">
        <v>1810</v>
      </c>
      <c r="C1149" s="832" t="s">
        <v>1788</v>
      </c>
      <c r="D1149" s="833">
        <v>10000000</v>
      </c>
      <c r="E1149" s="834">
        <v>6828000</v>
      </c>
      <c r="F1149" s="834">
        <f>D1149</f>
        <v>10000000</v>
      </c>
      <c r="G1149" s="834"/>
      <c r="H1149" s="834">
        <f t="shared" si="77"/>
        <v>10000000</v>
      </c>
      <c r="I1149" s="825"/>
      <c r="J1149" s="837" t="s">
        <v>4267</v>
      </c>
      <c r="K1149" s="829"/>
    </row>
    <row r="1150" spans="1:11" ht="58.5" x14ac:dyDescent="0.3">
      <c r="A1150" s="830">
        <v>10</v>
      </c>
      <c r="B1150" s="831" t="s">
        <v>1811</v>
      </c>
      <c r="C1150" s="832" t="s">
        <v>1789</v>
      </c>
      <c r="D1150" s="833">
        <v>2000000</v>
      </c>
      <c r="E1150" s="834">
        <v>3750000</v>
      </c>
      <c r="F1150" s="834">
        <v>4000000</v>
      </c>
      <c r="G1150" s="834"/>
      <c r="H1150" s="834">
        <f t="shared" si="77"/>
        <v>4000000</v>
      </c>
      <c r="I1150" s="825"/>
      <c r="J1150" s="837" t="s">
        <v>4267</v>
      </c>
      <c r="K1150" s="829"/>
    </row>
    <row r="1151" spans="1:11" ht="58.5" x14ac:dyDescent="0.3">
      <c r="A1151" s="830">
        <v>11</v>
      </c>
      <c r="B1151" s="831" t="s">
        <v>1812</v>
      </c>
      <c r="C1151" s="832" t="s">
        <v>1790</v>
      </c>
      <c r="D1151" s="833">
        <v>50000000</v>
      </c>
      <c r="E1151" s="834" t="s">
        <v>20</v>
      </c>
      <c r="F1151" s="834">
        <v>0</v>
      </c>
      <c r="G1151" s="834"/>
      <c r="H1151" s="834">
        <f t="shared" si="77"/>
        <v>0</v>
      </c>
      <c r="I1151" s="825"/>
      <c r="J1151" s="828" t="s">
        <v>4482</v>
      </c>
      <c r="K1151" s="829"/>
    </row>
    <row r="1152" spans="1:11" ht="58.5" x14ac:dyDescent="0.3">
      <c r="A1152" s="830">
        <v>12</v>
      </c>
      <c r="B1152" s="831" t="s">
        <v>1813</v>
      </c>
      <c r="C1152" s="832" t="s">
        <v>1791</v>
      </c>
      <c r="D1152" s="833">
        <v>10000000</v>
      </c>
      <c r="E1152" s="834" t="s">
        <v>20</v>
      </c>
      <c r="F1152" s="834">
        <f t="shared" ref="F1152:F1157" si="78">D1152</f>
        <v>10000000</v>
      </c>
      <c r="G1152" s="834"/>
      <c r="H1152" s="834">
        <f t="shared" si="77"/>
        <v>10000000</v>
      </c>
      <c r="I1152" s="825"/>
      <c r="J1152" s="837" t="s">
        <v>4267</v>
      </c>
      <c r="K1152" s="829"/>
    </row>
    <row r="1153" spans="1:11" ht="58.5" x14ac:dyDescent="0.3">
      <c r="A1153" s="830">
        <v>13</v>
      </c>
      <c r="B1153" s="831" t="s">
        <v>1814</v>
      </c>
      <c r="C1153" s="832" t="s">
        <v>1792</v>
      </c>
      <c r="D1153" s="833">
        <v>12000000</v>
      </c>
      <c r="E1153" s="834" t="s">
        <v>20</v>
      </c>
      <c r="F1153" s="834">
        <f t="shared" si="78"/>
        <v>12000000</v>
      </c>
      <c r="G1153" s="834"/>
      <c r="H1153" s="834">
        <f t="shared" si="77"/>
        <v>12000000</v>
      </c>
      <c r="I1153" s="825"/>
      <c r="J1153" s="837" t="s">
        <v>4267</v>
      </c>
      <c r="K1153" s="829"/>
    </row>
    <row r="1154" spans="1:11" ht="58.5" x14ac:dyDescent="0.3">
      <c r="A1154" s="830">
        <v>14</v>
      </c>
      <c r="B1154" s="831" t="s">
        <v>1815</v>
      </c>
      <c r="C1154" s="832" t="s">
        <v>1793</v>
      </c>
      <c r="D1154" s="833">
        <v>2500000</v>
      </c>
      <c r="E1154" s="834" t="s">
        <v>20</v>
      </c>
      <c r="F1154" s="834">
        <f t="shared" si="78"/>
        <v>2500000</v>
      </c>
      <c r="G1154" s="834"/>
      <c r="H1154" s="834">
        <f t="shared" si="77"/>
        <v>2500000</v>
      </c>
      <c r="I1154" s="825"/>
      <c r="J1154" s="837" t="s">
        <v>4267</v>
      </c>
      <c r="K1154" s="829"/>
    </row>
    <row r="1155" spans="1:11" ht="58.5" x14ac:dyDescent="0.3">
      <c r="A1155" s="830">
        <v>15</v>
      </c>
      <c r="B1155" s="831" t="s">
        <v>1816</v>
      </c>
      <c r="C1155" s="832" t="s">
        <v>1794</v>
      </c>
      <c r="D1155" s="833">
        <v>6000000</v>
      </c>
      <c r="E1155" s="834">
        <v>6000000</v>
      </c>
      <c r="F1155" s="834">
        <f t="shared" si="78"/>
        <v>6000000</v>
      </c>
      <c r="G1155" s="834"/>
      <c r="H1155" s="834">
        <f t="shared" si="77"/>
        <v>6000000</v>
      </c>
      <c r="I1155" s="825"/>
      <c r="J1155" s="837" t="s">
        <v>4267</v>
      </c>
      <c r="K1155" s="829"/>
    </row>
    <row r="1156" spans="1:11" ht="58.5" x14ac:dyDescent="0.3">
      <c r="A1156" s="830">
        <v>16</v>
      </c>
      <c r="B1156" s="831" t="s">
        <v>1817</v>
      </c>
      <c r="C1156" s="832" t="s">
        <v>1795</v>
      </c>
      <c r="D1156" s="833">
        <v>10000000</v>
      </c>
      <c r="E1156" s="834">
        <v>2500000</v>
      </c>
      <c r="F1156" s="834">
        <v>7000000</v>
      </c>
      <c r="G1156" s="834"/>
      <c r="H1156" s="834">
        <f t="shared" si="77"/>
        <v>7000000</v>
      </c>
      <c r="I1156" s="825"/>
      <c r="J1156" s="837" t="s">
        <v>4267</v>
      </c>
      <c r="K1156" s="829"/>
    </row>
    <row r="1157" spans="1:11" ht="58.5" x14ac:dyDescent="0.3">
      <c r="A1157" s="830">
        <v>17</v>
      </c>
      <c r="B1157" s="831" t="s">
        <v>1818</v>
      </c>
      <c r="C1157" s="832" t="s">
        <v>1796</v>
      </c>
      <c r="D1157" s="833">
        <v>168000000</v>
      </c>
      <c r="E1157" s="834" t="s">
        <v>20</v>
      </c>
      <c r="F1157" s="834">
        <f t="shared" si="78"/>
        <v>168000000</v>
      </c>
      <c r="G1157" s="834"/>
      <c r="H1157" s="834">
        <f t="shared" si="77"/>
        <v>168000000</v>
      </c>
      <c r="I1157" s="825"/>
      <c r="J1157" s="837" t="s">
        <v>4267</v>
      </c>
      <c r="K1157" s="829"/>
    </row>
    <row r="1158" spans="1:11" ht="58.5" x14ac:dyDescent="0.3">
      <c r="A1158" s="830">
        <v>18</v>
      </c>
      <c r="B1158" s="831" t="s">
        <v>1819</v>
      </c>
      <c r="C1158" s="832" t="s">
        <v>1797</v>
      </c>
      <c r="D1158" s="833">
        <v>15000000</v>
      </c>
      <c r="E1158" s="834" t="s">
        <v>20</v>
      </c>
      <c r="F1158" s="834">
        <v>5000000</v>
      </c>
      <c r="G1158" s="834"/>
      <c r="H1158" s="834">
        <f t="shared" si="77"/>
        <v>5000000</v>
      </c>
      <c r="I1158" s="825"/>
      <c r="J1158" s="837" t="s">
        <v>4267</v>
      </c>
      <c r="K1158" s="829"/>
    </row>
    <row r="1159" spans="1:11" ht="58.5" x14ac:dyDescent="0.3">
      <c r="A1159" s="830">
        <v>19</v>
      </c>
      <c r="B1159" s="831" t="s">
        <v>1820</v>
      </c>
      <c r="C1159" s="832" t="s">
        <v>1798</v>
      </c>
      <c r="D1159" s="833">
        <v>20000000</v>
      </c>
      <c r="E1159" s="834" t="s">
        <v>20</v>
      </c>
      <c r="F1159" s="834">
        <v>5000000</v>
      </c>
      <c r="G1159" s="834"/>
      <c r="H1159" s="834">
        <f t="shared" si="77"/>
        <v>5000000</v>
      </c>
      <c r="I1159" s="825"/>
      <c r="J1159" s="837" t="s">
        <v>4267</v>
      </c>
      <c r="K1159" s="829"/>
    </row>
    <row r="1160" spans="1:11" ht="58.5" x14ac:dyDescent="0.3">
      <c r="A1160" s="830">
        <v>20</v>
      </c>
      <c r="B1160" s="831" t="s">
        <v>1821</v>
      </c>
      <c r="C1160" s="832" t="s">
        <v>1799</v>
      </c>
      <c r="D1160" s="833">
        <v>25000000</v>
      </c>
      <c r="E1160" s="834" t="s">
        <v>20</v>
      </c>
      <c r="F1160" s="834">
        <f>D1160</f>
        <v>25000000</v>
      </c>
      <c r="G1160" s="834"/>
      <c r="H1160" s="834">
        <f t="shared" si="77"/>
        <v>25000000</v>
      </c>
      <c r="I1160" s="825"/>
      <c r="J1160" s="837" t="s">
        <v>4267</v>
      </c>
      <c r="K1160" s="829"/>
    </row>
    <row r="1161" spans="1:11" ht="97.5" x14ac:dyDescent="0.3">
      <c r="A1161" s="830">
        <v>21</v>
      </c>
      <c r="B1161" s="831" t="s">
        <v>1823</v>
      </c>
      <c r="C1161" s="832" t="s">
        <v>1800</v>
      </c>
      <c r="D1161" s="833">
        <v>25000000</v>
      </c>
      <c r="E1161" s="834">
        <v>7975202</v>
      </c>
      <c r="F1161" s="834">
        <v>12000000</v>
      </c>
      <c r="G1161" s="834"/>
      <c r="H1161" s="834">
        <f t="shared" si="77"/>
        <v>12000000</v>
      </c>
      <c r="I1161" s="825"/>
      <c r="J1161" s="837" t="s">
        <v>4267</v>
      </c>
      <c r="K1161" s="829"/>
    </row>
    <row r="1162" spans="1:11" ht="58.5" x14ac:dyDescent="0.3">
      <c r="A1162" s="830">
        <v>22</v>
      </c>
      <c r="B1162" s="831" t="s">
        <v>1822</v>
      </c>
      <c r="C1162" s="832" t="s">
        <v>1801</v>
      </c>
      <c r="D1162" s="833">
        <v>15000000</v>
      </c>
      <c r="E1162" s="834" t="s">
        <v>20</v>
      </c>
      <c r="F1162" s="834">
        <v>5000000</v>
      </c>
      <c r="G1162" s="834"/>
      <c r="H1162" s="834">
        <f t="shared" si="77"/>
        <v>5000000</v>
      </c>
      <c r="I1162" s="825"/>
      <c r="J1162" s="837" t="s">
        <v>4267</v>
      </c>
      <c r="K1162" s="829"/>
    </row>
    <row r="1163" spans="1:11" x14ac:dyDescent="0.3">
      <c r="A1163" s="1360" t="s">
        <v>1780</v>
      </c>
      <c r="B1163" s="1360"/>
      <c r="C1163" s="1360"/>
      <c r="D1163" s="840">
        <v>978000000</v>
      </c>
      <c r="E1163" s="841">
        <v>58968249.460000001</v>
      </c>
      <c r="F1163" s="841">
        <f>SUM(F1141:F1162)</f>
        <v>330500000</v>
      </c>
      <c r="G1163" s="841">
        <f>SUM(G1141:G1162)</f>
        <v>500000000</v>
      </c>
      <c r="H1163" s="834">
        <f t="shared" si="77"/>
        <v>830500000</v>
      </c>
      <c r="I1163" s="841">
        <f>SUM(I1141:I1162)</f>
        <v>0</v>
      </c>
      <c r="J1163" s="828"/>
      <c r="K1163" s="829"/>
    </row>
    <row r="1164" spans="1:11" x14ac:dyDescent="0.3">
      <c r="A1164" s="851">
        <v>4</v>
      </c>
      <c r="B1164" s="852" t="s">
        <v>4190</v>
      </c>
      <c r="C1164" s="816"/>
      <c r="F1164" s="825"/>
      <c r="G1164" s="825"/>
      <c r="H1164" s="834">
        <f t="shared" si="77"/>
        <v>0</v>
      </c>
      <c r="I1164" s="825"/>
      <c r="J1164" s="828"/>
      <c r="K1164" s="829"/>
    </row>
    <row r="1165" spans="1:11" ht="58.5" x14ac:dyDescent="0.3">
      <c r="A1165" s="830">
        <v>1</v>
      </c>
      <c r="B1165" s="831" t="s">
        <v>1845</v>
      </c>
      <c r="C1165" s="832" t="s">
        <v>1840</v>
      </c>
      <c r="D1165" s="833">
        <v>7825448.4699999997</v>
      </c>
      <c r="E1165" s="834" t="s">
        <v>20</v>
      </c>
      <c r="F1165" s="834">
        <v>3000000</v>
      </c>
      <c r="G1165" s="834"/>
      <c r="H1165" s="834">
        <f t="shared" si="77"/>
        <v>3000000</v>
      </c>
      <c r="I1165" s="825"/>
      <c r="J1165" s="837" t="s">
        <v>4267</v>
      </c>
      <c r="K1165" s="829"/>
    </row>
    <row r="1166" spans="1:11" ht="58.5" x14ac:dyDescent="0.3">
      <c r="A1166" s="830">
        <v>2</v>
      </c>
      <c r="B1166" s="831" t="s">
        <v>1846</v>
      </c>
      <c r="C1166" s="832" t="s">
        <v>1841</v>
      </c>
      <c r="D1166" s="833">
        <v>891139.71</v>
      </c>
      <c r="E1166" s="834" t="s">
        <v>20</v>
      </c>
      <c r="F1166" s="834">
        <v>1000000</v>
      </c>
      <c r="G1166" s="834"/>
      <c r="H1166" s="834">
        <f t="shared" si="77"/>
        <v>1000000</v>
      </c>
      <c r="I1166" s="825"/>
      <c r="J1166" s="837" t="s">
        <v>4267</v>
      </c>
      <c r="K1166" s="829"/>
    </row>
    <row r="1167" spans="1:11" ht="58.5" x14ac:dyDescent="0.3">
      <c r="A1167" s="830">
        <v>3</v>
      </c>
      <c r="B1167" s="831" t="s">
        <v>1847</v>
      </c>
      <c r="C1167" s="832" t="s">
        <v>1842</v>
      </c>
      <c r="D1167" s="833">
        <v>1798603.43</v>
      </c>
      <c r="E1167" s="834" t="s">
        <v>20</v>
      </c>
      <c r="F1167" s="834">
        <v>1000000</v>
      </c>
      <c r="G1167" s="834"/>
      <c r="H1167" s="834">
        <f t="shared" si="77"/>
        <v>1000000</v>
      </c>
      <c r="I1167" s="825"/>
      <c r="J1167" s="837" t="s">
        <v>4267</v>
      </c>
      <c r="K1167" s="829"/>
    </row>
    <row r="1168" spans="1:11" ht="58.5" x14ac:dyDescent="0.3">
      <c r="A1168" s="830">
        <v>4</v>
      </c>
      <c r="B1168" s="831" t="s">
        <v>1848</v>
      </c>
      <c r="C1168" s="832" t="s">
        <v>1843</v>
      </c>
      <c r="D1168" s="833">
        <v>3201396.57</v>
      </c>
      <c r="E1168" s="834" t="s">
        <v>20</v>
      </c>
      <c r="F1168" s="834">
        <v>1000000</v>
      </c>
      <c r="G1168" s="834"/>
      <c r="H1168" s="834">
        <f t="shared" si="77"/>
        <v>1000000</v>
      </c>
      <c r="I1168" s="825"/>
      <c r="J1168" s="837" t="s">
        <v>4267</v>
      </c>
      <c r="K1168" s="829"/>
    </row>
    <row r="1169" spans="1:11" ht="39" x14ac:dyDescent="0.3">
      <c r="A1169" s="830">
        <v>5</v>
      </c>
      <c r="B1169" s="831" t="s">
        <v>1849</v>
      </c>
      <c r="C1169" s="832" t="s">
        <v>1844</v>
      </c>
      <c r="D1169" s="833">
        <v>1283411.82</v>
      </c>
      <c r="E1169" s="834" t="s">
        <v>20</v>
      </c>
      <c r="F1169" s="834">
        <v>0</v>
      </c>
      <c r="G1169" s="834"/>
      <c r="H1169" s="834">
        <f t="shared" si="77"/>
        <v>0</v>
      </c>
      <c r="I1169" s="825"/>
      <c r="J1169" s="828" t="s">
        <v>4482</v>
      </c>
      <c r="K1169" s="829"/>
    </row>
    <row r="1170" spans="1:11" x14ac:dyDescent="0.3">
      <c r="A1170" s="1360" t="s">
        <v>1839</v>
      </c>
      <c r="B1170" s="1360"/>
      <c r="C1170" s="1360"/>
      <c r="D1170" s="840">
        <v>15000000</v>
      </c>
      <c r="E1170" s="847">
        <f>SUM(E1165:E1169)</f>
        <v>0</v>
      </c>
      <c r="F1170" s="841">
        <f>SUM(F1165:F1169)</f>
        <v>6000000</v>
      </c>
      <c r="G1170" s="841">
        <f t="shared" ref="G1170:I1170" si="79">SUM(G1165:G1169)</f>
        <v>0</v>
      </c>
      <c r="H1170" s="834">
        <f t="shared" ref="H1170:H1234" si="80">F1170+G1170</f>
        <v>6000000</v>
      </c>
      <c r="I1170" s="841">
        <f t="shared" si="79"/>
        <v>0</v>
      </c>
      <c r="J1170" s="828"/>
      <c r="K1170" s="829"/>
    </row>
    <row r="1171" spans="1:11" x14ac:dyDescent="0.3">
      <c r="A1171" s="890">
        <v>5</v>
      </c>
      <c r="B1171" s="852" t="s">
        <v>4191</v>
      </c>
      <c r="C1171" s="816"/>
      <c r="F1171" s="825"/>
      <c r="G1171" s="825"/>
      <c r="H1171" s="834">
        <f t="shared" si="80"/>
        <v>0</v>
      </c>
      <c r="I1171" s="825"/>
      <c r="J1171" s="828"/>
      <c r="K1171" s="829"/>
    </row>
    <row r="1172" spans="1:11" ht="39" x14ac:dyDescent="0.3">
      <c r="A1172" s="830">
        <v>1</v>
      </c>
      <c r="B1172" s="831" t="s">
        <v>1734</v>
      </c>
      <c r="C1172" s="832" t="s">
        <v>1731</v>
      </c>
      <c r="D1172" s="835" t="s">
        <v>20</v>
      </c>
      <c r="E1172" s="834" t="s">
        <v>20</v>
      </c>
      <c r="F1172" s="834" t="str">
        <f>D1172</f>
        <v>-</v>
      </c>
      <c r="G1172" s="834"/>
      <c r="H1172" s="834" t="e">
        <f t="shared" si="80"/>
        <v>#VALUE!</v>
      </c>
      <c r="I1172" s="825"/>
      <c r="J1172" s="828"/>
      <c r="K1172" s="829"/>
    </row>
    <row r="1173" spans="1:11" ht="58.5" x14ac:dyDescent="0.3">
      <c r="A1173" s="830">
        <v>2</v>
      </c>
      <c r="B1173" s="831" t="s">
        <v>1735</v>
      </c>
      <c r="C1173" s="832" t="s">
        <v>1732</v>
      </c>
      <c r="D1173" s="833">
        <v>1500000</v>
      </c>
      <c r="E1173" s="834" t="s">
        <v>20</v>
      </c>
      <c r="F1173" s="834">
        <f>D1173</f>
        <v>1500000</v>
      </c>
      <c r="G1173" s="834"/>
      <c r="H1173" s="834">
        <f t="shared" si="80"/>
        <v>1500000</v>
      </c>
      <c r="I1173" s="825"/>
      <c r="J1173" s="837" t="s">
        <v>4267</v>
      </c>
      <c r="K1173" s="829"/>
    </row>
    <row r="1174" spans="1:11" ht="58.5" x14ac:dyDescent="0.3">
      <c r="A1174" s="830">
        <v>3</v>
      </c>
      <c r="B1174" s="831" t="s">
        <v>1736</v>
      </c>
      <c r="C1174" s="832" t="s">
        <v>1733</v>
      </c>
      <c r="D1174" s="833">
        <v>500000</v>
      </c>
      <c r="E1174" s="834" t="s">
        <v>20</v>
      </c>
      <c r="F1174" s="834">
        <f>D1174</f>
        <v>500000</v>
      </c>
      <c r="G1174" s="834"/>
      <c r="H1174" s="834">
        <f t="shared" si="80"/>
        <v>500000</v>
      </c>
      <c r="I1174" s="825"/>
      <c r="J1174" s="837" t="s">
        <v>4267</v>
      </c>
      <c r="K1174" s="829"/>
    </row>
    <row r="1175" spans="1:11" ht="58.5" x14ac:dyDescent="0.3">
      <c r="A1175" s="830">
        <v>4</v>
      </c>
      <c r="B1175" s="831" t="s">
        <v>1737</v>
      </c>
      <c r="C1175" s="832" t="s">
        <v>1731</v>
      </c>
      <c r="D1175" s="833">
        <v>11000000</v>
      </c>
      <c r="E1175" s="834">
        <v>2729000</v>
      </c>
      <c r="F1175" s="834">
        <v>4000000</v>
      </c>
      <c r="G1175" s="834"/>
      <c r="H1175" s="834">
        <f t="shared" si="80"/>
        <v>4000000</v>
      </c>
      <c r="I1175" s="825"/>
      <c r="J1175" s="837" t="s">
        <v>4267</v>
      </c>
      <c r="K1175" s="829"/>
    </row>
    <row r="1176" spans="1:11" x14ac:dyDescent="0.3">
      <c r="A1176" s="1360" t="s">
        <v>1730</v>
      </c>
      <c r="B1176" s="1360"/>
      <c r="C1176" s="1360"/>
      <c r="D1176" s="840">
        <v>13000000</v>
      </c>
      <c r="E1176" s="841">
        <v>2729000</v>
      </c>
      <c r="F1176" s="841">
        <f>SUM(F1172:F1175)</f>
        <v>6000000</v>
      </c>
      <c r="G1176" s="841">
        <f t="shared" ref="G1176:I1176" si="81">SUM(G1172:G1175)</f>
        <v>0</v>
      </c>
      <c r="H1176" s="834">
        <f t="shared" si="80"/>
        <v>6000000</v>
      </c>
      <c r="I1176" s="841">
        <f t="shared" si="81"/>
        <v>0</v>
      </c>
      <c r="J1176" s="828"/>
      <c r="K1176" s="829"/>
    </row>
    <row r="1177" spans="1:11" x14ac:dyDescent="0.3">
      <c r="A1177" s="851">
        <v>6</v>
      </c>
      <c r="B1177" s="852" t="s">
        <v>4192</v>
      </c>
      <c r="C1177" s="816"/>
      <c r="F1177" s="825"/>
      <c r="G1177" s="825"/>
      <c r="H1177" s="834">
        <f t="shared" si="80"/>
        <v>0</v>
      </c>
      <c r="I1177" s="825"/>
      <c r="J1177" s="828"/>
      <c r="K1177" s="829"/>
    </row>
    <row r="1178" spans="1:11" ht="58.5" x14ac:dyDescent="0.3">
      <c r="A1178" s="830">
        <v>1</v>
      </c>
      <c r="B1178" s="831" t="s">
        <v>1976</v>
      </c>
      <c r="C1178" s="832" t="s">
        <v>1970</v>
      </c>
      <c r="D1178" s="833">
        <v>6500000</v>
      </c>
      <c r="E1178" s="834" t="s">
        <v>20</v>
      </c>
      <c r="F1178" s="867">
        <v>3000000</v>
      </c>
      <c r="G1178" s="867"/>
      <c r="H1178" s="834">
        <f t="shared" si="80"/>
        <v>3000000</v>
      </c>
      <c r="I1178" s="825"/>
      <c r="J1178" s="837" t="s">
        <v>4267</v>
      </c>
      <c r="K1178" s="829"/>
    </row>
    <row r="1179" spans="1:11" ht="39" x14ac:dyDescent="0.3">
      <c r="A1179" s="830">
        <v>2</v>
      </c>
      <c r="B1179" s="831" t="s">
        <v>1977</v>
      </c>
      <c r="C1179" s="832" t="s">
        <v>1971</v>
      </c>
      <c r="D1179" s="833">
        <v>1900000</v>
      </c>
      <c r="E1179" s="834" t="s">
        <v>20</v>
      </c>
      <c r="F1179" s="834">
        <v>0</v>
      </c>
      <c r="G1179" s="834"/>
      <c r="H1179" s="834">
        <f t="shared" si="80"/>
        <v>0</v>
      </c>
      <c r="I1179" s="825"/>
      <c r="J1179" s="828" t="s">
        <v>4482</v>
      </c>
      <c r="K1179" s="829"/>
    </row>
    <row r="1180" spans="1:11" ht="39" x14ac:dyDescent="0.3">
      <c r="A1180" s="830">
        <v>3</v>
      </c>
      <c r="B1180" s="831" t="s">
        <v>1978</v>
      </c>
      <c r="C1180" s="832" t="s">
        <v>1972</v>
      </c>
      <c r="D1180" s="833">
        <v>5000000</v>
      </c>
      <c r="E1180" s="834" t="s">
        <v>20</v>
      </c>
      <c r="F1180" s="834">
        <v>3000000</v>
      </c>
      <c r="G1180" s="834"/>
      <c r="H1180" s="834">
        <f t="shared" si="80"/>
        <v>3000000</v>
      </c>
      <c r="I1180" s="825"/>
      <c r="J1180" s="828"/>
      <c r="K1180" s="829"/>
    </row>
    <row r="1181" spans="1:11" ht="58.5" x14ac:dyDescent="0.3">
      <c r="A1181" s="830">
        <v>4</v>
      </c>
      <c r="B1181" s="831" t="s">
        <v>1979</v>
      </c>
      <c r="C1181" s="832" t="s">
        <v>1973</v>
      </c>
      <c r="D1181" s="833">
        <v>8300000</v>
      </c>
      <c r="E1181" s="834" t="s">
        <v>20</v>
      </c>
      <c r="F1181" s="867">
        <v>5000000</v>
      </c>
      <c r="G1181" s="867"/>
      <c r="H1181" s="834">
        <f t="shared" si="80"/>
        <v>5000000</v>
      </c>
      <c r="I1181" s="825"/>
      <c r="J1181" s="837" t="s">
        <v>4267</v>
      </c>
      <c r="K1181" s="829"/>
    </row>
    <row r="1182" spans="1:11" ht="58.5" x14ac:dyDescent="0.3">
      <c r="A1182" s="830">
        <v>5</v>
      </c>
      <c r="B1182" s="831" t="s">
        <v>1980</v>
      </c>
      <c r="C1182" s="832" t="s">
        <v>1974</v>
      </c>
      <c r="D1182" s="833">
        <v>8300000</v>
      </c>
      <c r="E1182" s="834" t="s">
        <v>20</v>
      </c>
      <c r="F1182" s="867">
        <v>3000000</v>
      </c>
      <c r="G1182" s="867"/>
      <c r="H1182" s="834">
        <f t="shared" si="80"/>
        <v>3000000</v>
      </c>
      <c r="I1182" s="825"/>
      <c r="J1182" s="837" t="s">
        <v>4267</v>
      </c>
      <c r="K1182" s="829"/>
    </row>
    <row r="1183" spans="1:11" x14ac:dyDescent="0.3">
      <c r="A1183" s="1360" t="s">
        <v>1975</v>
      </c>
      <c r="B1183" s="1360"/>
      <c r="C1183" s="1360"/>
      <c r="D1183" s="840">
        <v>30000000</v>
      </c>
      <c r="E1183" s="847">
        <f>SUM(E1178:E1182)</f>
        <v>0</v>
      </c>
      <c r="F1183" s="841">
        <f>SUM(F1178:F1182)</f>
        <v>14000000</v>
      </c>
      <c r="G1183" s="841">
        <f t="shared" ref="G1183:I1183" si="82">SUM(G1178:G1182)</f>
        <v>0</v>
      </c>
      <c r="H1183" s="834">
        <f t="shared" si="80"/>
        <v>14000000</v>
      </c>
      <c r="I1183" s="841">
        <f t="shared" si="82"/>
        <v>0</v>
      </c>
      <c r="J1183" s="828"/>
      <c r="K1183" s="829"/>
    </row>
    <row r="1184" spans="1:11" x14ac:dyDescent="0.3">
      <c r="A1184" s="851">
        <v>7</v>
      </c>
      <c r="B1184" s="852" t="s">
        <v>4193</v>
      </c>
      <c r="C1184" s="899"/>
      <c r="D1184" s="900"/>
      <c r="E1184" s="901"/>
      <c r="F1184" s="853"/>
      <c r="G1184" s="853"/>
      <c r="H1184" s="834">
        <f t="shared" si="80"/>
        <v>0</v>
      </c>
      <c r="I1184" s="825"/>
      <c r="J1184" s="828"/>
      <c r="K1184" s="829"/>
    </row>
    <row r="1185" spans="1:11" ht="156" x14ac:dyDescent="0.3">
      <c r="A1185" s="830">
        <v>1</v>
      </c>
      <c r="B1185" s="831" t="s">
        <v>2700</v>
      </c>
      <c r="C1185" s="832" t="s">
        <v>2701</v>
      </c>
      <c r="D1185" s="867">
        <v>50000000</v>
      </c>
      <c r="E1185" s="834" t="s">
        <v>20</v>
      </c>
      <c r="F1185" s="867">
        <v>0</v>
      </c>
      <c r="G1185" s="867">
        <v>24473336</v>
      </c>
      <c r="H1185" s="834">
        <f t="shared" si="80"/>
        <v>24473336</v>
      </c>
      <c r="I1185" s="825"/>
      <c r="J1185" s="828" t="s">
        <v>4274</v>
      </c>
      <c r="K1185" s="829"/>
    </row>
    <row r="1186" spans="1:11" ht="156" x14ac:dyDescent="0.3">
      <c r="A1186" s="830">
        <v>2</v>
      </c>
      <c r="B1186" s="831" t="s">
        <v>2702</v>
      </c>
      <c r="C1186" s="832" t="s">
        <v>2703</v>
      </c>
      <c r="D1186" s="867">
        <v>500000000</v>
      </c>
      <c r="E1186" s="834" t="s">
        <v>20</v>
      </c>
      <c r="F1186" s="867">
        <v>0</v>
      </c>
      <c r="G1186" s="867">
        <v>244733360</v>
      </c>
      <c r="H1186" s="834">
        <f t="shared" si="80"/>
        <v>244733360</v>
      </c>
      <c r="I1186" s="825"/>
      <c r="J1186" s="828" t="s">
        <v>4274</v>
      </c>
      <c r="K1186" s="829"/>
    </row>
    <row r="1187" spans="1:11" ht="78" x14ac:dyDescent="0.3">
      <c r="A1187" s="830">
        <v>17</v>
      </c>
      <c r="B1187" s="831" t="s">
        <v>4531</v>
      </c>
      <c r="C1187" s="832" t="s">
        <v>4485</v>
      </c>
      <c r="D1187" s="839"/>
      <c r="E1187" s="834"/>
      <c r="F1187" s="834"/>
      <c r="G1187" s="834">
        <v>100000000</v>
      </c>
      <c r="H1187" s="834">
        <f t="shared" si="80"/>
        <v>100000000</v>
      </c>
      <c r="I1187" s="825">
        <f>G1187</f>
        <v>100000000</v>
      </c>
      <c r="J1187" s="828"/>
      <c r="K1187" s="828" t="s">
        <v>4537</v>
      </c>
    </row>
    <row r="1188" spans="1:11" x14ac:dyDescent="0.3">
      <c r="A1188" s="1360" t="s">
        <v>2704</v>
      </c>
      <c r="B1188" s="1360"/>
      <c r="C1188" s="1360"/>
      <c r="D1188" s="847">
        <f>SUM(D1185:D1187)</f>
        <v>550000000</v>
      </c>
      <c r="E1188" s="847">
        <f t="shared" ref="E1188:G1188" si="83">SUM(E1185:E1187)</f>
        <v>0</v>
      </c>
      <c r="F1188" s="847">
        <f t="shared" si="83"/>
        <v>0</v>
      </c>
      <c r="G1188" s="847">
        <f t="shared" si="83"/>
        <v>369206696</v>
      </c>
      <c r="H1188" s="847">
        <f>SUM(H1185:H1187)</f>
        <v>369206696</v>
      </c>
      <c r="I1188" s="847">
        <f>SUM(I1185:I1187)</f>
        <v>100000000</v>
      </c>
      <c r="J1188" s="828"/>
      <c r="K1188" s="829"/>
    </row>
    <row r="1189" spans="1:11" x14ac:dyDescent="0.3">
      <c r="A1189" s="903">
        <v>8</v>
      </c>
      <c r="B1189" s="852" t="s">
        <v>4194</v>
      </c>
      <c r="C1189" s="816"/>
      <c r="F1189" s="825"/>
      <c r="G1189" s="825"/>
      <c r="H1189" s="834">
        <f t="shared" si="80"/>
        <v>0</v>
      </c>
      <c r="I1189" s="825"/>
      <c r="J1189" s="828"/>
      <c r="K1189" s="829"/>
    </row>
    <row r="1190" spans="1:11" ht="39" x14ac:dyDescent="0.3">
      <c r="A1190" s="830">
        <v>1</v>
      </c>
      <c r="B1190" s="831" t="s">
        <v>236</v>
      </c>
      <c r="C1190" s="832" t="s">
        <v>221</v>
      </c>
      <c r="D1190" s="833">
        <v>3000000</v>
      </c>
      <c r="E1190" s="834" t="s">
        <v>20</v>
      </c>
      <c r="F1190" s="834">
        <v>0</v>
      </c>
      <c r="G1190" s="834"/>
      <c r="H1190" s="834">
        <f t="shared" si="80"/>
        <v>0</v>
      </c>
      <c r="I1190" s="825"/>
      <c r="J1190" s="828" t="s">
        <v>4482</v>
      </c>
      <c r="K1190" s="829"/>
    </row>
    <row r="1191" spans="1:11" ht="58.5" x14ac:dyDescent="0.3">
      <c r="A1191" s="830">
        <v>2</v>
      </c>
      <c r="B1191" s="831" t="s">
        <v>237</v>
      </c>
      <c r="C1191" s="832" t="s">
        <v>222</v>
      </c>
      <c r="D1191" s="835" t="s">
        <v>20</v>
      </c>
      <c r="E1191" s="834" t="s">
        <v>20</v>
      </c>
      <c r="F1191" s="834">
        <v>1000000</v>
      </c>
      <c r="G1191" s="834"/>
      <c r="H1191" s="834"/>
      <c r="I1191" s="825"/>
      <c r="J1191" s="828"/>
      <c r="K1191" s="829"/>
    </row>
    <row r="1192" spans="1:11" ht="58.5" x14ac:dyDescent="0.3">
      <c r="A1192" s="830">
        <v>3</v>
      </c>
      <c r="B1192" s="831" t="s">
        <v>238</v>
      </c>
      <c r="C1192" s="832" t="s">
        <v>223</v>
      </c>
      <c r="D1192" s="833">
        <v>5000000</v>
      </c>
      <c r="E1192" s="834" t="s">
        <v>20</v>
      </c>
      <c r="F1192" s="834">
        <f>D1192/2</f>
        <v>2500000</v>
      </c>
      <c r="G1192" s="834"/>
      <c r="H1192" s="834">
        <f t="shared" si="80"/>
        <v>2500000</v>
      </c>
      <c r="I1192" s="825"/>
      <c r="J1192" s="837" t="s">
        <v>4267</v>
      </c>
      <c r="K1192" s="829"/>
    </row>
    <row r="1193" spans="1:11" ht="58.5" x14ac:dyDescent="0.3">
      <c r="A1193" s="830">
        <v>4</v>
      </c>
      <c r="B1193" s="831" t="s">
        <v>239</v>
      </c>
      <c r="C1193" s="832" t="s">
        <v>3776</v>
      </c>
      <c r="D1193" s="833">
        <v>3500000</v>
      </c>
      <c r="E1193" s="834" t="s">
        <v>20</v>
      </c>
      <c r="F1193" s="834">
        <v>2500000</v>
      </c>
      <c r="G1193" s="834"/>
      <c r="H1193" s="834">
        <f t="shared" si="80"/>
        <v>2500000</v>
      </c>
      <c r="I1193" s="825"/>
      <c r="J1193" s="837" t="s">
        <v>4267</v>
      </c>
      <c r="K1193" s="829"/>
    </row>
    <row r="1194" spans="1:11" ht="117" x14ac:dyDescent="0.3">
      <c r="A1194" s="830">
        <v>5</v>
      </c>
      <c r="B1194" s="831" t="s">
        <v>240</v>
      </c>
      <c r="C1194" s="832" t="s">
        <v>225</v>
      </c>
      <c r="D1194" s="833">
        <v>5000000</v>
      </c>
      <c r="E1194" s="834" t="s">
        <v>20</v>
      </c>
      <c r="F1194" s="834">
        <v>3500000</v>
      </c>
      <c r="G1194" s="834"/>
      <c r="H1194" s="834">
        <f t="shared" si="80"/>
        <v>3500000</v>
      </c>
      <c r="I1194" s="825"/>
      <c r="J1194" s="837" t="s">
        <v>4267</v>
      </c>
      <c r="K1194" s="829"/>
    </row>
    <row r="1195" spans="1:11" ht="58.5" x14ac:dyDescent="0.3">
      <c r="A1195" s="830">
        <v>6</v>
      </c>
      <c r="B1195" s="831" t="s">
        <v>241</v>
      </c>
      <c r="C1195" s="832" t="s">
        <v>226</v>
      </c>
      <c r="D1195" s="833">
        <v>12000000</v>
      </c>
      <c r="E1195" s="834">
        <v>2142500</v>
      </c>
      <c r="F1195" s="834">
        <v>8000000</v>
      </c>
      <c r="G1195" s="834"/>
      <c r="H1195" s="834">
        <f t="shared" si="80"/>
        <v>8000000</v>
      </c>
      <c r="I1195" s="825"/>
      <c r="J1195" s="837" t="s">
        <v>4267</v>
      </c>
      <c r="K1195" s="829"/>
    </row>
    <row r="1196" spans="1:11" ht="58.5" x14ac:dyDescent="0.3">
      <c r="A1196" s="830">
        <v>7</v>
      </c>
      <c r="B1196" s="831" t="s">
        <v>242</v>
      </c>
      <c r="C1196" s="832" t="s">
        <v>227</v>
      </c>
      <c r="D1196" s="833">
        <v>5000000</v>
      </c>
      <c r="E1196" s="834" t="s">
        <v>20</v>
      </c>
      <c r="F1196" s="834">
        <v>4000000</v>
      </c>
      <c r="G1196" s="834"/>
      <c r="H1196" s="834">
        <f t="shared" si="80"/>
        <v>4000000</v>
      </c>
      <c r="I1196" s="825"/>
      <c r="J1196" s="837" t="s">
        <v>4267</v>
      </c>
      <c r="K1196" s="829"/>
    </row>
    <row r="1197" spans="1:11" ht="58.5" x14ac:dyDescent="0.3">
      <c r="A1197" s="830">
        <v>8</v>
      </c>
      <c r="B1197" s="831" t="s">
        <v>243</v>
      </c>
      <c r="C1197" s="832" t="s">
        <v>228</v>
      </c>
      <c r="D1197" s="835" t="s">
        <v>20</v>
      </c>
      <c r="E1197" s="834" t="s">
        <v>20</v>
      </c>
      <c r="F1197" s="834" t="str">
        <f>D1197</f>
        <v>-</v>
      </c>
      <c r="G1197" s="834"/>
      <c r="H1197" s="834">
        <v>0</v>
      </c>
      <c r="I1197" s="825"/>
      <c r="J1197" s="837" t="s">
        <v>4267</v>
      </c>
      <c r="K1197" s="829"/>
    </row>
    <row r="1198" spans="1:11" ht="58.5" x14ac:dyDescent="0.3">
      <c r="A1198" s="830">
        <v>9</v>
      </c>
      <c r="B1198" s="831" t="s">
        <v>244</v>
      </c>
      <c r="C1198" s="832" t="s">
        <v>229</v>
      </c>
      <c r="D1198" s="833">
        <v>6000000</v>
      </c>
      <c r="E1198" s="834">
        <v>3000000</v>
      </c>
      <c r="F1198" s="834">
        <v>5000000</v>
      </c>
      <c r="G1198" s="834"/>
      <c r="H1198" s="834">
        <f t="shared" si="80"/>
        <v>5000000</v>
      </c>
      <c r="I1198" s="825"/>
      <c r="J1198" s="837" t="s">
        <v>4267</v>
      </c>
      <c r="K1198" s="829"/>
    </row>
    <row r="1199" spans="1:11" ht="58.5" x14ac:dyDescent="0.3">
      <c r="A1199" s="830">
        <v>10</v>
      </c>
      <c r="B1199" s="831" t="s">
        <v>245</v>
      </c>
      <c r="C1199" s="832" t="s">
        <v>3778</v>
      </c>
      <c r="D1199" s="833">
        <v>2000000</v>
      </c>
      <c r="E1199" s="834" t="s">
        <v>20</v>
      </c>
      <c r="F1199" s="834">
        <f>D1199</f>
        <v>2000000</v>
      </c>
      <c r="G1199" s="834"/>
      <c r="H1199" s="834">
        <f t="shared" si="80"/>
        <v>2000000</v>
      </c>
      <c r="I1199" s="825"/>
      <c r="J1199" s="837" t="s">
        <v>4267</v>
      </c>
      <c r="K1199" s="829"/>
    </row>
    <row r="1200" spans="1:11" ht="58.5" x14ac:dyDescent="0.3">
      <c r="A1200" s="830">
        <v>11</v>
      </c>
      <c r="B1200" s="831" t="s">
        <v>246</v>
      </c>
      <c r="C1200" s="832" t="s">
        <v>3777</v>
      </c>
      <c r="D1200" s="833">
        <v>3000000</v>
      </c>
      <c r="E1200" s="834" t="s">
        <v>20</v>
      </c>
      <c r="F1200" s="834">
        <v>8500000</v>
      </c>
      <c r="G1200" s="834"/>
      <c r="H1200" s="834">
        <f t="shared" si="80"/>
        <v>8500000</v>
      </c>
      <c r="I1200" s="825"/>
      <c r="J1200" s="837" t="s">
        <v>4267</v>
      </c>
      <c r="K1200" s="829"/>
    </row>
    <row r="1201" spans="1:11" ht="58.5" x14ac:dyDescent="0.3">
      <c r="A1201" s="830">
        <v>12</v>
      </c>
      <c r="B1201" s="831" t="s">
        <v>247</v>
      </c>
      <c r="C1201" s="832" t="s">
        <v>232</v>
      </c>
      <c r="D1201" s="833">
        <v>10000000</v>
      </c>
      <c r="E1201" s="834" t="s">
        <v>20</v>
      </c>
      <c r="F1201" s="834">
        <v>12000000</v>
      </c>
      <c r="G1201" s="834"/>
      <c r="H1201" s="834">
        <f t="shared" si="80"/>
        <v>12000000</v>
      </c>
      <c r="I1201" s="825"/>
      <c r="J1201" s="837" t="s">
        <v>4267</v>
      </c>
      <c r="K1201" s="829"/>
    </row>
    <row r="1202" spans="1:11" ht="39" x14ac:dyDescent="0.3">
      <c r="A1202" s="830">
        <v>13</v>
      </c>
      <c r="B1202" s="831" t="s">
        <v>248</v>
      </c>
      <c r="C1202" s="832" t="s">
        <v>233</v>
      </c>
      <c r="D1202" s="833">
        <v>500000</v>
      </c>
      <c r="E1202" s="834" t="s">
        <v>20</v>
      </c>
      <c r="F1202" s="834">
        <v>500000</v>
      </c>
      <c r="G1202" s="834"/>
      <c r="H1202" s="834">
        <f t="shared" si="80"/>
        <v>500000</v>
      </c>
      <c r="I1202" s="825"/>
      <c r="J1202" s="828" t="s">
        <v>4482</v>
      </c>
      <c r="K1202" s="829"/>
    </row>
    <row r="1203" spans="1:11" ht="58.5" x14ac:dyDescent="0.3">
      <c r="A1203" s="830">
        <v>14</v>
      </c>
      <c r="B1203" s="831" t="s">
        <v>249</v>
      </c>
      <c r="C1203" s="832" t="s">
        <v>234</v>
      </c>
      <c r="D1203" s="833">
        <v>25000000</v>
      </c>
      <c r="E1203" s="834" t="s">
        <v>20</v>
      </c>
      <c r="F1203" s="834">
        <v>6500000</v>
      </c>
      <c r="G1203" s="834"/>
      <c r="H1203" s="834">
        <f t="shared" si="80"/>
        <v>6500000</v>
      </c>
      <c r="I1203" s="825"/>
      <c r="J1203" s="837" t="s">
        <v>4267</v>
      </c>
      <c r="K1203" s="829"/>
    </row>
    <row r="1204" spans="1:11" ht="39" x14ac:dyDescent="0.3">
      <c r="A1204" s="829"/>
      <c r="B1204" s="844"/>
      <c r="C1204" s="844" t="s">
        <v>235</v>
      </c>
      <c r="D1204" s="840">
        <v>80000000</v>
      </c>
      <c r="E1204" s="841">
        <v>5142500</v>
      </c>
      <c r="F1204" s="841">
        <f>SUM(F1190:F1203)</f>
        <v>56000000</v>
      </c>
      <c r="G1204" s="841"/>
      <c r="H1204" s="834">
        <f t="shared" si="80"/>
        <v>56000000</v>
      </c>
      <c r="I1204" s="825"/>
      <c r="J1204" s="828"/>
      <c r="K1204" s="829"/>
    </row>
    <row r="1205" spans="1:11" ht="39" x14ac:dyDescent="0.3">
      <c r="A1205" s="851">
        <v>9</v>
      </c>
      <c r="B1205" s="827" t="s">
        <v>4195</v>
      </c>
      <c r="C1205" s="816"/>
      <c r="F1205" s="825"/>
      <c r="G1205" s="825"/>
      <c r="H1205" s="834">
        <f t="shared" si="80"/>
        <v>0</v>
      </c>
      <c r="I1205" s="825"/>
      <c r="J1205" s="828" t="s">
        <v>4482</v>
      </c>
      <c r="K1205" s="829"/>
    </row>
    <row r="1206" spans="1:11" ht="39" x14ac:dyDescent="0.3">
      <c r="A1206" s="830">
        <v>1</v>
      </c>
      <c r="B1206" s="831" t="s">
        <v>456</v>
      </c>
      <c r="C1206" s="832" t="s">
        <v>434</v>
      </c>
      <c r="D1206" s="833">
        <v>4000000</v>
      </c>
      <c r="E1206" s="834" t="s">
        <v>20</v>
      </c>
      <c r="F1206" s="834">
        <v>0</v>
      </c>
      <c r="G1206" s="834"/>
      <c r="H1206" s="834">
        <f t="shared" si="80"/>
        <v>0</v>
      </c>
      <c r="I1206" s="825"/>
      <c r="J1206" s="828" t="s">
        <v>4482</v>
      </c>
      <c r="K1206" s="829"/>
    </row>
    <row r="1207" spans="1:11" ht="58.5" x14ac:dyDescent="0.3">
      <c r="A1207" s="830">
        <v>2</v>
      </c>
      <c r="B1207" s="831" t="s">
        <v>457</v>
      </c>
      <c r="C1207" s="832" t="s">
        <v>334</v>
      </c>
      <c r="D1207" s="833">
        <v>2000000</v>
      </c>
      <c r="E1207" s="834" t="s">
        <v>20</v>
      </c>
      <c r="F1207" s="834">
        <f>D1207</f>
        <v>2000000</v>
      </c>
      <c r="G1207" s="834"/>
      <c r="H1207" s="834">
        <f t="shared" si="80"/>
        <v>2000000</v>
      </c>
      <c r="I1207" s="825"/>
      <c r="J1207" s="837" t="s">
        <v>4267</v>
      </c>
      <c r="K1207" s="829"/>
    </row>
    <row r="1208" spans="1:11" ht="58.5" x14ac:dyDescent="0.3">
      <c r="A1208" s="830">
        <v>3</v>
      </c>
      <c r="B1208" s="831" t="s">
        <v>458</v>
      </c>
      <c r="C1208" s="832" t="s">
        <v>435</v>
      </c>
      <c r="D1208" s="833">
        <v>2000000</v>
      </c>
      <c r="E1208" s="834" t="s">
        <v>20</v>
      </c>
      <c r="F1208" s="834">
        <f>D1208</f>
        <v>2000000</v>
      </c>
      <c r="G1208" s="834"/>
      <c r="H1208" s="834">
        <f t="shared" si="80"/>
        <v>2000000</v>
      </c>
      <c r="I1208" s="825"/>
      <c r="J1208" s="837" t="s">
        <v>4267</v>
      </c>
      <c r="K1208" s="829"/>
    </row>
    <row r="1209" spans="1:11" ht="39" x14ac:dyDescent="0.3">
      <c r="A1209" s="830">
        <v>4</v>
      </c>
      <c r="B1209" s="831" t="s">
        <v>459</v>
      </c>
      <c r="C1209" s="832" t="s">
        <v>436</v>
      </c>
      <c r="D1209" s="833">
        <v>2000000</v>
      </c>
      <c r="E1209" s="834" t="s">
        <v>20</v>
      </c>
      <c r="F1209" s="834">
        <v>0</v>
      </c>
      <c r="G1209" s="834"/>
      <c r="H1209" s="834">
        <f t="shared" si="80"/>
        <v>0</v>
      </c>
      <c r="I1209" s="825"/>
      <c r="J1209" s="828" t="s">
        <v>4482</v>
      </c>
      <c r="K1209" s="829"/>
    </row>
    <row r="1210" spans="1:11" x14ac:dyDescent="0.3">
      <c r="A1210" s="1360" t="s">
        <v>437</v>
      </c>
      <c r="B1210" s="1360"/>
      <c r="C1210" s="1360"/>
      <c r="D1210" s="840">
        <v>10000000</v>
      </c>
      <c r="E1210" s="847">
        <v>0</v>
      </c>
      <c r="F1210" s="841">
        <f>SUM(F1206:F1209)</f>
        <v>4000000</v>
      </c>
      <c r="G1210" s="841"/>
      <c r="H1210" s="834">
        <f t="shared" si="80"/>
        <v>4000000</v>
      </c>
      <c r="I1210" s="825"/>
      <c r="J1210" s="828"/>
      <c r="K1210" s="829"/>
    </row>
    <row r="1211" spans="1:11" x14ac:dyDescent="0.3">
      <c r="A1211" s="851">
        <v>10</v>
      </c>
      <c r="B1211" s="852" t="s">
        <v>4196</v>
      </c>
      <c r="C1211" s="816"/>
      <c r="F1211" s="866"/>
      <c r="G1211" s="866"/>
      <c r="H1211" s="834">
        <f t="shared" si="80"/>
        <v>0</v>
      </c>
      <c r="I1211" s="825"/>
      <c r="J1211" s="828"/>
      <c r="K1211" s="829"/>
    </row>
    <row r="1212" spans="1:11" ht="39" x14ac:dyDescent="0.3">
      <c r="A1212" s="830">
        <v>1</v>
      </c>
      <c r="B1212" s="831" t="s">
        <v>2468</v>
      </c>
      <c r="C1212" s="832" t="s">
        <v>2469</v>
      </c>
      <c r="D1212" s="833">
        <v>5250000</v>
      </c>
      <c r="E1212" s="834" t="s">
        <v>20</v>
      </c>
      <c r="F1212" s="867">
        <f>D1212</f>
        <v>5250000</v>
      </c>
      <c r="G1212" s="867"/>
      <c r="H1212" s="834">
        <f t="shared" si="80"/>
        <v>5250000</v>
      </c>
      <c r="I1212" s="825"/>
      <c r="J1212" s="828" t="s">
        <v>4482</v>
      </c>
      <c r="K1212" s="829"/>
    </row>
    <row r="1213" spans="1:11" ht="39" x14ac:dyDescent="0.3">
      <c r="A1213" s="830">
        <v>2</v>
      </c>
      <c r="B1213" s="831" t="s">
        <v>2470</v>
      </c>
      <c r="C1213" s="832" t="s">
        <v>2471</v>
      </c>
      <c r="D1213" s="833">
        <v>800000</v>
      </c>
      <c r="E1213" s="834" t="s">
        <v>20</v>
      </c>
      <c r="F1213" s="834">
        <v>0</v>
      </c>
      <c r="G1213" s="867"/>
      <c r="H1213" s="834">
        <f t="shared" si="80"/>
        <v>0</v>
      </c>
      <c r="I1213" s="825"/>
      <c r="J1213" s="828" t="s">
        <v>4482</v>
      </c>
      <c r="K1213" s="829"/>
    </row>
    <row r="1214" spans="1:11" ht="39" x14ac:dyDescent="0.3">
      <c r="A1214" s="830">
        <v>3</v>
      </c>
      <c r="B1214" s="831" t="s">
        <v>2472</v>
      </c>
      <c r="C1214" s="832" t="s">
        <v>2473</v>
      </c>
      <c r="D1214" s="853" t="s">
        <v>20</v>
      </c>
      <c r="E1214" s="834" t="s">
        <v>20</v>
      </c>
      <c r="F1214" s="834" t="str">
        <f>D1214</f>
        <v>-</v>
      </c>
      <c r="G1214" s="867"/>
      <c r="H1214" s="834" t="e">
        <f t="shared" si="80"/>
        <v>#VALUE!</v>
      </c>
      <c r="I1214" s="825"/>
      <c r="J1214" s="828" t="s">
        <v>4482</v>
      </c>
      <c r="K1214" s="829"/>
    </row>
    <row r="1215" spans="1:11" ht="39" x14ac:dyDescent="0.3">
      <c r="A1215" s="830">
        <v>4</v>
      </c>
      <c r="B1215" s="831" t="s">
        <v>2474</v>
      </c>
      <c r="C1215" s="832" t="s">
        <v>2475</v>
      </c>
      <c r="D1215" s="833">
        <v>600000</v>
      </c>
      <c r="E1215" s="834" t="s">
        <v>20</v>
      </c>
      <c r="F1215" s="834">
        <v>0</v>
      </c>
      <c r="G1215" s="867"/>
      <c r="H1215" s="834">
        <f t="shared" si="80"/>
        <v>0</v>
      </c>
      <c r="I1215" s="825"/>
      <c r="J1215" s="828" t="s">
        <v>4482</v>
      </c>
      <c r="K1215" s="829"/>
    </row>
    <row r="1216" spans="1:11" ht="39" x14ac:dyDescent="0.3">
      <c r="A1216" s="830">
        <v>5</v>
      </c>
      <c r="B1216" s="831" t="s">
        <v>2476</v>
      </c>
      <c r="C1216" s="832" t="s">
        <v>2477</v>
      </c>
      <c r="D1216" s="833">
        <v>600000</v>
      </c>
      <c r="E1216" s="834" t="s">
        <v>20</v>
      </c>
      <c r="F1216" s="834">
        <v>0</v>
      </c>
      <c r="G1216" s="867"/>
      <c r="H1216" s="834">
        <f t="shared" si="80"/>
        <v>0</v>
      </c>
      <c r="I1216" s="825"/>
      <c r="J1216" s="828" t="s">
        <v>4482</v>
      </c>
      <c r="K1216" s="829"/>
    </row>
    <row r="1217" spans="1:11" ht="39" x14ac:dyDescent="0.3">
      <c r="A1217" s="830">
        <v>6</v>
      </c>
      <c r="B1217" s="831" t="s">
        <v>2478</v>
      </c>
      <c r="C1217" s="832" t="s">
        <v>2479</v>
      </c>
      <c r="D1217" s="833">
        <v>200000</v>
      </c>
      <c r="E1217" s="834" t="s">
        <v>20</v>
      </c>
      <c r="F1217" s="834">
        <v>0</v>
      </c>
      <c r="G1217" s="867"/>
      <c r="H1217" s="834">
        <f t="shared" si="80"/>
        <v>0</v>
      </c>
      <c r="I1217" s="825"/>
      <c r="J1217" s="828" t="s">
        <v>4482</v>
      </c>
      <c r="K1217" s="829"/>
    </row>
    <row r="1218" spans="1:11" ht="39" x14ac:dyDescent="0.3">
      <c r="A1218" s="830">
        <v>7</v>
      </c>
      <c r="B1218" s="831" t="s">
        <v>2480</v>
      </c>
      <c r="C1218" s="832" t="s">
        <v>2481</v>
      </c>
      <c r="D1218" s="833">
        <v>900000</v>
      </c>
      <c r="E1218" s="834" t="s">
        <v>20</v>
      </c>
      <c r="F1218" s="834">
        <v>0</v>
      </c>
      <c r="G1218" s="867"/>
      <c r="H1218" s="834">
        <f t="shared" si="80"/>
        <v>0</v>
      </c>
      <c r="I1218" s="825"/>
      <c r="J1218" s="828" t="s">
        <v>4482</v>
      </c>
      <c r="K1218" s="829"/>
    </row>
    <row r="1219" spans="1:11" ht="39" x14ac:dyDescent="0.3">
      <c r="A1219" s="830">
        <v>8</v>
      </c>
      <c r="B1219" s="831" t="s">
        <v>2482</v>
      </c>
      <c r="C1219" s="832" t="s">
        <v>2483</v>
      </c>
      <c r="D1219" s="853" t="s">
        <v>20</v>
      </c>
      <c r="E1219" s="834" t="s">
        <v>20</v>
      </c>
      <c r="F1219" s="834">
        <v>0</v>
      </c>
      <c r="G1219" s="867"/>
      <c r="H1219" s="834">
        <f t="shared" si="80"/>
        <v>0</v>
      </c>
      <c r="I1219" s="825"/>
      <c r="J1219" s="828"/>
      <c r="K1219" s="829"/>
    </row>
    <row r="1220" spans="1:11" ht="58.5" x14ac:dyDescent="0.3">
      <c r="A1220" s="830">
        <v>9</v>
      </c>
      <c r="B1220" s="831" t="s">
        <v>2484</v>
      </c>
      <c r="C1220" s="832" t="s">
        <v>2485</v>
      </c>
      <c r="D1220" s="833">
        <v>800000</v>
      </c>
      <c r="E1220" s="834" t="s">
        <v>20</v>
      </c>
      <c r="F1220" s="867">
        <f>D1220</f>
        <v>800000</v>
      </c>
      <c r="G1220" s="867"/>
      <c r="H1220" s="834">
        <f t="shared" si="80"/>
        <v>800000</v>
      </c>
      <c r="I1220" s="825"/>
      <c r="J1220" s="837" t="s">
        <v>4267</v>
      </c>
      <c r="K1220" s="829"/>
    </row>
    <row r="1221" spans="1:11" ht="58.5" x14ac:dyDescent="0.3">
      <c r="A1221" s="830">
        <v>10</v>
      </c>
      <c r="B1221" s="831" t="s">
        <v>2486</v>
      </c>
      <c r="C1221" s="832" t="s">
        <v>2487</v>
      </c>
      <c r="D1221" s="833">
        <v>250000</v>
      </c>
      <c r="E1221" s="834" t="s">
        <v>20</v>
      </c>
      <c r="F1221" s="867">
        <f>D1221</f>
        <v>250000</v>
      </c>
      <c r="G1221" s="867"/>
      <c r="H1221" s="834">
        <f t="shared" si="80"/>
        <v>250000</v>
      </c>
      <c r="I1221" s="825"/>
      <c r="J1221" s="837" t="s">
        <v>4267</v>
      </c>
      <c r="K1221" s="829"/>
    </row>
    <row r="1222" spans="1:11" ht="58.5" x14ac:dyDescent="0.3">
      <c r="A1222" s="830">
        <v>11</v>
      </c>
      <c r="B1222" s="831" t="s">
        <v>2488</v>
      </c>
      <c r="C1222" s="832" t="s">
        <v>2489</v>
      </c>
      <c r="D1222" s="833">
        <v>600000</v>
      </c>
      <c r="E1222" s="834" t="s">
        <v>20</v>
      </c>
      <c r="F1222" s="867">
        <f>D1222</f>
        <v>600000</v>
      </c>
      <c r="G1222" s="867"/>
      <c r="H1222" s="834">
        <f t="shared" si="80"/>
        <v>600000</v>
      </c>
      <c r="I1222" s="825"/>
      <c r="J1222" s="837" t="s">
        <v>4267</v>
      </c>
      <c r="K1222" s="829"/>
    </row>
    <row r="1223" spans="1:11" ht="58.5" x14ac:dyDescent="0.3">
      <c r="A1223" s="1360" t="s">
        <v>2490</v>
      </c>
      <c r="B1223" s="1360"/>
      <c r="C1223" s="1360"/>
      <c r="D1223" s="840">
        <v>10000000</v>
      </c>
      <c r="E1223" s="847">
        <v>0</v>
      </c>
      <c r="F1223" s="841">
        <f>SUM(F1212:F1222)</f>
        <v>6900000</v>
      </c>
      <c r="G1223" s="841"/>
      <c r="H1223" s="834">
        <f t="shared" si="80"/>
        <v>6900000</v>
      </c>
      <c r="I1223" s="825"/>
      <c r="J1223" s="837" t="s">
        <v>4267</v>
      </c>
      <c r="K1223" s="829"/>
    </row>
    <row r="1224" spans="1:11" x14ac:dyDescent="0.3">
      <c r="A1224" s="1360" t="s">
        <v>3436</v>
      </c>
      <c r="B1224" s="1360"/>
      <c r="C1224" s="1360"/>
      <c r="D1224" s="847">
        <f>D1223+D1210+D1204+D1188+D1183+D1176+D1170+D1163+D1139+D1113</f>
        <v>7096116035.9700003</v>
      </c>
      <c r="E1224" s="847">
        <f>E1223+E1210+E1204+E1188+E1183+E1176+E1170+E1163+E1139+E1113</f>
        <v>132235167.59</v>
      </c>
      <c r="F1224" s="841">
        <f>F1223+F1210+F1204+F1188+F1183+F1176+F1170+F1163+F1139+F1113</f>
        <v>4627940581.5500002</v>
      </c>
      <c r="G1224" s="841">
        <f>G1223+G1210+G1204+G1188+G1183+G1176+G1170+G1163+G1139+G1113</f>
        <v>1119206696</v>
      </c>
      <c r="H1224" s="834">
        <f t="shared" si="80"/>
        <v>5747147277.5500002</v>
      </c>
      <c r="I1224" s="841">
        <f>I1223+I1210+I1204+I1188+I1183+I1176+I1170+I1163+I1139+I1113</f>
        <v>148000000</v>
      </c>
      <c r="J1224" s="828"/>
      <c r="K1224" s="829"/>
    </row>
    <row r="1225" spans="1:11" x14ac:dyDescent="0.3">
      <c r="A1225" s="1361" t="s">
        <v>3437</v>
      </c>
      <c r="B1225" s="1361"/>
      <c r="C1225" s="1361"/>
      <c r="D1225" s="1361"/>
      <c r="E1225" s="1361"/>
      <c r="F1225" s="1362"/>
      <c r="G1225" s="892"/>
      <c r="H1225" s="834">
        <f t="shared" si="80"/>
        <v>0</v>
      </c>
      <c r="I1225" s="825"/>
      <c r="J1225" s="828"/>
      <c r="K1225" s="829"/>
    </row>
    <row r="1226" spans="1:11" x14ac:dyDescent="0.3">
      <c r="A1226" s="851">
        <v>1</v>
      </c>
      <c r="B1226" s="852" t="s">
        <v>4197</v>
      </c>
      <c r="C1226" s="816"/>
      <c r="F1226" s="825"/>
      <c r="G1226" s="825"/>
      <c r="H1226" s="834">
        <f t="shared" si="80"/>
        <v>0</v>
      </c>
      <c r="I1226" s="825"/>
      <c r="J1226" s="828"/>
      <c r="K1226" s="829"/>
    </row>
    <row r="1227" spans="1:11" ht="58.5" x14ac:dyDescent="0.3">
      <c r="A1227" s="830">
        <v>1</v>
      </c>
      <c r="B1227" s="831" t="s">
        <v>562</v>
      </c>
      <c r="C1227" s="832" t="s">
        <v>557</v>
      </c>
      <c r="D1227" s="833">
        <v>100000000</v>
      </c>
      <c r="E1227" s="834" t="s">
        <v>20</v>
      </c>
      <c r="F1227" s="834">
        <f>70000000-10000000-25000000</f>
        <v>35000000</v>
      </c>
      <c r="G1227" s="834">
        <f>150000000-85000000</f>
        <v>65000000</v>
      </c>
      <c r="H1227" s="834">
        <f t="shared" si="80"/>
        <v>100000000</v>
      </c>
      <c r="I1227" s="825"/>
      <c r="J1227" s="837" t="s">
        <v>4267</v>
      </c>
      <c r="K1227" s="829"/>
    </row>
    <row r="1228" spans="1:11" ht="58.5" x14ac:dyDescent="0.3">
      <c r="A1228" s="830">
        <v>2</v>
      </c>
      <c r="B1228" s="831" t="s">
        <v>563</v>
      </c>
      <c r="C1228" s="832" t="s">
        <v>558</v>
      </c>
      <c r="D1228" s="833">
        <v>40000000</v>
      </c>
      <c r="E1228" s="834" t="s">
        <v>20</v>
      </c>
      <c r="F1228" s="834">
        <v>20000000</v>
      </c>
      <c r="G1228" s="834"/>
      <c r="H1228" s="834">
        <f t="shared" si="80"/>
        <v>20000000</v>
      </c>
      <c r="I1228" s="825"/>
      <c r="J1228" s="837" t="s">
        <v>4267</v>
      </c>
      <c r="K1228" s="829"/>
    </row>
    <row r="1229" spans="1:11" ht="58.5" x14ac:dyDescent="0.3">
      <c r="A1229" s="830">
        <v>3</v>
      </c>
      <c r="B1229" s="831" t="s">
        <v>564</v>
      </c>
      <c r="C1229" s="832" t="s">
        <v>559</v>
      </c>
      <c r="D1229" s="833">
        <v>30000000</v>
      </c>
      <c r="E1229" s="834" t="s">
        <v>20</v>
      </c>
      <c r="F1229" s="834">
        <v>2000000</v>
      </c>
      <c r="G1229" s="834"/>
      <c r="H1229" s="834">
        <f t="shared" si="80"/>
        <v>2000000</v>
      </c>
      <c r="I1229" s="825"/>
      <c r="J1229" s="837" t="s">
        <v>4267</v>
      </c>
      <c r="K1229" s="829"/>
    </row>
    <row r="1230" spans="1:11" ht="58.5" x14ac:dyDescent="0.3">
      <c r="A1230" s="830">
        <v>4</v>
      </c>
      <c r="B1230" s="831" t="s">
        <v>565</v>
      </c>
      <c r="C1230" s="832" t="s">
        <v>560</v>
      </c>
      <c r="D1230" s="833">
        <v>10000000</v>
      </c>
      <c r="E1230" s="834">
        <v>1500000</v>
      </c>
      <c r="F1230" s="834">
        <v>5000000</v>
      </c>
      <c r="G1230" s="834"/>
      <c r="H1230" s="834">
        <f t="shared" si="80"/>
        <v>5000000</v>
      </c>
      <c r="I1230" s="825"/>
      <c r="J1230" s="837" t="s">
        <v>4267</v>
      </c>
      <c r="K1230" s="829"/>
    </row>
    <row r="1231" spans="1:11" ht="58.5" x14ac:dyDescent="0.3">
      <c r="A1231" s="830">
        <v>5</v>
      </c>
      <c r="B1231" s="831" t="s">
        <v>566</v>
      </c>
      <c r="C1231" s="832" t="s">
        <v>561</v>
      </c>
      <c r="D1231" s="833">
        <v>120000000</v>
      </c>
      <c r="E1231" s="834">
        <v>13713491.33</v>
      </c>
      <c r="F1231" s="834">
        <v>70000000</v>
      </c>
      <c r="G1231" s="834"/>
      <c r="H1231" s="834">
        <f t="shared" si="80"/>
        <v>70000000</v>
      </c>
      <c r="I1231" s="825"/>
      <c r="J1231" s="837" t="s">
        <v>4267</v>
      </c>
      <c r="K1231" s="829"/>
    </row>
    <row r="1232" spans="1:11" x14ac:dyDescent="0.3">
      <c r="A1232" s="1360" t="s">
        <v>556</v>
      </c>
      <c r="B1232" s="1360"/>
      <c r="C1232" s="1360"/>
      <c r="D1232" s="840">
        <v>300000000</v>
      </c>
      <c r="E1232" s="841">
        <v>15213491.33</v>
      </c>
      <c r="F1232" s="841">
        <f>SUM(F1227:F1231)</f>
        <v>132000000</v>
      </c>
      <c r="G1232" s="841">
        <f>SUM(G1227:G1231)</f>
        <v>65000000</v>
      </c>
      <c r="H1232" s="834">
        <f t="shared" si="80"/>
        <v>197000000</v>
      </c>
      <c r="I1232" s="841">
        <f>SUM(I1227:I1231)</f>
        <v>0</v>
      </c>
      <c r="J1232" s="828"/>
      <c r="K1232" s="829"/>
    </row>
    <row r="1233" spans="1:11" x14ac:dyDescent="0.3">
      <c r="A1233" s="889">
        <v>2</v>
      </c>
      <c r="B1233" s="852" t="s">
        <v>4198</v>
      </c>
      <c r="C1233" s="863"/>
      <c r="D1233" s="864"/>
      <c r="E1233" s="865"/>
      <c r="F1233" s="825"/>
      <c r="G1233" s="825"/>
      <c r="H1233" s="834">
        <f t="shared" si="80"/>
        <v>0</v>
      </c>
      <c r="I1233" s="825"/>
      <c r="J1233" s="828"/>
      <c r="K1233" s="829"/>
    </row>
    <row r="1234" spans="1:11" ht="97.5" x14ac:dyDescent="0.3">
      <c r="A1234" s="830">
        <v>1</v>
      </c>
      <c r="B1234" s="831" t="s">
        <v>469</v>
      </c>
      <c r="C1234" s="832" t="s">
        <v>466</v>
      </c>
      <c r="D1234" s="833">
        <v>28000000</v>
      </c>
      <c r="E1234" s="834" t="s">
        <v>20</v>
      </c>
      <c r="F1234" s="834">
        <v>5000000</v>
      </c>
      <c r="G1234" s="834"/>
      <c r="H1234" s="834">
        <f t="shared" si="80"/>
        <v>5000000</v>
      </c>
      <c r="I1234" s="825"/>
      <c r="J1234" s="837" t="s">
        <v>4267</v>
      </c>
      <c r="K1234" s="829"/>
    </row>
    <row r="1235" spans="1:11" ht="58.5" x14ac:dyDescent="0.3">
      <c r="A1235" s="830">
        <v>2</v>
      </c>
      <c r="B1235" s="831" t="s">
        <v>470</v>
      </c>
      <c r="C1235" s="832" t="s">
        <v>467</v>
      </c>
      <c r="D1235" s="833">
        <v>9000000</v>
      </c>
      <c r="E1235" s="834" t="s">
        <v>20</v>
      </c>
      <c r="F1235" s="834">
        <v>2000000</v>
      </c>
      <c r="G1235" s="834"/>
      <c r="H1235" s="834">
        <f t="shared" ref="H1235:H1301" si="84">F1235+G1235</f>
        <v>2000000</v>
      </c>
      <c r="I1235" s="825"/>
      <c r="J1235" s="837" t="s">
        <v>4267</v>
      </c>
      <c r="K1235" s="829"/>
    </row>
    <row r="1236" spans="1:11" ht="58.5" x14ac:dyDescent="0.3">
      <c r="A1236" s="830">
        <v>3</v>
      </c>
      <c r="B1236" s="831" t="s">
        <v>471</v>
      </c>
      <c r="C1236" s="832" t="s">
        <v>468</v>
      </c>
      <c r="D1236" s="833">
        <v>3000000</v>
      </c>
      <c r="E1236" s="834" t="s">
        <v>20</v>
      </c>
      <c r="F1236" s="834">
        <f>D1236</f>
        <v>3000000</v>
      </c>
      <c r="G1236" s="834"/>
      <c r="H1236" s="834">
        <f t="shared" si="84"/>
        <v>3000000</v>
      </c>
      <c r="I1236" s="825"/>
      <c r="J1236" s="837" t="s">
        <v>4267</v>
      </c>
      <c r="K1236" s="829"/>
    </row>
    <row r="1237" spans="1:11" ht="58.5" x14ac:dyDescent="0.3">
      <c r="A1237" s="830"/>
      <c r="B1237" s="831" t="s">
        <v>4466</v>
      </c>
      <c r="C1237" s="832" t="s">
        <v>4474</v>
      </c>
      <c r="D1237" s="839">
        <v>0</v>
      </c>
      <c r="E1237" s="834">
        <v>0</v>
      </c>
      <c r="F1237" s="834">
        <v>15000000</v>
      </c>
      <c r="G1237" s="834"/>
      <c r="H1237" s="834">
        <f t="shared" si="84"/>
        <v>15000000</v>
      </c>
      <c r="I1237" s="825"/>
      <c r="J1237" s="837" t="s">
        <v>4267</v>
      </c>
      <c r="K1237" s="829"/>
    </row>
    <row r="1238" spans="1:11" x14ac:dyDescent="0.3">
      <c r="A1238" s="1360" t="s">
        <v>455</v>
      </c>
      <c r="B1238" s="1360"/>
      <c r="C1238" s="1360"/>
      <c r="D1238" s="840">
        <v>40000000</v>
      </c>
      <c r="E1238" s="847">
        <f>SUM(E1234:E1236)</f>
        <v>0</v>
      </c>
      <c r="F1238" s="841">
        <f>SUM(F1234:F1237)</f>
        <v>25000000</v>
      </c>
      <c r="G1238" s="841"/>
      <c r="H1238" s="834">
        <f t="shared" si="84"/>
        <v>25000000</v>
      </c>
      <c r="I1238" s="825"/>
      <c r="J1238" s="828"/>
      <c r="K1238" s="829"/>
    </row>
    <row r="1239" spans="1:11" x14ac:dyDescent="0.3">
      <c r="A1239" s="851">
        <v>3</v>
      </c>
      <c r="B1239" s="852" t="s">
        <v>4199</v>
      </c>
      <c r="C1239" s="816"/>
      <c r="F1239" s="825"/>
      <c r="G1239" s="825"/>
      <c r="H1239" s="834">
        <f t="shared" si="84"/>
        <v>0</v>
      </c>
      <c r="I1239" s="825"/>
      <c r="J1239" s="828"/>
      <c r="K1239" s="829"/>
    </row>
    <row r="1240" spans="1:11" ht="58.5" x14ac:dyDescent="0.3">
      <c r="A1240" s="830">
        <v>1</v>
      </c>
      <c r="B1240" s="831" t="s">
        <v>535</v>
      </c>
      <c r="C1240" s="832" t="s">
        <v>530</v>
      </c>
      <c r="D1240" s="833">
        <v>400000000</v>
      </c>
      <c r="E1240" s="834">
        <v>65690860.039999999</v>
      </c>
      <c r="F1240" s="834">
        <v>150000000</v>
      </c>
      <c r="G1240" s="834"/>
      <c r="H1240" s="834">
        <f t="shared" si="84"/>
        <v>150000000</v>
      </c>
      <c r="I1240" s="825"/>
      <c r="J1240" s="837" t="s">
        <v>4267</v>
      </c>
      <c r="K1240" s="829"/>
    </row>
    <row r="1241" spans="1:11" ht="58.5" x14ac:dyDescent="0.3">
      <c r="A1241" s="830">
        <v>2</v>
      </c>
      <c r="B1241" s="831" t="s">
        <v>536</v>
      </c>
      <c r="C1241" s="832" t="s">
        <v>531</v>
      </c>
      <c r="D1241" s="833">
        <v>500000000</v>
      </c>
      <c r="E1241" s="834">
        <v>256811396.59</v>
      </c>
      <c r="F1241" s="834">
        <v>300000000</v>
      </c>
      <c r="G1241" s="834">
        <v>400000000</v>
      </c>
      <c r="H1241" s="834">
        <f t="shared" si="84"/>
        <v>700000000</v>
      </c>
      <c r="I1241" s="825"/>
      <c r="J1241" s="837" t="s">
        <v>4271</v>
      </c>
      <c r="K1241" s="829"/>
    </row>
    <row r="1242" spans="1:11" ht="58.5" x14ac:dyDescent="0.3">
      <c r="A1242" s="830">
        <v>3</v>
      </c>
      <c r="B1242" s="831" t="s">
        <v>537</v>
      </c>
      <c r="C1242" s="832" t="s">
        <v>532</v>
      </c>
      <c r="D1242" s="833">
        <v>10000000</v>
      </c>
      <c r="E1242" s="834" t="s">
        <v>20</v>
      </c>
      <c r="F1242" s="834">
        <f>D1242</f>
        <v>10000000</v>
      </c>
      <c r="G1242" s="834"/>
      <c r="H1242" s="834">
        <f t="shared" si="84"/>
        <v>10000000</v>
      </c>
      <c r="I1242" s="825"/>
      <c r="J1242" s="837" t="s">
        <v>4267</v>
      </c>
      <c r="K1242" s="829"/>
    </row>
    <row r="1243" spans="1:11" ht="58.5" x14ac:dyDescent="0.3">
      <c r="A1243" s="830">
        <v>4</v>
      </c>
      <c r="B1243" s="831" t="s">
        <v>538</v>
      </c>
      <c r="C1243" s="832" t="s">
        <v>533</v>
      </c>
      <c r="D1243" s="833">
        <v>80000000</v>
      </c>
      <c r="E1243" s="834">
        <v>12684662</v>
      </c>
      <c r="F1243" s="834">
        <v>30000000</v>
      </c>
      <c r="G1243" s="834"/>
      <c r="H1243" s="834">
        <f t="shared" si="84"/>
        <v>30000000</v>
      </c>
      <c r="I1243" s="825"/>
      <c r="J1243" s="837" t="s">
        <v>4267</v>
      </c>
      <c r="K1243" s="829"/>
    </row>
    <row r="1244" spans="1:11" ht="39" x14ac:dyDescent="0.3">
      <c r="A1244" s="830">
        <v>5</v>
      </c>
      <c r="B1244" s="831" t="s">
        <v>539</v>
      </c>
      <c r="C1244" s="832" t="s">
        <v>534</v>
      </c>
      <c r="D1244" s="833">
        <v>10000000</v>
      </c>
      <c r="E1244" s="834" t="s">
        <v>20</v>
      </c>
      <c r="F1244" s="834">
        <v>0</v>
      </c>
      <c r="G1244" s="834"/>
      <c r="H1244" s="834">
        <f t="shared" si="84"/>
        <v>0</v>
      </c>
      <c r="I1244" s="825"/>
      <c r="J1244" s="828" t="s">
        <v>4482</v>
      </c>
      <c r="K1244" s="829"/>
    </row>
    <row r="1245" spans="1:11" x14ac:dyDescent="0.3">
      <c r="A1245" s="1360" t="s">
        <v>529</v>
      </c>
      <c r="B1245" s="1360"/>
      <c r="C1245" s="1360"/>
      <c r="D1245" s="840">
        <v>1000000000</v>
      </c>
      <c r="E1245" s="841">
        <v>335186918.63</v>
      </c>
      <c r="F1245" s="841">
        <f>SUM(F1240:F1244)</f>
        <v>490000000</v>
      </c>
      <c r="G1245" s="841">
        <f>SUM(G1240:G1244)</f>
        <v>400000000</v>
      </c>
      <c r="H1245" s="834">
        <f t="shared" si="84"/>
        <v>890000000</v>
      </c>
      <c r="I1245" s="825"/>
      <c r="J1245" s="828"/>
      <c r="K1245" s="829"/>
    </row>
    <row r="1246" spans="1:11" x14ac:dyDescent="0.3">
      <c r="A1246" s="851">
        <v>4</v>
      </c>
      <c r="B1246" s="852" t="s">
        <v>4200</v>
      </c>
      <c r="C1246" s="816"/>
      <c r="F1246" s="825"/>
      <c r="G1246" s="825"/>
      <c r="H1246" s="834">
        <f t="shared" si="84"/>
        <v>0</v>
      </c>
      <c r="I1246" s="825"/>
      <c r="J1246" s="828"/>
      <c r="K1246" s="829"/>
    </row>
    <row r="1247" spans="1:11" ht="58.5" x14ac:dyDescent="0.3">
      <c r="A1247" s="830">
        <v>1</v>
      </c>
      <c r="B1247" s="831" t="s">
        <v>460</v>
      </c>
      <c r="C1247" s="832" t="s">
        <v>441</v>
      </c>
      <c r="D1247" s="833">
        <v>1500000</v>
      </c>
      <c r="E1247" s="834">
        <v>327777.77</v>
      </c>
      <c r="F1247" s="834">
        <v>500000</v>
      </c>
      <c r="G1247" s="834"/>
      <c r="H1247" s="834">
        <f t="shared" si="84"/>
        <v>500000</v>
      </c>
      <c r="I1247" s="825"/>
      <c r="J1247" s="837" t="s">
        <v>4267</v>
      </c>
      <c r="K1247" s="829"/>
    </row>
    <row r="1248" spans="1:11" ht="58.5" x14ac:dyDescent="0.3">
      <c r="A1248" s="830">
        <v>2</v>
      </c>
      <c r="B1248" s="831" t="s">
        <v>461</v>
      </c>
      <c r="C1248" s="832" t="s">
        <v>442</v>
      </c>
      <c r="D1248" s="833">
        <v>600000</v>
      </c>
      <c r="E1248" s="834">
        <v>283333.33</v>
      </c>
      <c r="F1248" s="834">
        <v>300000</v>
      </c>
      <c r="G1248" s="834"/>
      <c r="H1248" s="834">
        <f t="shared" si="84"/>
        <v>300000</v>
      </c>
      <c r="I1248" s="825"/>
      <c r="J1248" s="837" t="s">
        <v>4267</v>
      </c>
      <c r="K1248" s="829"/>
    </row>
    <row r="1249" spans="1:11" ht="58.5" x14ac:dyDescent="0.3">
      <c r="A1249" s="830">
        <v>3</v>
      </c>
      <c r="B1249" s="831" t="s">
        <v>462</v>
      </c>
      <c r="C1249" s="832" t="s">
        <v>443</v>
      </c>
      <c r="D1249" s="833">
        <v>500000</v>
      </c>
      <c r="E1249" s="834">
        <v>385555.56</v>
      </c>
      <c r="F1249" s="834">
        <f>D1249</f>
        <v>500000</v>
      </c>
      <c r="G1249" s="834"/>
      <c r="H1249" s="834">
        <f t="shared" si="84"/>
        <v>500000</v>
      </c>
      <c r="I1249" s="825"/>
      <c r="J1249" s="837" t="s">
        <v>4267</v>
      </c>
      <c r="K1249" s="829"/>
    </row>
    <row r="1250" spans="1:11" ht="58.5" x14ac:dyDescent="0.3">
      <c r="A1250" s="830">
        <v>4</v>
      </c>
      <c r="B1250" s="831" t="s">
        <v>463</v>
      </c>
      <c r="C1250" s="832" t="s">
        <v>444</v>
      </c>
      <c r="D1250" s="833">
        <v>350000</v>
      </c>
      <c r="E1250" s="834" t="s">
        <v>20</v>
      </c>
      <c r="F1250" s="834">
        <f>D1250</f>
        <v>350000</v>
      </c>
      <c r="G1250" s="834"/>
      <c r="H1250" s="834">
        <f t="shared" si="84"/>
        <v>350000</v>
      </c>
      <c r="I1250" s="825"/>
      <c r="J1250" s="837" t="s">
        <v>4267</v>
      </c>
      <c r="K1250" s="829"/>
    </row>
    <row r="1251" spans="1:11" ht="58.5" x14ac:dyDescent="0.3">
      <c r="A1251" s="830">
        <v>5</v>
      </c>
      <c r="B1251" s="831" t="s">
        <v>464</v>
      </c>
      <c r="C1251" s="832" t="s">
        <v>445</v>
      </c>
      <c r="D1251" s="833">
        <v>250000</v>
      </c>
      <c r="E1251" s="834" t="s">
        <v>20</v>
      </c>
      <c r="F1251" s="834">
        <f>D1251</f>
        <v>250000</v>
      </c>
      <c r="G1251" s="834"/>
      <c r="H1251" s="834">
        <f t="shared" si="84"/>
        <v>250000</v>
      </c>
      <c r="I1251" s="825"/>
      <c r="J1251" s="837" t="s">
        <v>4267</v>
      </c>
      <c r="K1251" s="829"/>
    </row>
    <row r="1252" spans="1:11" ht="58.5" x14ac:dyDescent="0.3">
      <c r="A1252" s="830">
        <v>6</v>
      </c>
      <c r="B1252" s="831" t="s">
        <v>465</v>
      </c>
      <c r="C1252" s="832" t="s">
        <v>446</v>
      </c>
      <c r="D1252" s="833">
        <v>800000</v>
      </c>
      <c r="E1252" s="834" t="s">
        <v>20</v>
      </c>
      <c r="F1252" s="834">
        <v>300000</v>
      </c>
      <c r="G1252" s="834"/>
      <c r="H1252" s="834">
        <f t="shared" si="84"/>
        <v>300000</v>
      </c>
      <c r="I1252" s="825"/>
      <c r="J1252" s="837" t="s">
        <v>4267</v>
      </c>
      <c r="K1252" s="829"/>
    </row>
    <row r="1253" spans="1:11" x14ac:dyDescent="0.3">
      <c r="A1253" s="1360" t="s">
        <v>440</v>
      </c>
      <c r="B1253" s="1360"/>
      <c r="C1253" s="1360"/>
      <c r="D1253" s="841">
        <f>SUM(D1247:D1252)</f>
        <v>4000000</v>
      </c>
      <c r="E1253" s="841">
        <v>996666.66</v>
      </c>
      <c r="F1253" s="841">
        <f>SUM(F1247:F1252)</f>
        <v>2200000</v>
      </c>
      <c r="G1253" s="841">
        <f>SUM(G1247:G1252)</f>
        <v>0</v>
      </c>
      <c r="H1253" s="834">
        <f t="shared" si="84"/>
        <v>2200000</v>
      </c>
      <c r="I1253" s="825"/>
      <c r="J1253" s="828"/>
      <c r="K1253" s="829"/>
    </row>
    <row r="1254" spans="1:11" x14ac:dyDescent="0.3">
      <c r="A1254" s="851">
        <v>5</v>
      </c>
      <c r="B1254" s="852" t="s">
        <v>4201</v>
      </c>
      <c r="C1254" s="816"/>
      <c r="H1254" s="834">
        <f t="shared" si="84"/>
        <v>0</v>
      </c>
      <c r="I1254" s="825"/>
      <c r="J1254" s="828"/>
      <c r="K1254" s="829"/>
    </row>
    <row r="1255" spans="1:11" ht="58.5" x14ac:dyDescent="0.3">
      <c r="A1255" s="830">
        <v>1</v>
      </c>
      <c r="B1255" s="831" t="s">
        <v>1830</v>
      </c>
      <c r="C1255" s="832" t="s">
        <v>1826</v>
      </c>
      <c r="D1255" s="833">
        <v>3400000</v>
      </c>
      <c r="E1255" s="834" t="s">
        <v>20</v>
      </c>
      <c r="F1255" s="867">
        <f>D1255</f>
        <v>3400000</v>
      </c>
      <c r="G1255" s="867"/>
      <c r="H1255" s="834">
        <f t="shared" si="84"/>
        <v>3400000</v>
      </c>
      <c r="I1255" s="825"/>
      <c r="J1255" s="837" t="s">
        <v>4267</v>
      </c>
      <c r="K1255" s="829"/>
    </row>
    <row r="1256" spans="1:11" ht="58.5" x14ac:dyDescent="0.3">
      <c r="A1256" s="830">
        <v>2</v>
      </c>
      <c r="B1256" s="831" t="s">
        <v>1831</v>
      </c>
      <c r="C1256" s="832" t="s">
        <v>1827</v>
      </c>
      <c r="D1256" s="833">
        <v>4000000</v>
      </c>
      <c r="E1256" s="834" t="s">
        <v>20</v>
      </c>
      <c r="F1256" s="867">
        <v>3000000</v>
      </c>
      <c r="G1256" s="867"/>
      <c r="H1256" s="834">
        <f t="shared" si="84"/>
        <v>3000000</v>
      </c>
      <c r="I1256" s="825"/>
      <c r="J1256" s="837" t="s">
        <v>4267</v>
      </c>
      <c r="K1256" s="829"/>
    </row>
    <row r="1257" spans="1:11" ht="39" x14ac:dyDescent="0.3">
      <c r="A1257" s="830">
        <v>3</v>
      </c>
      <c r="B1257" s="831" t="s">
        <v>1832</v>
      </c>
      <c r="C1257" s="832" t="s">
        <v>1828</v>
      </c>
      <c r="D1257" s="835" t="s">
        <v>20</v>
      </c>
      <c r="E1257" s="834" t="s">
        <v>20</v>
      </c>
      <c r="F1257" s="867" t="str">
        <f>D1257</f>
        <v>-</v>
      </c>
      <c r="G1257" s="867"/>
      <c r="H1257" s="834" t="e">
        <f t="shared" si="84"/>
        <v>#VALUE!</v>
      </c>
      <c r="I1257" s="825"/>
      <c r="J1257" s="828"/>
      <c r="K1257" s="829"/>
    </row>
    <row r="1258" spans="1:11" ht="58.5" x14ac:dyDescent="0.3">
      <c r="A1258" s="830">
        <v>4</v>
      </c>
      <c r="B1258" s="831" t="s">
        <v>1833</v>
      </c>
      <c r="C1258" s="832" t="s">
        <v>1829</v>
      </c>
      <c r="D1258" s="833">
        <v>2600000</v>
      </c>
      <c r="E1258" s="834" t="s">
        <v>20</v>
      </c>
      <c r="F1258" s="867">
        <f>D1258</f>
        <v>2600000</v>
      </c>
      <c r="G1258" s="867"/>
      <c r="H1258" s="834">
        <f t="shared" si="84"/>
        <v>2600000</v>
      </c>
      <c r="I1258" s="825"/>
      <c r="J1258" s="837" t="s">
        <v>4267</v>
      </c>
      <c r="K1258" s="829"/>
    </row>
    <row r="1259" spans="1:11" x14ac:dyDescent="0.3">
      <c r="A1259" s="1360" t="s">
        <v>1834</v>
      </c>
      <c r="B1259" s="1360"/>
      <c r="C1259" s="1360"/>
      <c r="D1259" s="840">
        <v>10000000</v>
      </c>
      <c r="E1259" s="847">
        <f>SUM(E1255:E1258)</f>
        <v>0</v>
      </c>
      <c r="F1259" s="841">
        <f>SUM(F1255:F1258)</f>
        <v>9000000</v>
      </c>
      <c r="G1259" s="841"/>
      <c r="H1259" s="834">
        <f t="shared" si="84"/>
        <v>9000000</v>
      </c>
      <c r="I1259" s="825"/>
      <c r="J1259" s="828"/>
      <c r="K1259" s="829"/>
    </row>
    <row r="1260" spans="1:11" x14ac:dyDescent="0.3">
      <c r="A1260" s="851">
        <v>6</v>
      </c>
      <c r="B1260" s="852" t="s">
        <v>4202</v>
      </c>
      <c r="C1260" s="816"/>
      <c r="F1260" s="825"/>
      <c r="G1260" s="825"/>
      <c r="H1260" s="834">
        <f t="shared" si="84"/>
        <v>0</v>
      </c>
      <c r="I1260" s="825"/>
      <c r="J1260" s="828"/>
      <c r="K1260" s="829"/>
    </row>
    <row r="1261" spans="1:11" ht="39" x14ac:dyDescent="0.3">
      <c r="A1261" s="830">
        <v>1</v>
      </c>
      <c r="B1261" s="831" t="s">
        <v>273</v>
      </c>
      <c r="C1261" s="832" t="s">
        <v>261</v>
      </c>
      <c r="D1261" s="833">
        <v>820000</v>
      </c>
      <c r="E1261" s="834" t="s">
        <v>20</v>
      </c>
      <c r="F1261" s="834">
        <v>0</v>
      </c>
      <c r="G1261" s="834"/>
      <c r="H1261" s="834">
        <f t="shared" si="84"/>
        <v>0</v>
      </c>
      <c r="I1261" s="825"/>
      <c r="J1261" s="828" t="s">
        <v>4482</v>
      </c>
      <c r="K1261" s="829"/>
    </row>
    <row r="1262" spans="1:11" ht="117" x14ac:dyDescent="0.3">
      <c r="A1262" s="830">
        <v>2</v>
      </c>
      <c r="B1262" s="831" t="s">
        <v>274</v>
      </c>
      <c r="C1262" s="832" t="s">
        <v>262</v>
      </c>
      <c r="D1262" s="833">
        <v>4180000</v>
      </c>
      <c r="E1262" s="834" t="s">
        <v>20</v>
      </c>
      <c r="F1262" s="834">
        <v>2180000</v>
      </c>
      <c r="G1262" s="834"/>
      <c r="H1262" s="834">
        <f t="shared" si="84"/>
        <v>2180000</v>
      </c>
      <c r="I1262" s="825"/>
      <c r="J1262" s="837" t="s">
        <v>4267</v>
      </c>
      <c r="K1262" s="829"/>
    </row>
    <row r="1263" spans="1:11" ht="58.5" x14ac:dyDescent="0.3">
      <c r="A1263" s="830">
        <v>3</v>
      </c>
      <c r="B1263" s="831" t="s">
        <v>275</v>
      </c>
      <c r="C1263" s="832" t="s">
        <v>263</v>
      </c>
      <c r="D1263" s="833">
        <v>2000000</v>
      </c>
      <c r="E1263" s="834" t="s">
        <v>20</v>
      </c>
      <c r="F1263" s="834">
        <f>D1263</f>
        <v>2000000</v>
      </c>
      <c r="G1263" s="834"/>
      <c r="H1263" s="834">
        <f t="shared" si="84"/>
        <v>2000000</v>
      </c>
      <c r="I1263" s="825"/>
      <c r="J1263" s="837" t="s">
        <v>4267</v>
      </c>
      <c r="K1263" s="829"/>
    </row>
    <row r="1264" spans="1:11" x14ac:dyDescent="0.3">
      <c r="A1264" s="1391" t="s">
        <v>260</v>
      </c>
      <c r="B1264" s="1392"/>
      <c r="C1264" s="1393"/>
      <c r="D1264" s="840">
        <v>7000000</v>
      </c>
      <c r="E1264" s="847">
        <f>SUM(E1261:E1263)</f>
        <v>0</v>
      </c>
      <c r="F1264" s="841">
        <f>SUM(F1261:F1263)</f>
        <v>4180000</v>
      </c>
      <c r="G1264" s="841"/>
      <c r="H1264" s="834">
        <f t="shared" si="84"/>
        <v>4180000</v>
      </c>
      <c r="I1264" s="825"/>
      <c r="J1264" s="828"/>
      <c r="K1264" s="829"/>
    </row>
    <row r="1265" spans="1:11" x14ac:dyDescent="0.3">
      <c r="A1265" s="851">
        <v>7</v>
      </c>
      <c r="B1265" s="873" t="s">
        <v>4203</v>
      </c>
      <c r="C1265" s="816"/>
      <c r="F1265" s="825"/>
      <c r="G1265" s="825"/>
      <c r="H1265" s="834">
        <f t="shared" si="84"/>
        <v>0</v>
      </c>
      <c r="I1265" s="825"/>
      <c r="J1265" s="828"/>
      <c r="K1265" s="829"/>
    </row>
    <row r="1266" spans="1:11" ht="58.5" x14ac:dyDescent="0.3">
      <c r="A1266" s="830">
        <v>1</v>
      </c>
      <c r="B1266" s="831" t="s">
        <v>276</v>
      </c>
      <c r="C1266" s="832" t="s">
        <v>268</v>
      </c>
      <c r="D1266" s="833">
        <v>1000000</v>
      </c>
      <c r="E1266" s="834" t="s">
        <v>20</v>
      </c>
      <c r="F1266" s="834">
        <f>D1266</f>
        <v>1000000</v>
      </c>
      <c r="G1266" s="834"/>
      <c r="H1266" s="834">
        <f t="shared" si="84"/>
        <v>1000000</v>
      </c>
      <c r="I1266" s="825"/>
      <c r="J1266" s="837" t="s">
        <v>4267</v>
      </c>
      <c r="K1266" s="829"/>
    </row>
    <row r="1267" spans="1:11" ht="58.5" x14ac:dyDescent="0.3">
      <c r="A1267" s="830">
        <v>2</v>
      </c>
      <c r="B1267" s="831" t="s">
        <v>277</v>
      </c>
      <c r="C1267" s="832" t="s">
        <v>269</v>
      </c>
      <c r="D1267" s="833">
        <v>1000000</v>
      </c>
      <c r="E1267" s="834" t="s">
        <v>20</v>
      </c>
      <c r="F1267" s="834">
        <f>D1267</f>
        <v>1000000</v>
      </c>
      <c r="G1267" s="834"/>
      <c r="H1267" s="834">
        <f t="shared" si="84"/>
        <v>1000000</v>
      </c>
      <c r="I1267" s="825"/>
      <c r="J1267" s="837" t="s">
        <v>4267</v>
      </c>
      <c r="K1267" s="829"/>
    </row>
    <row r="1268" spans="1:11" ht="58.5" x14ac:dyDescent="0.3">
      <c r="A1268" s="830">
        <v>3</v>
      </c>
      <c r="B1268" s="831" t="s">
        <v>278</v>
      </c>
      <c r="C1268" s="832" t="s">
        <v>270</v>
      </c>
      <c r="D1268" s="833">
        <v>500000</v>
      </c>
      <c r="E1268" s="834" t="s">
        <v>20</v>
      </c>
      <c r="F1268" s="834">
        <f>D1268</f>
        <v>500000</v>
      </c>
      <c r="G1268" s="834"/>
      <c r="H1268" s="834">
        <f t="shared" si="84"/>
        <v>500000</v>
      </c>
      <c r="I1268" s="825"/>
      <c r="J1268" s="837" t="s">
        <v>4267</v>
      </c>
      <c r="K1268" s="829"/>
    </row>
    <row r="1269" spans="1:11" ht="58.5" x14ac:dyDescent="0.3">
      <c r="A1269" s="830">
        <v>4</v>
      </c>
      <c r="B1269" s="831" t="s">
        <v>279</v>
      </c>
      <c r="C1269" s="832" t="s">
        <v>271</v>
      </c>
      <c r="D1269" s="833">
        <v>2500000</v>
      </c>
      <c r="E1269" s="834" t="s">
        <v>20</v>
      </c>
      <c r="F1269" s="834">
        <v>2000000</v>
      </c>
      <c r="G1269" s="834"/>
      <c r="H1269" s="834">
        <f t="shared" si="84"/>
        <v>2000000</v>
      </c>
      <c r="I1269" s="825"/>
      <c r="J1269" s="837" t="s">
        <v>4267</v>
      </c>
      <c r="K1269" s="829"/>
    </row>
    <row r="1270" spans="1:11" x14ac:dyDescent="0.3">
      <c r="A1270" s="1391" t="s">
        <v>272</v>
      </c>
      <c r="B1270" s="1392"/>
      <c r="C1270" s="1393"/>
      <c r="D1270" s="840">
        <v>5000000</v>
      </c>
      <c r="E1270" s="847">
        <f>SUM(E1266:E1269)</f>
        <v>0</v>
      </c>
      <c r="F1270" s="841">
        <f>SUM(F1266:F1269)</f>
        <v>4500000</v>
      </c>
      <c r="G1270" s="841"/>
      <c r="H1270" s="834">
        <f t="shared" si="84"/>
        <v>4500000</v>
      </c>
      <c r="I1270" s="825"/>
      <c r="J1270" s="828"/>
      <c r="K1270" s="829"/>
    </row>
    <row r="1271" spans="1:11" x14ac:dyDescent="0.3">
      <c r="A1271" s="851">
        <v>8</v>
      </c>
      <c r="B1271" s="852" t="s">
        <v>4204</v>
      </c>
      <c r="C1271" s="816"/>
      <c r="F1271" s="825"/>
      <c r="G1271" s="825"/>
      <c r="H1271" s="834">
        <f t="shared" si="84"/>
        <v>0</v>
      </c>
      <c r="I1271" s="825"/>
      <c r="J1271" s="828"/>
      <c r="K1271" s="829"/>
    </row>
    <row r="1272" spans="1:11" ht="39" x14ac:dyDescent="0.3">
      <c r="A1272" s="830">
        <v>1</v>
      </c>
      <c r="B1272" s="831" t="s">
        <v>300</v>
      </c>
      <c r="C1272" s="832" t="s">
        <v>286</v>
      </c>
      <c r="D1272" s="833">
        <v>1000000</v>
      </c>
      <c r="E1272" s="834" t="s">
        <v>20</v>
      </c>
      <c r="F1272" s="834">
        <v>0</v>
      </c>
      <c r="G1272" s="834"/>
      <c r="H1272" s="834">
        <f t="shared" si="84"/>
        <v>0</v>
      </c>
      <c r="I1272" s="825"/>
      <c r="J1272" s="828" t="s">
        <v>4482</v>
      </c>
      <c r="K1272" s="829"/>
    </row>
    <row r="1273" spans="1:11" ht="39" x14ac:dyDescent="0.3">
      <c r="A1273" s="830">
        <v>2</v>
      </c>
      <c r="B1273" s="831" t="s">
        <v>301</v>
      </c>
      <c r="C1273" s="832" t="s">
        <v>287</v>
      </c>
      <c r="D1273" s="833">
        <v>17000000</v>
      </c>
      <c r="E1273" s="834" t="s">
        <v>20</v>
      </c>
      <c r="F1273" s="834">
        <v>0</v>
      </c>
      <c r="G1273" s="834"/>
      <c r="H1273" s="834">
        <f t="shared" si="84"/>
        <v>0</v>
      </c>
      <c r="I1273" s="825"/>
      <c r="J1273" s="828" t="s">
        <v>4482</v>
      </c>
      <c r="K1273" s="829"/>
    </row>
    <row r="1274" spans="1:11" ht="39" x14ac:dyDescent="0.3">
      <c r="A1274" s="830">
        <v>3</v>
      </c>
      <c r="B1274" s="831" t="s">
        <v>302</v>
      </c>
      <c r="C1274" s="832" t="s">
        <v>288</v>
      </c>
      <c r="D1274" s="833">
        <v>1120000</v>
      </c>
      <c r="E1274" s="834" t="s">
        <v>20</v>
      </c>
      <c r="F1274" s="834">
        <v>0</v>
      </c>
      <c r="G1274" s="834"/>
      <c r="H1274" s="834">
        <f t="shared" si="84"/>
        <v>0</v>
      </c>
      <c r="I1274" s="825"/>
      <c r="J1274" s="828" t="s">
        <v>4482</v>
      </c>
      <c r="K1274" s="829"/>
    </row>
    <row r="1275" spans="1:11" ht="39" x14ac:dyDescent="0.3">
      <c r="A1275" s="830">
        <v>4</v>
      </c>
      <c r="B1275" s="831" t="s">
        <v>303</v>
      </c>
      <c r="C1275" s="832" t="s">
        <v>289</v>
      </c>
      <c r="D1275" s="835">
        <v>0</v>
      </c>
      <c r="E1275" s="834" t="s">
        <v>20</v>
      </c>
      <c r="F1275" s="834">
        <f t="shared" ref="F1275:F1280" si="85">D1275</f>
        <v>0</v>
      </c>
      <c r="G1275" s="834"/>
      <c r="H1275" s="834">
        <f t="shared" si="84"/>
        <v>0</v>
      </c>
      <c r="I1275" s="825"/>
      <c r="J1275" s="828"/>
      <c r="K1275" s="829"/>
    </row>
    <row r="1276" spans="1:11" ht="58.5" x14ac:dyDescent="0.3">
      <c r="A1276" s="830">
        <v>5</v>
      </c>
      <c r="B1276" s="831" t="s">
        <v>304</v>
      </c>
      <c r="C1276" s="832" t="s">
        <v>290</v>
      </c>
      <c r="D1276" s="833">
        <v>300000</v>
      </c>
      <c r="E1276" s="834" t="s">
        <v>20</v>
      </c>
      <c r="F1276" s="834">
        <f t="shared" si="85"/>
        <v>300000</v>
      </c>
      <c r="G1276" s="834"/>
      <c r="H1276" s="834">
        <f t="shared" si="84"/>
        <v>300000</v>
      </c>
      <c r="I1276" s="825"/>
      <c r="J1276" s="837" t="s">
        <v>4267</v>
      </c>
      <c r="K1276" s="829"/>
    </row>
    <row r="1277" spans="1:11" ht="58.5" x14ac:dyDescent="0.3">
      <c r="A1277" s="830">
        <v>6</v>
      </c>
      <c r="B1277" s="831" t="s">
        <v>305</v>
      </c>
      <c r="C1277" s="832" t="s">
        <v>291</v>
      </c>
      <c r="D1277" s="833">
        <v>200000</v>
      </c>
      <c r="E1277" s="834" t="s">
        <v>20</v>
      </c>
      <c r="F1277" s="834">
        <f t="shared" si="85"/>
        <v>200000</v>
      </c>
      <c r="G1277" s="834"/>
      <c r="H1277" s="834">
        <f t="shared" si="84"/>
        <v>200000</v>
      </c>
      <c r="I1277" s="825"/>
      <c r="J1277" s="837" t="s">
        <v>4267</v>
      </c>
      <c r="K1277" s="829"/>
    </row>
    <row r="1278" spans="1:11" ht="58.5" x14ac:dyDescent="0.3">
      <c r="A1278" s="830">
        <v>7</v>
      </c>
      <c r="B1278" s="831" t="s">
        <v>306</v>
      </c>
      <c r="C1278" s="832" t="s">
        <v>292</v>
      </c>
      <c r="D1278" s="833">
        <v>600000</v>
      </c>
      <c r="E1278" s="834" t="s">
        <v>20</v>
      </c>
      <c r="F1278" s="834">
        <f t="shared" si="85"/>
        <v>600000</v>
      </c>
      <c r="G1278" s="834"/>
      <c r="H1278" s="834">
        <f t="shared" si="84"/>
        <v>600000</v>
      </c>
      <c r="I1278" s="825"/>
      <c r="J1278" s="837" t="s">
        <v>4267</v>
      </c>
      <c r="K1278" s="829"/>
    </row>
    <row r="1279" spans="1:11" ht="39" x14ac:dyDescent="0.3">
      <c r="A1279" s="830">
        <v>8</v>
      </c>
      <c r="B1279" s="831" t="s">
        <v>307</v>
      </c>
      <c r="C1279" s="832" t="s">
        <v>293</v>
      </c>
      <c r="D1279" s="833">
        <v>480000</v>
      </c>
      <c r="E1279" s="834" t="s">
        <v>20</v>
      </c>
      <c r="F1279" s="834">
        <v>0</v>
      </c>
      <c r="G1279" s="834"/>
      <c r="H1279" s="834">
        <f t="shared" si="84"/>
        <v>0</v>
      </c>
      <c r="I1279" s="825"/>
      <c r="J1279" s="828" t="s">
        <v>4482</v>
      </c>
      <c r="K1279" s="829"/>
    </row>
    <row r="1280" spans="1:11" ht="58.5" x14ac:dyDescent="0.3">
      <c r="A1280" s="830">
        <v>9</v>
      </c>
      <c r="B1280" s="831" t="s">
        <v>308</v>
      </c>
      <c r="C1280" s="832" t="s">
        <v>294</v>
      </c>
      <c r="D1280" s="833">
        <v>100000</v>
      </c>
      <c r="E1280" s="834" t="s">
        <v>20</v>
      </c>
      <c r="F1280" s="834">
        <f t="shared" si="85"/>
        <v>100000</v>
      </c>
      <c r="G1280" s="834"/>
      <c r="H1280" s="834">
        <f t="shared" si="84"/>
        <v>100000</v>
      </c>
      <c r="I1280" s="825"/>
      <c r="J1280" s="837" t="s">
        <v>4267</v>
      </c>
      <c r="K1280" s="829"/>
    </row>
    <row r="1281" spans="1:11" ht="58.5" x14ac:dyDescent="0.3">
      <c r="A1281" s="830">
        <v>10</v>
      </c>
      <c r="B1281" s="831" t="s">
        <v>309</v>
      </c>
      <c r="C1281" s="832" t="s">
        <v>295</v>
      </c>
      <c r="D1281" s="833">
        <v>2000000</v>
      </c>
      <c r="E1281" s="834">
        <v>1150000</v>
      </c>
      <c r="F1281" s="834">
        <v>1400000</v>
      </c>
      <c r="G1281" s="834"/>
      <c r="H1281" s="834">
        <f t="shared" si="84"/>
        <v>1400000</v>
      </c>
      <c r="I1281" s="825"/>
      <c r="J1281" s="837" t="s">
        <v>4267</v>
      </c>
      <c r="K1281" s="829"/>
    </row>
    <row r="1282" spans="1:11" ht="58.5" x14ac:dyDescent="0.3">
      <c r="A1282" s="830">
        <v>11</v>
      </c>
      <c r="B1282" s="831" t="s">
        <v>310</v>
      </c>
      <c r="C1282" s="832" t="s">
        <v>296</v>
      </c>
      <c r="D1282" s="833">
        <v>1000000</v>
      </c>
      <c r="E1282" s="834">
        <v>600000</v>
      </c>
      <c r="F1282" s="834">
        <f>E1282</f>
        <v>600000</v>
      </c>
      <c r="G1282" s="834"/>
      <c r="H1282" s="834">
        <f t="shared" si="84"/>
        <v>600000</v>
      </c>
      <c r="I1282" s="825"/>
      <c r="J1282" s="837" t="s">
        <v>4267</v>
      </c>
      <c r="K1282" s="829"/>
    </row>
    <row r="1283" spans="1:11" ht="58.5" x14ac:dyDescent="0.3">
      <c r="A1283" s="830">
        <v>12</v>
      </c>
      <c r="B1283" s="831" t="s">
        <v>311</v>
      </c>
      <c r="C1283" s="832" t="s">
        <v>297</v>
      </c>
      <c r="D1283" s="835" t="s">
        <v>20</v>
      </c>
      <c r="E1283" s="834" t="s">
        <v>20</v>
      </c>
      <c r="F1283" s="834">
        <v>14200000</v>
      </c>
      <c r="G1283" s="834"/>
      <c r="H1283" s="834">
        <f t="shared" si="84"/>
        <v>14200000</v>
      </c>
      <c r="I1283" s="825"/>
      <c r="J1283" s="837" t="s">
        <v>4267</v>
      </c>
      <c r="K1283" s="829"/>
    </row>
    <row r="1284" spans="1:11" ht="58.5" x14ac:dyDescent="0.3">
      <c r="A1284" s="830">
        <v>13</v>
      </c>
      <c r="B1284" s="831" t="s">
        <v>312</v>
      </c>
      <c r="C1284" s="832" t="s">
        <v>298</v>
      </c>
      <c r="D1284" s="833">
        <v>500000</v>
      </c>
      <c r="E1284" s="834" t="s">
        <v>20</v>
      </c>
      <c r="F1284" s="834">
        <v>250000</v>
      </c>
      <c r="G1284" s="834"/>
      <c r="H1284" s="834">
        <f t="shared" si="84"/>
        <v>250000</v>
      </c>
      <c r="I1284" s="825"/>
      <c r="J1284" s="837" t="s">
        <v>4267</v>
      </c>
      <c r="K1284" s="829"/>
    </row>
    <row r="1285" spans="1:11" ht="58.5" x14ac:dyDescent="0.3">
      <c r="A1285" s="830">
        <v>14</v>
      </c>
      <c r="B1285" s="831" t="s">
        <v>313</v>
      </c>
      <c r="C1285" s="832" t="s">
        <v>299</v>
      </c>
      <c r="D1285" s="833">
        <v>700000</v>
      </c>
      <c r="E1285" s="834" t="s">
        <v>20</v>
      </c>
      <c r="F1285" s="834">
        <v>350000</v>
      </c>
      <c r="G1285" s="834"/>
      <c r="H1285" s="834">
        <f t="shared" si="84"/>
        <v>350000</v>
      </c>
      <c r="I1285" s="825"/>
      <c r="J1285" s="837" t="s">
        <v>4267</v>
      </c>
      <c r="K1285" s="829"/>
    </row>
    <row r="1286" spans="1:11" x14ac:dyDescent="0.3">
      <c r="A1286" s="1368" t="s">
        <v>285</v>
      </c>
      <c r="B1286" s="1369"/>
      <c r="C1286" s="1370"/>
      <c r="D1286" s="840">
        <v>25000000</v>
      </c>
      <c r="E1286" s="841">
        <v>1750000</v>
      </c>
      <c r="F1286" s="841">
        <f>SUM(F1272:F1285)</f>
        <v>18000000</v>
      </c>
      <c r="G1286" s="841"/>
      <c r="H1286" s="834">
        <f t="shared" si="84"/>
        <v>18000000</v>
      </c>
      <c r="I1286" s="825"/>
      <c r="J1286" s="828"/>
      <c r="K1286" s="829"/>
    </row>
    <row r="1287" spans="1:11" x14ac:dyDescent="0.3">
      <c r="A1287" s="851">
        <v>9</v>
      </c>
      <c r="B1287" s="852" t="s">
        <v>4205</v>
      </c>
      <c r="C1287" s="816"/>
      <c r="F1287" s="825"/>
      <c r="G1287" s="825"/>
      <c r="H1287" s="834">
        <f t="shared" si="84"/>
        <v>0</v>
      </c>
      <c r="I1287" s="825"/>
      <c r="J1287" s="828"/>
      <c r="K1287" s="829"/>
    </row>
    <row r="1288" spans="1:11" ht="58.5" x14ac:dyDescent="0.3">
      <c r="A1288" s="830">
        <v>1</v>
      </c>
      <c r="B1288" s="831" t="s">
        <v>652</v>
      </c>
      <c r="C1288" s="832" t="s">
        <v>641</v>
      </c>
      <c r="D1288" s="833">
        <v>130000000</v>
      </c>
      <c r="E1288" s="834" t="s">
        <v>20</v>
      </c>
      <c r="F1288" s="834">
        <v>100000000</v>
      </c>
      <c r="G1288" s="834"/>
      <c r="H1288" s="834">
        <f t="shared" si="84"/>
        <v>100000000</v>
      </c>
      <c r="I1288" s="825"/>
      <c r="J1288" s="828" t="s">
        <v>4270</v>
      </c>
      <c r="K1288" s="829"/>
    </row>
    <row r="1289" spans="1:11" ht="39" x14ac:dyDescent="0.3">
      <c r="A1289" s="830">
        <v>2</v>
      </c>
      <c r="B1289" s="831" t="s">
        <v>653</v>
      </c>
      <c r="C1289" s="832" t="s">
        <v>642</v>
      </c>
      <c r="D1289" s="833">
        <v>8000000</v>
      </c>
      <c r="E1289" s="834" t="s">
        <v>20</v>
      </c>
      <c r="F1289" s="834">
        <v>0</v>
      </c>
      <c r="G1289" s="834"/>
      <c r="H1289" s="834">
        <f t="shared" si="84"/>
        <v>0</v>
      </c>
      <c r="I1289" s="825"/>
      <c r="J1289" s="828" t="s">
        <v>4482</v>
      </c>
      <c r="K1289" s="829"/>
    </row>
    <row r="1290" spans="1:11" ht="58.5" x14ac:dyDescent="0.3">
      <c r="A1290" s="830">
        <v>3</v>
      </c>
      <c r="B1290" s="831" t="s">
        <v>654</v>
      </c>
      <c r="C1290" s="832" t="s">
        <v>643</v>
      </c>
      <c r="D1290" s="833">
        <v>20000000</v>
      </c>
      <c r="E1290" s="834" t="s">
        <v>20</v>
      </c>
      <c r="F1290" s="834">
        <v>7000000</v>
      </c>
      <c r="G1290" s="834"/>
      <c r="H1290" s="834">
        <f t="shared" si="84"/>
        <v>7000000</v>
      </c>
      <c r="I1290" s="825"/>
      <c r="J1290" s="837" t="s">
        <v>4267</v>
      </c>
      <c r="K1290" s="829"/>
    </row>
    <row r="1291" spans="1:11" ht="58.5" x14ac:dyDescent="0.3">
      <c r="A1291" s="830">
        <v>4</v>
      </c>
      <c r="B1291" s="831" t="s">
        <v>655</v>
      </c>
      <c r="C1291" s="832" t="s">
        <v>644</v>
      </c>
      <c r="D1291" s="833">
        <v>2000000</v>
      </c>
      <c r="E1291" s="834" t="s">
        <v>20</v>
      </c>
      <c r="F1291" s="834">
        <f>D1291</f>
        <v>2000000</v>
      </c>
      <c r="G1291" s="834"/>
      <c r="H1291" s="834">
        <f t="shared" si="84"/>
        <v>2000000</v>
      </c>
      <c r="I1291" s="825"/>
      <c r="J1291" s="837" t="s">
        <v>4267</v>
      </c>
      <c r="K1291" s="829"/>
    </row>
    <row r="1292" spans="1:11" ht="58.5" x14ac:dyDescent="0.3">
      <c r="A1292" s="830">
        <v>5</v>
      </c>
      <c r="B1292" s="831" t="s">
        <v>656</v>
      </c>
      <c r="C1292" s="832" t="s">
        <v>645</v>
      </c>
      <c r="D1292" s="833">
        <v>20000000</v>
      </c>
      <c r="E1292" s="834" t="s">
        <v>20</v>
      </c>
      <c r="F1292" s="834">
        <v>10000000</v>
      </c>
      <c r="G1292" s="834"/>
      <c r="H1292" s="834">
        <f t="shared" si="84"/>
        <v>10000000</v>
      </c>
      <c r="I1292" s="825"/>
      <c r="J1292" s="837" t="s">
        <v>4267</v>
      </c>
      <c r="K1292" s="829"/>
    </row>
    <row r="1293" spans="1:11" ht="39" x14ac:dyDescent="0.3">
      <c r="A1293" s="830">
        <v>6</v>
      </c>
      <c r="B1293" s="831" t="s">
        <v>657</v>
      </c>
      <c r="C1293" s="832" t="s">
        <v>646</v>
      </c>
      <c r="D1293" s="833">
        <v>10000000</v>
      </c>
      <c r="E1293" s="834" t="s">
        <v>20</v>
      </c>
      <c r="F1293" s="834">
        <v>0</v>
      </c>
      <c r="G1293" s="834">
        <v>10000000</v>
      </c>
      <c r="H1293" s="834">
        <f t="shared" si="84"/>
        <v>10000000</v>
      </c>
      <c r="I1293" s="836">
        <f>G1293</f>
        <v>10000000</v>
      </c>
      <c r="J1293" s="828"/>
      <c r="K1293" s="828" t="s">
        <v>3807</v>
      </c>
    </row>
    <row r="1294" spans="1:11" ht="58.5" x14ac:dyDescent="0.3">
      <c r="A1294" s="830">
        <v>7</v>
      </c>
      <c r="B1294" s="831" t="s">
        <v>658</v>
      </c>
      <c r="C1294" s="832" t="s">
        <v>647</v>
      </c>
      <c r="D1294" s="833">
        <v>500000000</v>
      </c>
      <c r="E1294" s="834" t="s">
        <v>20</v>
      </c>
      <c r="F1294" s="834">
        <v>0</v>
      </c>
      <c r="G1294" s="834">
        <v>250000000</v>
      </c>
      <c r="H1294" s="834">
        <f t="shared" si="84"/>
        <v>250000000</v>
      </c>
      <c r="I1294" s="825"/>
      <c r="J1294" s="837" t="s">
        <v>4267</v>
      </c>
      <c r="K1294" s="829"/>
    </row>
    <row r="1295" spans="1:11" ht="58.5" x14ac:dyDescent="0.3">
      <c r="A1295" s="830">
        <v>8</v>
      </c>
      <c r="B1295" s="831" t="s">
        <v>659</v>
      </c>
      <c r="C1295" s="832" t="s">
        <v>648</v>
      </c>
      <c r="D1295" s="833">
        <v>500000000</v>
      </c>
      <c r="E1295" s="834" t="s">
        <v>20</v>
      </c>
      <c r="F1295" s="834">
        <v>0</v>
      </c>
      <c r="G1295" s="834">
        <v>250000000</v>
      </c>
      <c r="H1295" s="834">
        <f t="shared" si="84"/>
        <v>250000000</v>
      </c>
      <c r="I1295" s="825"/>
      <c r="J1295" s="837" t="s">
        <v>4267</v>
      </c>
      <c r="K1295" s="829"/>
    </row>
    <row r="1296" spans="1:11" ht="58.5" x14ac:dyDescent="0.3">
      <c r="A1296" s="830">
        <v>9</v>
      </c>
      <c r="B1296" s="831" t="s">
        <v>660</v>
      </c>
      <c r="C1296" s="832" t="s">
        <v>649</v>
      </c>
      <c r="D1296" s="833">
        <v>10000000</v>
      </c>
      <c r="E1296" s="834" t="s">
        <v>20</v>
      </c>
      <c r="F1296" s="834">
        <v>0</v>
      </c>
      <c r="G1296" s="834">
        <v>10000000</v>
      </c>
      <c r="H1296" s="834">
        <f t="shared" si="84"/>
        <v>10000000</v>
      </c>
      <c r="I1296" s="825"/>
      <c r="J1296" s="837" t="s">
        <v>4267</v>
      </c>
      <c r="K1296" s="829"/>
    </row>
    <row r="1297" spans="1:11" ht="78" x14ac:dyDescent="0.3">
      <c r="A1297" s="830">
        <v>10</v>
      </c>
      <c r="B1297" s="831" t="s">
        <v>4533</v>
      </c>
      <c r="C1297" s="832" t="s">
        <v>4486</v>
      </c>
      <c r="D1297" s="839"/>
      <c r="E1297" s="834"/>
      <c r="F1297" s="834"/>
      <c r="G1297" s="834">
        <v>150000000</v>
      </c>
      <c r="H1297" s="834">
        <f t="shared" si="84"/>
        <v>150000000</v>
      </c>
      <c r="I1297" s="825">
        <f>H1297</f>
        <v>150000000</v>
      </c>
      <c r="J1297" s="828"/>
      <c r="K1297" s="828" t="s">
        <v>4538</v>
      </c>
    </row>
    <row r="1298" spans="1:11" ht="78" x14ac:dyDescent="0.3">
      <c r="A1298" s="830">
        <v>11</v>
      </c>
      <c r="B1298" s="831" t="s">
        <v>4534</v>
      </c>
      <c r="C1298" s="832" t="s">
        <v>4487</v>
      </c>
      <c r="D1298" s="839"/>
      <c r="E1298" s="834"/>
      <c r="F1298" s="834"/>
      <c r="G1298" s="834">
        <v>100000000</v>
      </c>
      <c r="H1298" s="834">
        <f t="shared" si="84"/>
        <v>100000000</v>
      </c>
      <c r="I1298" s="825">
        <f>H1298</f>
        <v>100000000</v>
      </c>
      <c r="J1298" s="828"/>
      <c r="K1298" s="828" t="s">
        <v>4538</v>
      </c>
    </row>
    <row r="1299" spans="1:11" x14ac:dyDescent="0.3">
      <c r="A1299" s="1360" t="s">
        <v>640</v>
      </c>
      <c r="B1299" s="1360"/>
      <c r="C1299" s="1360"/>
      <c r="D1299" s="840">
        <v>1200000000</v>
      </c>
      <c r="E1299" s="847">
        <f>SUM(E1288:E1296)</f>
        <v>0</v>
      </c>
      <c r="F1299" s="841">
        <f>SUM(F1288:F1298)</f>
        <v>119000000</v>
      </c>
      <c r="G1299" s="841">
        <f t="shared" ref="G1299:H1299" si="86">SUM(G1288:G1298)</f>
        <v>770000000</v>
      </c>
      <c r="H1299" s="841">
        <f t="shared" si="86"/>
        <v>889000000</v>
      </c>
      <c r="I1299" s="841">
        <f>SUM(I1288:I1298)</f>
        <v>260000000</v>
      </c>
      <c r="J1299" s="828"/>
      <c r="K1299" s="829"/>
    </row>
    <row r="1300" spans="1:11" x14ac:dyDescent="0.3">
      <c r="A1300" s="851">
        <v>10</v>
      </c>
      <c r="B1300" s="852" t="s">
        <v>4206</v>
      </c>
      <c r="C1300" s="816"/>
      <c r="F1300" s="825"/>
      <c r="G1300" s="825"/>
      <c r="H1300" s="834">
        <f t="shared" si="84"/>
        <v>0</v>
      </c>
      <c r="I1300" s="825"/>
      <c r="J1300" s="828"/>
      <c r="K1300" s="829"/>
    </row>
    <row r="1301" spans="1:11" ht="58.5" x14ac:dyDescent="0.3">
      <c r="A1301" s="830">
        <v>1</v>
      </c>
      <c r="B1301" s="831" t="s">
        <v>663</v>
      </c>
      <c r="C1301" s="832" t="s">
        <v>662</v>
      </c>
      <c r="D1301" s="833">
        <v>25000000</v>
      </c>
      <c r="E1301" s="834">
        <v>0</v>
      </c>
      <c r="F1301" s="834">
        <v>5000000</v>
      </c>
      <c r="G1301" s="834"/>
      <c r="H1301" s="834">
        <f t="shared" si="84"/>
        <v>5000000</v>
      </c>
      <c r="I1301" s="825"/>
      <c r="J1301" s="837" t="s">
        <v>4267</v>
      </c>
      <c r="K1301" s="829"/>
    </row>
    <row r="1302" spans="1:11" x14ac:dyDescent="0.3">
      <c r="A1302" s="1360" t="s">
        <v>661</v>
      </c>
      <c r="B1302" s="1360"/>
      <c r="C1302" s="1360"/>
      <c r="D1302" s="840">
        <v>25000000</v>
      </c>
      <c r="E1302" s="847">
        <f>E1301</f>
        <v>0</v>
      </c>
      <c r="F1302" s="841">
        <f>F1301</f>
        <v>5000000</v>
      </c>
      <c r="G1302" s="841"/>
      <c r="H1302" s="834">
        <f t="shared" ref="H1302:H1365" si="87">F1302+G1302</f>
        <v>5000000</v>
      </c>
      <c r="I1302" s="825"/>
      <c r="J1302" s="828"/>
      <c r="K1302" s="829"/>
    </row>
    <row r="1303" spans="1:11" x14ac:dyDescent="0.3">
      <c r="A1303" s="890">
        <v>11</v>
      </c>
      <c r="B1303" s="852" t="s">
        <v>4207</v>
      </c>
      <c r="C1303" s="816"/>
      <c r="F1303" s="825"/>
      <c r="G1303" s="825"/>
      <c r="H1303" s="834">
        <f t="shared" si="87"/>
        <v>0</v>
      </c>
      <c r="I1303" s="825"/>
      <c r="J1303" s="828"/>
      <c r="K1303" s="829"/>
    </row>
    <row r="1304" spans="1:11" ht="39" x14ac:dyDescent="0.3">
      <c r="A1304" s="830">
        <v>1</v>
      </c>
      <c r="B1304" s="831" t="s">
        <v>673</v>
      </c>
      <c r="C1304" s="832" t="s">
        <v>669</v>
      </c>
      <c r="D1304" s="835" t="s">
        <v>20</v>
      </c>
      <c r="E1304" s="834" t="s">
        <v>20</v>
      </c>
      <c r="F1304" s="834">
        <v>0</v>
      </c>
      <c r="G1304" s="834"/>
      <c r="H1304" s="834">
        <f t="shared" si="87"/>
        <v>0</v>
      </c>
      <c r="I1304" s="825"/>
      <c r="J1304" s="828"/>
      <c r="K1304" s="829"/>
    </row>
    <row r="1305" spans="1:11" ht="58.5" x14ac:dyDescent="0.3">
      <c r="A1305" s="830">
        <v>2</v>
      </c>
      <c r="B1305" s="831" t="s">
        <v>674</v>
      </c>
      <c r="C1305" s="832" t="s">
        <v>670</v>
      </c>
      <c r="D1305" s="833">
        <v>10000000</v>
      </c>
      <c r="E1305" s="834" t="s">
        <v>20</v>
      </c>
      <c r="F1305" s="834">
        <v>5000000</v>
      </c>
      <c r="G1305" s="834"/>
      <c r="H1305" s="834">
        <f t="shared" si="87"/>
        <v>5000000</v>
      </c>
      <c r="I1305" s="825"/>
      <c r="J1305" s="837" t="s">
        <v>4267</v>
      </c>
      <c r="K1305" s="829"/>
    </row>
    <row r="1306" spans="1:11" ht="39" x14ac:dyDescent="0.3">
      <c r="A1306" s="830">
        <v>3</v>
      </c>
      <c r="B1306" s="831" t="s">
        <v>675</v>
      </c>
      <c r="C1306" s="832" t="s">
        <v>671</v>
      </c>
      <c r="D1306" s="835" t="s">
        <v>20</v>
      </c>
      <c r="E1306" s="834" t="s">
        <v>20</v>
      </c>
      <c r="F1306" s="834">
        <v>0</v>
      </c>
      <c r="G1306" s="834"/>
      <c r="H1306" s="834">
        <f t="shared" si="87"/>
        <v>0</v>
      </c>
      <c r="I1306" s="825"/>
      <c r="J1306" s="828"/>
      <c r="K1306" s="829"/>
    </row>
    <row r="1307" spans="1:11" x14ac:dyDescent="0.3">
      <c r="A1307" s="1360" t="s">
        <v>672</v>
      </c>
      <c r="B1307" s="1360"/>
      <c r="C1307" s="1360"/>
      <c r="D1307" s="840">
        <v>10000000</v>
      </c>
      <c r="E1307" s="847">
        <f>SUM(E1304:E1306)</f>
        <v>0</v>
      </c>
      <c r="F1307" s="841">
        <f>SUM(F1304:F1306)</f>
        <v>5000000</v>
      </c>
      <c r="G1307" s="841"/>
      <c r="H1307" s="834">
        <f t="shared" si="87"/>
        <v>5000000</v>
      </c>
      <c r="I1307" s="825"/>
      <c r="J1307" s="828"/>
      <c r="K1307" s="829"/>
    </row>
    <row r="1308" spans="1:11" x14ac:dyDescent="0.3">
      <c r="A1308" s="851">
        <v>12</v>
      </c>
      <c r="B1308" s="852" t="s">
        <v>4208</v>
      </c>
      <c r="C1308" s="816"/>
      <c r="F1308" s="825"/>
      <c r="G1308" s="825"/>
      <c r="H1308" s="834">
        <f t="shared" si="87"/>
        <v>0</v>
      </c>
      <c r="I1308" s="825"/>
      <c r="J1308" s="828"/>
      <c r="K1308" s="829"/>
    </row>
    <row r="1309" spans="1:11" ht="39" x14ac:dyDescent="0.3">
      <c r="A1309" s="830">
        <v>1</v>
      </c>
      <c r="B1309" s="831" t="s">
        <v>1388</v>
      </c>
      <c r="C1309" s="832" t="s">
        <v>1383</v>
      </c>
      <c r="D1309" s="835" t="s">
        <v>20</v>
      </c>
      <c r="E1309" s="834" t="s">
        <v>20</v>
      </c>
      <c r="F1309" s="834" t="str">
        <f>D1309</f>
        <v>-</v>
      </c>
      <c r="G1309" s="834"/>
      <c r="H1309" s="834">
        <v>0</v>
      </c>
      <c r="I1309" s="825"/>
      <c r="J1309" s="828"/>
      <c r="K1309" s="829"/>
    </row>
    <row r="1310" spans="1:11" ht="39" x14ac:dyDescent="0.3">
      <c r="A1310" s="830">
        <v>2</v>
      </c>
      <c r="B1310" s="831" t="s">
        <v>1389</v>
      </c>
      <c r="C1310" s="832" t="s">
        <v>1384</v>
      </c>
      <c r="D1310" s="833">
        <v>50000000</v>
      </c>
      <c r="E1310" s="834" t="s">
        <v>20</v>
      </c>
      <c r="F1310" s="834">
        <v>0</v>
      </c>
      <c r="G1310" s="834"/>
      <c r="H1310" s="834">
        <f t="shared" si="87"/>
        <v>0</v>
      </c>
      <c r="I1310" s="825"/>
      <c r="J1310" s="828" t="s">
        <v>4482</v>
      </c>
      <c r="K1310" s="829"/>
    </row>
    <row r="1311" spans="1:11" ht="58.5" x14ac:dyDescent="0.3">
      <c r="A1311" s="830">
        <v>3</v>
      </c>
      <c r="B1311" s="831" t="s">
        <v>1390</v>
      </c>
      <c r="C1311" s="832" t="s">
        <v>1385</v>
      </c>
      <c r="D1311" s="833">
        <v>2000000</v>
      </c>
      <c r="E1311" s="834" t="s">
        <v>20</v>
      </c>
      <c r="F1311" s="834">
        <f>D1311</f>
        <v>2000000</v>
      </c>
      <c r="G1311" s="834"/>
      <c r="H1311" s="834">
        <f t="shared" si="87"/>
        <v>2000000</v>
      </c>
      <c r="I1311" s="825"/>
      <c r="J1311" s="837" t="s">
        <v>4267</v>
      </c>
      <c r="K1311" s="829"/>
    </row>
    <row r="1312" spans="1:11" ht="58.5" x14ac:dyDescent="0.3">
      <c r="A1312" s="830">
        <v>4</v>
      </c>
      <c r="B1312" s="831" t="s">
        <v>1391</v>
      </c>
      <c r="C1312" s="832" t="s">
        <v>1386</v>
      </c>
      <c r="D1312" s="833">
        <v>3000000</v>
      </c>
      <c r="E1312" s="834" t="s">
        <v>20</v>
      </c>
      <c r="F1312" s="834">
        <f>D1312</f>
        <v>3000000</v>
      </c>
      <c r="G1312" s="834"/>
      <c r="H1312" s="834">
        <f t="shared" si="87"/>
        <v>3000000</v>
      </c>
      <c r="I1312" s="825"/>
      <c r="J1312" s="837" t="s">
        <v>4267</v>
      </c>
      <c r="K1312" s="829"/>
    </row>
    <row r="1313" spans="1:11" ht="58.5" x14ac:dyDescent="0.3">
      <c r="A1313" s="830">
        <v>5</v>
      </c>
      <c r="B1313" s="831" t="s">
        <v>1392</v>
      </c>
      <c r="C1313" s="832" t="s">
        <v>1387</v>
      </c>
      <c r="D1313" s="833">
        <v>5000000</v>
      </c>
      <c r="E1313" s="834">
        <v>756285.71</v>
      </c>
      <c r="F1313" s="834">
        <v>5000000</v>
      </c>
      <c r="G1313" s="834"/>
      <c r="H1313" s="834">
        <f t="shared" si="87"/>
        <v>5000000</v>
      </c>
      <c r="I1313" s="825"/>
      <c r="J1313" s="837" t="s">
        <v>4267</v>
      </c>
      <c r="K1313" s="829"/>
    </row>
    <row r="1314" spans="1:11" x14ac:dyDescent="0.3">
      <c r="A1314" s="1360" t="s">
        <v>365</v>
      </c>
      <c r="B1314" s="1360"/>
      <c r="C1314" s="1360"/>
      <c r="D1314" s="840">
        <v>60000000</v>
      </c>
      <c r="E1314" s="841">
        <v>756285.71</v>
      </c>
      <c r="F1314" s="841">
        <f>SUM(F1309:F1313)</f>
        <v>10000000</v>
      </c>
      <c r="G1314" s="841">
        <f>SUM(G1309:G1313)</f>
        <v>0</v>
      </c>
      <c r="H1314" s="841">
        <f t="shared" si="87"/>
        <v>10000000</v>
      </c>
      <c r="I1314" s="841">
        <f>SUM(I1309:I1313)</f>
        <v>0</v>
      </c>
      <c r="J1314" s="828"/>
      <c r="K1314" s="829"/>
    </row>
    <row r="1315" spans="1:11" x14ac:dyDescent="0.3">
      <c r="A1315" s="851">
        <v>13</v>
      </c>
      <c r="B1315" s="852" t="s">
        <v>4209</v>
      </c>
      <c r="C1315" s="816"/>
      <c r="F1315" s="825"/>
      <c r="G1315" s="825"/>
      <c r="H1315" s="834">
        <f t="shared" si="87"/>
        <v>0</v>
      </c>
      <c r="I1315" s="825"/>
      <c r="J1315" s="828"/>
      <c r="K1315" s="829"/>
    </row>
    <row r="1316" spans="1:11" ht="39" x14ac:dyDescent="0.3">
      <c r="A1316" s="830">
        <v>1</v>
      </c>
      <c r="B1316" s="831" t="s">
        <v>1556</v>
      </c>
      <c r="C1316" s="832" t="s">
        <v>1531</v>
      </c>
      <c r="D1316" s="833">
        <v>1000000</v>
      </c>
      <c r="E1316" s="834" t="s">
        <v>20</v>
      </c>
      <c r="F1316" s="834">
        <v>0</v>
      </c>
      <c r="G1316" s="834"/>
      <c r="H1316" s="834">
        <f t="shared" si="87"/>
        <v>0</v>
      </c>
      <c r="I1316" s="825"/>
      <c r="J1316" s="828" t="s">
        <v>4482</v>
      </c>
      <c r="K1316" s="829"/>
    </row>
    <row r="1317" spans="1:11" ht="39" x14ac:dyDescent="0.3">
      <c r="A1317" s="830">
        <v>2</v>
      </c>
      <c r="B1317" s="831" t="s">
        <v>1557</v>
      </c>
      <c r="C1317" s="832" t="s">
        <v>1532</v>
      </c>
      <c r="D1317" s="833">
        <v>2400000</v>
      </c>
      <c r="E1317" s="834" t="s">
        <v>20</v>
      </c>
      <c r="F1317" s="834">
        <v>0</v>
      </c>
      <c r="G1317" s="834"/>
      <c r="H1317" s="834">
        <f t="shared" si="87"/>
        <v>0</v>
      </c>
      <c r="I1317" s="825"/>
      <c r="J1317" s="828" t="s">
        <v>4482</v>
      </c>
      <c r="K1317" s="829"/>
    </row>
    <row r="1318" spans="1:11" ht="58.5" x14ac:dyDescent="0.3">
      <c r="A1318" s="830">
        <v>3</v>
      </c>
      <c r="B1318" s="831" t="s">
        <v>1558</v>
      </c>
      <c r="C1318" s="832" t="s">
        <v>1533</v>
      </c>
      <c r="D1318" s="833">
        <v>81000000</v>
      </c>
      <c r="E1318" s="834" t="s">
        <v>20</v>
      </c>
      <c r="F1318" s="834">
        <v>20000000</v>
      </c>
      <c r="G1318" s="834"/>
      <c r="H1318" s="834">
        <f t="shared" si="87"/>
        <v>20000000</v>
      </c>
      <c r="I1318" s="825"/>
      <c r="J1318" s="828" t="s">
        <v>4268</v>
      </c>
      <c r="K1318" s="829"/>
    </row>
    <row r="1319" spans="1:11" ht="78" x14ac:dyDescent="0.3">
      <c r="A1319" s="830">
        <v>4</v>
      </c>
      <c r="B1319" s="831" t="s">
        <v>1559</v>
      </c>
      <c r="C1319" s="832" t="s">
        <v>1534</v>
      </c>
      <c r="D1319" s="833">
        <v>3008000</v>
      </c>
      <c r="E1319" s="834" t="s">
        <v>20</v>
      </c>
      <c r="F1319" s="834">
        <v>0</v>
      </c>
      <c r="G1319" s="834"/>
      <c r="H1319" s="834">
        <f t="shared" si="87"/>
        <v>0</v>
      </c>
      <c r="I1319" s="825"/>
      <c r="J1319" s="828" t="s">
        <v>4482</v>
      </c>
      <c r="K1319" s="829"/>
    </row>
    <row r="1320" spans="1:11" ht="39" x14ac:dyDescent="0.3">
      <c r="A1320" s="830">
        <v>5</v>
      </c>
      <c r="B1320" s="831" t="s">
        <v>1560</v>
      </c>
      <c r="C1320" s="832" t="s">
        <v>1535</v>
      </c>
      <c r="D1320" s="833">
        <v>500000</v>
      </c>
      <c r="E1320" s="834" t="s">
        <v>20</v>
      </c>
      <c r="F1320" s="834">
        <v>0</v>
      </c>
      <c r="G1320" s="834"/>
      <c r="H1320" s="834">
        <f t="shared" si="87"/>
        <v>0</v>
      </c>
      <c r="I1320" s="825"/>
      <c r="J1320" s="828" t="s">
        <v>4482</v>
      </c>
      <c r="K1320" s="829"/>
    </row>
    <row r="1321" spans="1:11" ht="39" x14ac:dyDescent="0.3">
      <c r="A1321" s="830">
        <v>6</v>
      </c>
      <c r="B1321" s="831" t="s">
        <v>1561</v>
      </c>
      <c r="C1321" s="832" t="s">
        <v>1536</v>
      </c>
      <c r="D1321" s="833">
        <v>860000</v>
      </c>
      <c r="E1321" s="834" t="s">
        <v>20</v>
      </c>
      <c r="F1321" s="834">
        <v>0</v>
      </c>
      <c r="G1321" s="834"/>
      <c r="H1321" s="834">
        <f t="shared" si="87"/>
        <v>0</v>
      </c>
      <c r="I1321" s="825"/>
      <c r="J1321" s="828" t="s">
        <v>4482</v>
      </c>
      <c r="K1321" s="829"/>
    </row>
    <row r="1322" spans="1:11" ht="39" x14ac:dyDescent="0.3">
      <c r="A1322" s="830">
        <v>7</v>
      </c>
      <c r="B1322" s="831" t="s">
        <v>1562</v>
      </c>
      <c r="C1322" s="832" t="s">
        <v>1537</v>
      </c>
      <c r="D1322" s="835">
        <v>0</v>
      </c>
      <c r="E1322" s="834" t="s">
        <v>20</v>
      </c>
      <c r="F1322" s="834">
        <f>D1322</f>
        <v>0</v>
      </c>
      <c r="G1322" s="834"/>
      <c r="H1322" s="834">
        <f t="shared" si="87"/>
        <v>0</v>
      </c>
      <c r="I1322" s="825"/>
      <c r="J1322" s="828" t="s">
        <v>4482</v>
      </c>
      <c r="K1322" s="829"/>
    </row>
    <row r="1323" spans="1:11" ht="97.5" x14ac:dyDescent="0.3">
      <c r="A1323" s="830">
        <v>8</v>
      </c>
      <c r="B1323" s="831" t="s">
        <v>1563</v>
      </c>
      <c r="C1323" s="832" t="s">
        <v>1538</v>
      </c>
      <c r="D1323" s="835">
        <v>0</v>
      </c>
      <c r="E1323" s="834" t="s">
        <v>20</v>
      </c>
      <c r="F1323" s="834">
        <f>D1323</f>
        <v>0</v>
      </c>
      <c r="G1323" s="834"/>
      <c r="H1323" s="834">
        <f t="shared" si="87"/>
        <v>0</v>
      </c>
      <c r="I1323" s="825"/>
      <c r="J1323" s="828" t="s">
        <v>4482</v>
      </c>
      <c r="K1323" s="829"/>
    </row>
    <row r="1324" spans="1:11" ht="39" x14ac:dyDescent="0.3">
      <c r="A1324" s="830">
        <v>9</v>
      </c>
      <c r="B1324" s="831" t="s">
        <v>1564</v>
      </c>
      <c r="C1324" s="832" t="s">
        <v>1539</v>
      </c>
      <c r="D1324" s="835">
        <v>0</v>
      </c>
      <c r="E1324" s="834" t="s">
        <v>20</v>
      </c>
      <c r="F1324" s="834">
        <f>D1324</f>
        <v>0</v>
      </c>
      <c r="G1324" s="834"/>
      <c r="H1324" s="834">
        <f t="shared" si="87"/>
        <v>0</v>
      </c>
      <c r="I1324" s="825"/>
      <c r="J1324" s="828" t="s">
        <v>4482</v>
      </c>
      <c r="K1324" s="829"/>
    </row>
    <row r="1325" spans="1:11" ht="39" x14ac:dyDescent="0.3">
      <c r="A1325" s="830">
        <v>10</v>
      </c>
      <c r="B1325" s="831" t="s">
        <v>1565</v>
      </c>
      <c r="C1325" s="832" t="s">
        <v>1540</v>
      </c>
      <c r="D1325" s="835">
        <v>0</v>
      </c>
      <c r="E1325" s="834" t="s">
        <v>20</v>
      </c>
      <c r="F1325" s="834">
        <f>D1325</f>
        <v>0</v>
      </c>
      <c r="G1325" s="834"/>
      <c r="H1325" s="834">
        <f t="shared" si="87"/>
        <v>0</v>
      </c>
      <c r="I1325" s="825"/>
      <c r="J1325" s="828" t="s">
        <v>4482</v>
      </c>
      <c r="K1325" s="829"/>
    </row>
    <row r="1326" spans="1:11" ht="39" x14ac:dyDescent="0.3">
      <c r="A1326" s="830">
        <v>11</v>
      </c>
      <c r="B1326" s="831" t="s">
        <v>1566</v>
      </c>
      <c r="C1326" s="832" t="s">
        <v>1541</v>
      </c>
      <c r="D1326" s="833">
        <v>450000</v>
      </c>
      <c r="E1326" s="834" t="s">
        <v>20</v>
      </c>
      <c r="F1326" s="834">
        <v>0</v>
      </c>
      <c r="G1326" s="834"/>
      <c r="H1326" s="834">
        <f t="shared" si="87"/>
        <v>0</v>
      </c>
      <c r="I1326" s="825"/>
      <c r="J1326" s="828" t="s">
        <v>4482</v>
      </c>
      <c r="K1326" s="829"/>
    </row>
    <row r="1327" spans="1:11" ht="39" x14ac:dyDescent="0.3">
      <c r="A1327" s="830">
        <v>12</v>
      </c>
      <c r="B1327" s="831" t="s">
        <v>1567</v>
      </c>
      <c r="C1327" s="832" t="s">
        <v>1542</v>
      </c>
      <c r="D1327" s="835">
        <v>0</v>
      </c>
      <c r="E1327" s="834" t="s">
        <v>20</v>
      </c>
      <c r="F1327" s="834">
        <f>D1327</f>
        <v>0</v>
      </c>
      <c r="G1327" s="834"/>
      <c r="H1327" s="834">
        <f t="shared" si="87"/>
        <v>0</v>
      </c>
      <c r="I1327" s="825"/>
      <c r="J1327" s="828" t="s">
        <v>4482</v>
      </c>
      <c r="K1327" s="829"/>
    </row>
    <row r="1328" spans="1:11" ht="39" x14ac:dyDescent="0.3">
      <c r="A1328" s="830">
        <v>13</v>
      </c>
      <c r="B1328" s="831" t="s">
        <v>1568</v>
      </c>
      <c r="C1328" s="832" t="s">
        <v>1543</v>
      </c>
      <c r="D1328" s="835">
        <v>0</v>
      </c>
      <c r="E1328" s="834" t="s">
        <v>20</v>
      </c>
      <c r="F1328" s="834">
        <f>D1328</f>
        <v>0</v>
      </c>
      <c r="G1328" s="834"/>
      <c r="H1328" s="834">
        <f t="shared" si="87"/>
        <v>0</v>
      </c>
      <c r="I1328" s="825"/>
      <c r="J1328" s="828" t="s">
        <v>4482</v>
      </c>
      <c r="K1328" s="829"/>
    </row>
    <row r="1329" spans="1:11" ht="39" x14ac:dyDescent="0.3">
      <c r="A1329" s="830">
        <v>14</v>
      </c>
      <c r="B1329" s="831" t="s">
        <v>1555</v>
      </c>
      <c r="C1329" s="832" t="s">
        <v>1544</v>
      </c>
      <c r="D1329" s="833">
        <v>375000</v>
      </c>
      <c r="E1329" s="834" t="s">
        <v>20</v>
      </c>
      <c r="F1329" s="834">
        <v>0</v>
      </c>
      <c r="G1329" s="834"/>
      <c r="H1329" s="834">
        <f t="shared" si="87"/>
        <v>0</v>
      </c>
      <c r="I1329" s="825"/>
      <c r="J1329" s="828" t="s">
        <v>4482</v>
      </c>
      <c r="K1329" s="829"/>
    </row>
    <row r="1330" spans="1:11" ht="39" x14ac:dyDescent="0.3">
      <c r="A1330" s="830">
        <v>15</v>
      </c>
      <c r="B1330" s="831" t="s">
        <v>1554</v>
      </c>
      <c r="C1330" s="832" t="s">
        <v>1545</v>
      </c>
      <c r="D1330" s="833">
        <v>425000</v>
      </c>
      <c r="E1330" s="834" t="s">
        <v>20</v>
      </c>
      <c r="F1330" s="834">
        <v>0</v>
      </c>
      <c r="G1330" s="834"/>
      <c r="H1330" s="834">
        <f t="shared" si="87"/>
        <v>0</v>
      </c>
      <c r="I1330" s="825"/>
      <c r="J1330" s="828" t="s">
        <v>4482</v>
      </c>
      <c r="K1330" s="829"/>
    </row>
    <row r="1331" spans="1:11" ht="39" x14ac:dyDescent="0.3">
      <c r="A1331" s="830">
        <v>16</v>
      </c>
      <c r="B1331" s="831" t="s">
        <v>1553</v>
      </c>
      <c r="C1331" s="832" t="s">
        <v>1546</v>
      </c>
      <c r="D1331" s="833">
        <v>315000</v>
      </c>
      <c r="E1331" s="834" t="s">
        <v>20</v>
      </c>
      <c r="F1331" s="834">
        <v>0</v>
      </c>
      <c r="G1331" s="834"/>
      <c r="H1331" s="834">
        <f t="shared" si="87"/>
        <v>0</v>
      </c>
      <c r="I1331" s="825"/>
      <c r="J1331" s="828" t="s">
        <v>4482</v>
      </c>
      <c r="K1331" s="829"/>
    </row>
    <row r="1332" spans="1:11" ht="39" x14ac:dyDescent="0.3">
      <c r="A1332" s="830">
        <v>17</v>
      </c>
      <c r="B1332" s="831" t="s">
        <v>1552</v>
      </c>
      <c r="C1332" s="832" t="s">
        <v>1547</v>
      </c>
      <c r="D1332" s="833">
        <v>225000</v>
      </c>
      <c r="E1332" s="834" t="s">
        <v>20</v>
      </c>
      <c r="F1332" s="834">
        <v>0</v>
      </c>
      <c r="G1332" s="834"/>
      <c r="H1332" s="834">
        <f t="shared" si="87"/>
        <v>0</v>
      </c>
      <c r="I1332" s="825"/>
      <c r="J1332" s="828" t="s">
        <v>4482</v>
      </c>
      <c r="K1332" s="829"/>
    </row>
    <row r="1333" spans="1:11" ht="58.5" x14ac:dyDescent="0.3">
      <c r="A1333" s="830">
        <v>18</v>
      </c>
      <c r="B1333" s="831" t="s">
        <v>1551</v>
      </c>
      <c r="C1333" s="832" t="s">
        <v>1548</v>
      </c>
      <c r="D1333" s="833">
        <v>3000000</v>
      </c>
      <c r="E1333" s="834" t="s">
        <v>20</v>
      </c>
      <c r="F1333" s="834">
        <f>D1333</f>
        <v>3000000</v>
      </c>
      <c r="G1333" s="834"/>
      <c r="H1333" s="834">
        <f t="shared" si="87"/>
        <v>3000000</v>
      </c>
      <c r="I1333" s="825"/>
      <c r="J1333" s="837" t="s">
        <v>4267</v>
      </c>
      <c r="K1333" s="829"/>
    </row>
    <row r="1334" spans="1:11" ht="78" x14ac:dyDescent="0.3">
      <c r="A1334" s="830">
        <v>19</v>
      </c>
      <c r="B1334" s="831" t="s">
        <v>1550</v>
      </c>
      <c r="C1334" s="832" t="s">
        <v>1549</v>
      </c>
      <c r="D1334" s="833">
        <v>6442000</v>
      </c>
      <c r="E1334" s="834">
        <v>885500</v>
      </c>
      <c r="F1334" s="834">
        <f>D1334</f>
        <v>6442000</v>
      </c>
      <c r="G1334" s="834"/>
      <c r="H1334" s="834">
        <f t="shared" si="87"/>
        <v>6442000</v>
      </c>
      <c r="I1334" s="825"/>
      <c r="J1334" s="837" t="s">
        <v>4267</v>
      </c>
      <c r="K1334" s="829"/>
    </row>
    <row r="1335" spans="1:11" x14ac:dyDescent="0.3">
      <c r="A1335" s="1394" t="s">
        <v>1530</v>
      </c>
      <c r="B1335" s="1394"/>
      <c r="C1335" s="1394"/>
      <c r="D1335" s="840">
        <v>100000000</v>
      </c>
      <c r="E1335" s="841">
        <v>885500</v>
      </c>
      <c r="F1335" s="841">
        <f>SUM(F1316:F1334)</f>
        <v>29442000</v>
      </c>
      <c r="G1335" s="841">
        <f>SUM(G1316:G1334)</f>
        <v>0</v>
      </c>
      <c r="H1335" s="834">
        <f t="shared" si="87"/>
        <v>29442000</v>
      </c>
      <c r="I1335" s="825"/>
      <c r="J1335" s="828"/>
      <c r="K1335" s="829"/>
    </row>
    <row r="1336" spans="1:11" x14ac:dyDescent="0.3">
      <c r="A1336" s="851">
        <v>14</v>
      </c>
      <c r="B1336" s="852" t="s">
        <v>4210</v>
      </c>
      <c r="C1336" s="816"/>
      <c r="F1336" s="825"/>
      <c r="G1336" s="825"/>
      <c r="H1336" s="834">
        <f t="shared" si="87"/>
        <v>0</v>
      </c>
      <c r="I1336" s="825"/>
      <c r="J1336" s="828"/>
      <c r="K1336" s="829"/>
    </row>
    <row r="1337" spans="1:11" ht="58.5" x14ac:dyDescent="0.3">
      <c r="A1337" s="830">
        <v>1</v>
      </c>
      <c r="B1337" s="831" t="s">
        <v>1695</v>
      </c>
      <c r="C1337" s="832" t="s">
        <v>1693</v>
      </c>
      <c r="D1337" s="833">
        <v>30000000</v>
      </c>
      <c r="E1337" s="834" t="s">
        <v>20</v>
      </c>
      <c r="F1337" s="834">
        <v>10000000</v>
      </c>
      <c r="G1337" s="834"/>
      <c r="H1337" s="834">
        <f t="shared" si="87"/>
        <v>10000000</v>
      </c>
      <c r="I1337" s="825"/>
      <c r="J1337" s="837" t="s">
        <v>4267</v>
      </c>
      <c r="K1337" s="829"/>
    </row>
    <row r="1338" spans="1:11" ht="39" x14ac:dyDescent="0.3">
      <c r="A1338" s="830">
        <v>2</v>
      </c>
      <c r="B1338" s="831" t="s">
        <v>1696</v>
      </c>
      <c r="C1338" s="832" t="s">
        <v>1694</v>
      </c>
      <c r="D1338" s="833">
        <v>10000000</v>
      </c>
      <c r="E1338" s="834" t="s">
        <v>20</v>
      </c>
      <c r="F1338" s="834">
        <v>0</v>
      </c>
      <c r="G1338" s="834"/>
      <c r="H1338" s="834">
        <f t="shared" si="87"/>
        <v>0</v>
      </c>
      <c r="I1338" s="825"/>
      <c r="J1338" s="828" t="s">
        <v>4482</v>
      </c>
      <c r="K1338" s="829"/>
    </row>
    <row r="1339" spans="1:11" x14ac:dyDescent="0.3">
      <c r="A1339" s="1360" t="s">
        <v>1692</v>
      </c>
      <c r="B1339" s="1360"/>
      <c r="C1339" s="1360"/>
      <c r="D1339" s="840">
        <v>40000000</v>
      </c>
      <c r="E1339" s="847">
        <f>SUM(E1337:E1338)</f>
        <v>0</v>
      </c>
      <c r="F1339" s="841">
        <f>SUM(F1337:F1338)</f>
        <v>10000000</v>
      </c>
      <c r="G1339" s="841">
        <f>SUM(G1337:G1338)</f>
        <v>0</v>
      </c>
      <c r="H1339" s="834">
        <f t="shared" si="87"/>
        <v>10000000</v>
      </c>
      <c r="I1339" s="825"/>
      <c r="J1339" s="828"/>
      <c r="K1339" s="829"/>
    </row>
    <row r="1340" spans="1:11" x14ac:dyDescent="0.3">
      <c r="A1340" s="851">
        <v>15</v>
      </c>
      <c r="B1340" s="852" t="s">
        <v>4211</v>
      </c>
      <c r="C1340" s="816"/>
      <c r="F1340" s="825"/>
      <c r="G1340" s="825"/>
      <c r="H1340" s="834">
        <f t="shared" si="87"/>
        <v>0</v>
      </c>
      <c r="I1340" s="825"/>
      <c r="J1340" s="828"/>
      <c r="K1340" s="829"/>
    </row>
    <row r="1341" spans="1:11" ht="97.5" x14ac:dyDescent="0.3">
      <c r="A1341" s="830">
        <v>1</v>
      </c>
      <c r="B1341" s="831" t="s">
        <v>1763</v>
      </c>
      <c r="C1341" s="832" t="s">
        <v>1750</v>
      </c>
      <c r="D1341" s="833">
        <v>9200000</v>
      </c>
      <c r="E1341" s="834" t="s">
        <v>20</v>
      </c>
      <c r="F1341" s="834">
        <v>5000000</v>
      </c>
      <c r="G1341" s="834"/>
      <c r="H1341" s="834">
        <f t="shared" si="87"/>
        <v>5000000</v>
      </c>
      <c r="I1341" s="825"/>
      <c r="J1341" s="837" t="s">
        <v>4267</v>
      </c>
      <c r="K1341" s="829"/>
    </row>
    <row r="1342" spans="1:11" ht="58.5" x14ac:dyDescent="0.3">
      <c r="A1342" s="830">
        <v>2</v>
      </c>
      <c r="B1342" s="831" t="s">
        <v>1762</v>
      </c>
      <c r="C1342" s="832" t="s">
        <v>1751</v>
      </c>
      <c r="D1342" s="833">
        <v>2016000</v>
      </c>
      <c r="E1342" s="834" t="s">
        <v>20</v>
      </c>
      <c r="F1342" s="834">
        <v>1000000</v>
      </c>
      <c r="G1342" s="834"/>
      <c r="H1342" s="834">
        <f t="shared" si="87"/>
        <v>1000000</v>
      </c>
      <c r="I1342" s="825"/>
      <c r="J1342" s="837" t="s">
        <v>4267</v>
      </c>
      <c r="K1342" s="829"/>
    </row>
    <row r="1343" spans="1:11" ht="58.5" x14ac:dyDescent="0.3">
      <c r="A1343" s="830">
        <v>3</v>
      </c>
      <c r="B1343" s="831" t="s">
        <v>1764</v>
      </c>
      <c r="C1343" s="832" t="s">
        <v>899</v>
      </c>
      <c r="D1343" s="833">
        <v>1568000</v>
      </c>
      <c r="E1343" s="834" t="s">
        <v>20</v>
      </c>
      <c r="F1343" s="834">
        <v>1000000</v>
      </c>
      <c r="G1343" s="834"/>
      <c r="H1343" s="834">
        <f t="shared" si="87"/>
        <v>1000000</v>
      </c>
      <c r="I1343" s="825"/>
      <c r="J1343" s="837" t="s">
        <v>4267</v>
      </c>
      <c r="K1343" s="829"/>
    </row>
    <row r="1344" spans="1:11" ht="58.5" x14ac:dyDescent="0.3">
      <c r="A1344" s="830">
        <v>4</v>
      </c>
      <c r="B1344" s="831" t="s">
        <v>1766</v>
      </c>
      <c r="C1344" s="832" t="s">
        <v>900</v>
      </c>
      <c r="D1344" s="833">
        <v>828000</v>
      </c>
      <c r="E1344" s="834" t="s">
        <v>20</v>
      </c>
      <c r="F1344" s="834">
        <v>500000</v>
      </c>
      <c r="G1344" s="834"/>
      <c r="H1344" s="834">
        <f t="shared" si="87"/>
        <v>500000</v>
      </c>
      <c r="I1344" s="825"/>
      <c r="J1344" s="837" t="s">
        <v>4267</v>
      </c>
      <c r="K1344" s="829"/>
    </row>
    <row r="1345" spans="1:11" ht="58.5" x14ac:dyDescent="0.3">
      <c r="A1345" s="830">
        <v>5</v>
      </c>
      <c r="B1345" s="831" t="s">
        <v>1765</v>
      </c>
      <c r="C1345" s="832" t="s">
        <v>1752</v>
      </c>
      <c r="D1345" s="833">
        <v>888000</v>
      </c>
      <c r="E1345" s="834" t="s">
        <v>20</v>
      </c>
      <c r="F1345" s="834">
        <f>D1345</f>
        <v>888000</v>
      </c>
      <c r="G1345" s="834"/>
      <c r="H1345" s="834">
        <f t="shared" si="87"/>
        <v>888000</v>
      </c>
      <c r="I1345" s="825"/>
      <c r="J1345" s="837" t="s">
        <v>4267</v>
      </c>
      <c r="K1345" s="829"/>
    </row>
    <row r="1346" spans="1:11" x14ac:dyDescent="0.3">
      <c r="A1346" s="1360" t="s">
        <v>1749</v>
      </c>
      <c r="B1346" s="1360"/>
      <c r="C1346" s="1360"/>
      <c r="D1346" s="840">
        <v>14500000</v>
      </c>
      <c r="E1346" s="847">
        <f>SUM(E1341:E1345)</f>
        <v>0</v>
      </c>
      <c r="F1346" s="841">
        <f>SUM(F1341:F1345)</f>
        <v>8388000</v>
      </c>
      <c r="G1346" s="841"/>
      <c r="H1346" s="834">
        <f t="shared" si="87"/>
        <v>8388000</v>
      </c>
      <c r="I1346" s="825"/>
      <c r="J1346" s="828"/>
      <c r="K1346" s="829"/>
    </row>
    <row r="1347" spans="1:11" x14ac:dyDescent="0.3">
      <c r="A1347" s="851">
        <v>16</v>
      </c>
      <c r="B1347" s="852" t="s">
        <v>4212</v>
      </c>
      <c r="C1347" s="816"/>
      <c r="F1347" s="825"/>
      <c r="G1347" s="825"/>
      <c r="H1347" s="834">
        <f t="shared" si="87"/>
        <v>0</v>
      </c>
      <c r="I1347" s="825"/>
      <c r="J1347" s="828"/>
      <c r="K1347" s="829"/>
    </row>
    <row r="1348" spans="1:11" ht="39" x14ac:dyDescent="0.3">
      <c r="A1348" s="830">
        <v>1</v>
      </c>
      <c r="B1348" s="831" t="s">
        <v>1955</v>
      </c>
      <c r="C1348" s="832" t="s">
        <v>1946</v>
      </c>
      <c r="D1348" s="833">
        <v>500000</v>
      </c>
      <c r="E1348" s="834" t="s">
        <v>20</v>
      </c>
      <c r="F1348" s="834">
        <v>0</v>
      </c>
      <c r="G1348" s="834"/>
      <c r="H1348" s="834">
        <f t="shared" si="87"/>
        <v>0</v>
      </c>
      <c r="I1348" s="825"/>
      <c r="J1348" s="828" t="s">
        <v>4482</v>
      </c>
      <c r="K1348" s="829"/>
    </row>
    <row r="1349" spans="1:11" ht="39" x14ac:dyDescent="0.3">
      <c r="A1349" s="830">
        <v>2</v>
      </c>
      <c r="B1349" s="831" t="s">
        <v>1956</v>
      </c>
      <c r="C1349" s="832" t="s">
        <v>1947</v>
      </c>
      <c r="D1349" s="833">
        <v>1500000</v>
      </c>
      <c r="E1349" s="834" t="s">
        <v>20</v>
      </c>
      <c r="F1349" s="834">
        <v>0</v>
      </c>
      <c r="G1349" s="834"/>
      <c r="H1349" s="834">
        <f t="shared" si="87"/>
        <v>0</v>
      </c>
      <c r="I1349" s="825"/>
      <c r="J1349" s="828" t="s">
        <v>4482</v>
      </c>
      <c r="K1349" s="829"/>
    </row>
    <row r="1350" spans="1:11" ht="39" x14ac:dyDescent="0.3">
      <c r="A1350" s="830">
        <v>3</v>
      </c>
      <c r="B1350" s="831" t="s">
        <v>1957</v>
      </c>
      <c r="C1350" s="832" t="s">
        <v>1948</v>
      </c>
      <c r="D1350" s="833">
        <v>125000</v>
      </c>
      <c r="E1350" s="834" t="s">
        <v>20</v>
      </c>
      <c r="F1350" s="834">
        <v>0</v>
      </c>
      <c r="G1350" s="834"/>
      <c r="H1350" s="834">
        <f t="shared" si="87"/>
        <v>0</v>
      </c>
      <c r="I1350" s="825"/>
      <c r="J1350" s="828" t="s">
        <v>4482</v>
      </c>
      <c r="K1350" s="829"/>
    </row>
    <row r="1351" spans="1:11" ht="58.5" x14ac:dyDescent="0.3">
      <c r="A1351" s="830">
        <v>4</v>
      </c>
      <c r="B1351" s="831" t="s">
        <v>1958</v>
      </c>
      <c r="C1351" s="832" t="s">
        <v>1949</v>
      </c>
      <c r="D1351" s="833">
        <v>125000</v>
      </c>
      <c r="E1351" s="834" t="s">
        <v>20</v>
      </c>
      <c r="F1351" s="834">
        <f>D1351</f>
        <v>125000</v>
      </c>
      <c r="G1351" s="834"/>
      <c r="H1351" s="834">
        <f t="shared" si="87"/>
        <v>125000</v>
      </c>
      <c r="I1351" s="825"/>
      <c r="J1351" s="837" t="s">
        <v>4267</v>
      </c>
      <c r="K1351" s="829"/>
    </row>
    <row r="1352" spans="1:11" ht="58.5" x14ac:dyDescent="0.3">
      <c r="A1352" s="830">
        <v>5</v>
      </c>
      <c r="B1352" s="831" t="s">
        <v>1959</v>
      </c>
      <c r="C1352" s="832" t="s">
        <v>1950</v>
      </c>
      <c r="D1352" s="833">
        <v>300000</v>
      </c>
      <c r="E1352" s="834" t="s">
        <v>20</v>
      </c>
      <c r="F1352" s="834">
        <f>D1352</f>
        <v>300000</v>
      </c>
      <c r="G1352" s="834"/>
      <c r="H1352" s="834">
        <f t="shared" si="87"/>
        <v>300000</v>
      </c>
      <c r="I1352" s="825"/>
      <c r="J1352" s="837" t="s">
        <v>4267</v>
      </c>
      <c r="K1352" s="829"/>
    </row>
    <row r="1353" spans="1:11" ht="39" x14ac:dyDescent="0.3">
      <c r="A1353" s="830">
        <v>6</v>
      </c>
      <c r="B1353" s="831" t="s">
        <v>1960</v>
      </c>
      <c r="C1353" s="832" t="s">
        <v>1951</v>
      </c>
      <c r="D1353" s="833">
        <v>350000</v>
      </c>
      <c r="E1353" s="834" t="s">
        <v>20</v>
      </c>
      <c r="F1353" s="834">
        <v>0</v>
      </c>
      <c r="G1353" s="834"/>
      <c r="H1353" s="834">
        <f t="shared" si="87"/>
        <v>0</v>
      </c>
      <c r="I1353" s="825"/>
      <c r="J1353" s="828" t="s">
        <v>4482</v>
      </c>
      <c r="K1353" s="829"/>
    </row>
    <row r="1354" spans="1:11" ht="39" x14ac:dyDescent="0.3">
      <c r="A1354" s="830">
        <v>7</v>
      </c>
      <c r="B1354" s="831" t="s">
        <v>1961</v>
      </c>
      <c r="C1354" s="832" t="s">
        <v>1952</v>
      </c>
      <c r="D1354" s="833">
        <v>450000</v>
      </c>
      <c r="E1354" s="834" t="s">
        <v>20</v>
      </c>
      <c r="F1354" s="834">
        <v>0</v>
      </c>
      <c r="G1354" s="834"/>
      <c r="H1354" s="834">
        <f t="shared" si="87"/>
        <v>0</v>
      </c>
      <c r="I1354" s="825"/>
      <c r="J1354" s="828" t="s">
        <v>4482</v>
      </c>
      <c r="K1354" s="829"/>
    </row>
    <row r="1355" spans="1:11" ht="39" x14ac:dyDescent="0.3">
      <c r="A1355" s="830">
        <v>8</v>
      </c>
      <c r="B1355" s="831" t="s">
        <v>1962</v>
      </c>
      <c r="C1355" s="832" t="s">
        <v>1953</v>
      </c>
      <c r="D1355" s="833">
        <v>450000</v>
      </c>
      <c r="E1355" s="834" t="s">
        <v>20</v>
      </c>
      <c r="F1355" s="834">
        <v>0</v>
      </c>
      <c r="G1355" s="834"/>
      <c r="H1355" s="834">
        <f t="shared" si="87"/>
        <v>0</v>
      </c>
      <c r="I1355" s="825"/>
      <c r="J1355" s="828" t="s">
        <v>4482</v>
      </c>
      <c r="K1355" s="829"/>
    </row>
    <row r="1356" spans="1:11" ht="58.5" x14ac:dyDescent="0.3">
      <c r="A1356" s="830">
        <v>9</v>
      </c>
      <c r="B1356" s="831" t="s">
        <v>1963</v>
      </c>
      <c r="C1356" s="832" t="s">
        <v>1954</v>
      </c>
      <c r="D1356" s="833">
        <v>1200000</v>
      </c>
      <c r="E1356" s="834" t="s">
        <v>20</v>
      </c>
      <c r="F1356" s="834">
        <f>D1356</f>
        <v>1200000</v>
      </c>
      <c r="G1356" s="834"/>
      <c r="H1356" s="834">
        <f t="shared" si="87"/>
        <v>1200000</v>
      </c>
      <c r="I1356" s="825"/>
      <c r="J1356" s="837" t="s">
        <v>4267</v>
      </c>
      <c r="K1356" s="829"/>
    </row>
    <row r="1357" spans="1:11" x14ac:dyDescent="0.3">
      <c r="A1357" s="1360" t="s">
        <v>1945</v>
      </c>
      <c r="B1357" s="1360"/>
      <c r="C1357" s="1360"/>
      <c r="D1357" s="840">
        <v>5000000</v>
      </c>
      <c r="E1357" s="847">
        <f>SUM(E1348:E1356)</f>
        <v>0</v>
      </c>
      <c r="F1357" s="841">
        <f>SUM(F1348:F1356)</f>
        <v>1625000</v>
      </c>
      <c r="G1357" s="841"/>
      <c r="H1357" s="834">
        <f t="shared" si="87"/>
        <v>1625000</v>
      </c>
      <c r="I1357" s="825"/>
      <c r="J1357" s="828"/>
      <c r="K1357" s="829"/>
    </row>
    <row r="1358" spans="1:11" x14ac:dyDescent="0.3">
      <c r="A1358" s="851">
        <v>17</v>
      </c>
      <c r="B1358" s="852" t="s">
        <v>4213</v>
      </c>
      <c r="C1358" s="816"/>
      <c r="F1358" s="825"/>
      <c r="G1358" s="825"/>
      <c r="H1358" s="834">
        <f t="shared" si="87"/>
        <v>0</v>
      </c>
      <c r="I1358" s="825"/>
      <c r="J1358" s="828"/>
      <c r="K1358" s="829"/>
    </row>
    <row r="1359" spans="1:11" ht="58.5" x14ac:dyDescent="0.3">
      <c r="A1359" s="830">
        <v>1</v>
      </c>
      <c r="B1359" s="831" t="s">
        <v>2051</v>
      </c>
      <c r="C1359" s="832" t="s">
        <v>2042</v>
      </c>
      <c r="D1359" s="833">
        <v>750000</v>
      </c>
      <c r="E1359" s="834" t="s">
        <v>20</v>
      </c>
      <c r="F1359" s="834">
        <f t="shared" ref="F1359:F1367" si="88">D1359</f>
        <v>750000</v>
      </c>
      <c r="G1359" s="834"/>
      <c r="H1359" s="834">
        <f t="shared" si="87"/>
        <v>750000</v>
      </c>
      <c r="I1359" s="825"/>
      <c r="J1359" s="837" t="s">
        <v>4247</v>
      </c>
      <c r="K1359" s="829"/>
    </row>
    <row r="1360" spans="1:11" ht="39" x14ac:dyDescent="0.3">
      <c r="A1360" s="830">
        <v>2</v>
      </c>
      <c r="B1360" s="831" t="s">
        <v>2052</v>
      </c>
      <c r="C1360" s="832" t="s">
        <v>2043</v>
      </c>
      <c r="D1360" s="833">
        <v>750000</v>
      </c>
      <c r="E1360" s="834" t="s">
        <v>20</v>
      </c>
      <c r="F1360" s="834">
        <f>D1360/3</f>
        <v>250000</v>
      </c>
      <c r="G1360" s="834"/>
      <c r="H1360" s="834">
        <f t="shared" si="87"/>
        <v>250000</v>
      </c>
      <c r="I1360" s="825"/>
      <c r="J1360" s="837" t="s">
        <v>4247</v>
      </c>
      <c r="K1360" s="829"/>
    </row>
    <row r="1361" spans="1:11" ht="58.5" x14ac:dyDescent="0.3">
      <c r="A1361" s="830">
        <v>3</v>
      </c>
      <c r="B1361" s="831" t="s">
        <v>2053</v>
      </c>
      <c r="C1361" s="832" t="s">
        <v>2044</v>
      </c>
      <c r="D1361" s="833">
        <v>4800000</v>
      </c>
      <c r="E1361" s="834" t="s">
        <v>20</v>
      </c>
      <c r="F1361" s="834">
        <f>D1361/2</f>
        <v>2400000</v>
      </c>
      <c r="G1361" s="834"/>
      <c r="H1361" s="834">
        <f t="shared" si="87"/>
        <v>2400000</v>
      </c>
      <c r="I1361" s="825"/>
      <c r="J1361" s="837" t="s">
        <v>4247</v>
      </c>
      <c r="K1361" s="829"/>
    </row>
    <row r="1362" spans="1:11" ht="39" x14ac:dyDescent="0.3">
      <c r="A1362" s="830">
        <v>4</v>
      </c>
      <c r="B1362" s="831" t="s">
        <v>2054</v>
      </c>
      <c r="C1362" s="832" t="s">
        <v>2045</v>
      </c>
      <c r="D1362" s="833">
        <v>1200000</v>
      </c>
      <c r="E1362" s="834" t="s">
        <v>20</v>
      </c>
      <c r="F1362" s="834">
        <f t="shared" si="88"/>
        <v>1200000</v>
      </c>
      <c r="G1362" s="834"/>
      <c r="H1362" s="834">
        <f t="shared" si="87"/>
        <v>1200000</v>
      </c>
      <c r="I1362" s="825"/>
      <c r="J1362" s="837" t="s">
        <v>4247</v>
      </c>
      <c r="K1362" s="829"/>
    </row>
    <row r="1363" spans="1:11" ht="39" x14ac:dyDescent="0.3">
      <c r="A1363" s="830">
        <v>5</v>
      </c>
      <c r="B1363" s="831" t="s">
        <v>2055</v>
      </c>
      <c r="C1363" s="832" t="s">
        <v>2046</v>
      </c>
      <c r="D1363" s="833">
        <v>1500000</v>
      </c>
      <c r="E1363" s="834" t="s">
        <v>20</v>
      </c>
      <c r="F1363" s="834">
        <f t="shared" si="88"/>
        <v>1500000</v>
      </c>
      <c r="G1363" s="834"/>
      <c r="H1363" s="834">
        <f t="shared" si="87"/>
        <v>1500000</v>
      </c>
      <c r="I1363" s="825"/>
      <c r="J1363" s="837" t="s">
        <v>4247</v>
      </c>
      <c r="K1363" s="829"/>
    </row>
    <row r="1364" spans="1:11" ht="39" x14ac:dyDescent="0.3">
      <c r="A1364" s="830">
        <v>6</v>
      </c>
      <c r="B1364" s="831" t="s">
        <v>2056</v>
      </c>
      <c r="C1364" s="832" t="s">
        <v>2047</v>
      </c>
      <c r="D1364" s="833">
        <v>1000000</v>
      </c>
      <c r="E1364" s="834" t="s">
        <v>20</v>
      </c>
      <c r="F1364" s="834">
        <f t="shared" si="88"/>
        <v>1000000</v>
      </c>
      <c r="G1364" s="834"/>
      <c r="H1364" s="834">
        <f t="shared" si="87"/>
        <v>1000000</v>
      </c>
      <c r="I1364" s="825"/>
      <c r="J1364" s="837" t="s">
        <v>4247</v>
      </c>
      <c r="K1364" s="829"/>
    </row>
    <row r="1365" spans="1:11" ht="136.5" x14ac:dyDescent="0.3">
      <c r="A1365" s="830">
        <v>7</v>
      </c>
      <c r="B1365" s="831" t="s">
        <v>2057</v>
      </c>
      <c r="C1365" s="832" t="s">
        <v>2048</v>
      </c>
      <c r="D1365" s="833">
        <v>1150000000</v>
      </c>
      <c r="E1365" s="834">
        <v>450000000</v>
      </c>
      <c r="F1365" s="834">
        <v>1000000000</v>
      </c>
      <c r="G1365" s="834"/>
      <c r="H1365" s="834">
        <f t="shared" si="87"/>
        <v>1000000000</v>
      </c>
      <c r="I1365" s="825"/>
      <c r="J1365" s="828" t="s">
        <v>4266</v>
      </c>
      <c r="K1365" s="829"/>
    </row>
    <row r="1366" spans="1:11" ht="39" x14ac:dyDescent="0.3">
      <c r="A1366" s="830">
        <v>8</v>
      </c>
      <c r="B1366" s="831" t="s">
        <v>2058</v>
      </c>
      <c r="C1366" s="832" t="s">
        <v>2049</v>
      </c>
      <c r="D1366" s="833">
        <v>50000000</v>
      </c>
      <c r="E1366" s="834">
        <v>50000000</v>
      </c>
      <c r="F1366" s="834">
        <f t="shared" si="88"/>
        <v>50000000</v>
      </c>
      <c r="G1366" s="834"/>
      <c r="H1366" s="834">
        <f t="shared" ref="H1366:H1429" si="89">F1366+G1366</f>
        <v>50000000</v>
      </c>
      <c r="I1366" s="825"/>
      <c r="J1366" s="837" t="s">
        <v>4247</v>
      </c>
      <c r="K1366" s="829"/>
    </row>
    <row r="1367" spans="1:11" ht="39" x14ac:dyDescent="0.3">
      <c r="A1367" s="830">
        <v>9</v>
      </c>
      <c r="B1367" s="831" t="s">
        <v>2059</v>
      </c>
      <c r="C1367" s="832" t="s">
        <v>2050</v>
      </c>
      <c r="D1367" s="853" t="s">
        <v>20</v>
      </c>
      <c r="E1367" s="834" t="s">
        <v>20</v>
      </c>
      <c r="F1367" s="834" t="str">
        <f t="shared" si="88"/>
        <v>-</v>
      </c>
      <c r="G1367" s="834"/>
      <c r="H1367" s="834" t="e">
        <f t="shared" si="89"/>
        <v>#VALUE!</v>
      </c>
      <c r="I1367" s="825"/>
      <c r="J1367" s="828"/>
      <c r="K1367" s="829"/>
    </row>
    <row r="1368" spans="1:11" x14ac:dyDescent="0.3">
      <c r="A1368" s="1360" t="s">
        <v>2041</v>
      </c>
      <c r="B1368" s="1360"/>
      <c r="C1368" s="1360"/>
      <c r="D1368" s="840">
        <v>1210000000</v>
      </c>
      <c r="E1368" s="841">
        <v>500000000</v>
      </c>
      <c r="F1368" s="841">
        <f>SUM(F1359:F1367)</f>
        <v>1057100000</v>
      </c>
      <c r="G1368" s="841">
        <f>SUM(G1359:G1367)</f>
        <v>0</v>
      </c>
      <c r="H1368" s="834">
        <f t="shared" si="89"/>
        <v>1057100000</v>
      </c>
      <c r="I1368" s="825"/>
      <c r="J1368" s="828"/>
      <c r="K1368" s="829"/>
    </row>
    <row r="1369" spans="1:11" x14ac:dyDescent="0.3">
      <c r="A1369" s="851">
        <v>18</v>
      </c>
      <c r="B1369" s="852" t="s">
        <v>4214</v>
      </c>
      <c r="C1369" s="816"/>
      <c r="F1369" s="825"/>
      <c r="G1369" s="825"/>
      <c r="H1369" s="834">
        <f t="shared" si="89"/>
        <v>0</v>
      </c>
      <c r="I1369" s="825"/>
      <c r="J1369" s="828"/>
      <c r="K1369" s="829"/>
    </row>
    <row r="1370" spans="1:11" ht="39" x14ac:dyDescent="0.3">
      <c r="A1370" s="830">
        <v>1</v>
      </c>
      <c r="B1370" s="831" t="s">
        <v>2122</v>
      </c>
      <c r="C1370" s="832" t="s">
        <v>2112</v>
      </c>
      <c r="D1370" s="833">
        <v>215000000</v>
      </c>
      <c r="E1370" s="834" t="s">
        <v>20</v>
      </c>
      <c r="F1370" s="834">
        <v>0</v>
      </c>
      <c r="G1370" s="834"/>
      <c r="H1370" s="834">
        <f t="shared" si="89"/>
        <v>0</v>
      </c>
      <c r="I1370" s="825"/>
      <c r="J1370" s="828" t="s">
        <v>4482</v>
      </c>
      <c r="K1370" s="829"/>
    </row>
    <row r="1371" spans="1:11" ht="39" x14ac:dyDescent="0.3">
      <c r="A1371" s="830">
        <v>2</v>
      </c>
      <c r="B1371" s="831" t="s">
        <v>2123</v>
      </c>
      <c r="C1371" s="832" t="s">
        <v>2113</v>
      </c>
      <c r="D1371" s="833">
        <v>3500000</v>
      </c>
      <c r="E1371" s="834" t="s">
        <v>20</v>
      </c>
      <c r="F1371" s="834">
        <f>D1371</f>
        <v>3500000</v>
      </c>
      <c r="G1371" s="834"/>
      <c r="H1371" s="834">
        <f t="shared" si="89"/>
        <v>3500000</v>
      </c>
      <c r="I1371" s="825"/>
      <c r="J1371" s="837" t="s">
        <v>4247</v>
      </c>
      <c r="K1371" s="829"/>
    </row>
    <row r="1372" spans="1:11" ht="39" x14ac:dyDescent="0.3">
      <c r="A1372" s="830">
        <v>3</v>
      </c>
      <c r="B1372" s="831" t="s">
        <v>2124</v>
      </c>
      <c r="C1372" s="832" t="s">
        <v>2114</v>
      </c>
      <c r="D1372" s="833">
        <v>2500000</v>
      </c>
      <c r="E1372" s="834" t="s">
        <v>20</v>
      </c>
      <c r="F1372" s="834">
        <v>1500000</v>
      </c>
      <c r="G1372" s="834"/>
      <c r="H1372" s="834">
        <f t="shared" si="89"/>
        <v>1500000</v>
      </c>
      <c r="I1372" s="825"/>
      <c r="J1372" s="837" t="s">
        <v>4247</v>
      </c>
      <c r="K1372" s="829"/>
    </row>
    <row r="1373" spans="1:11" ht="39" x14ac:dyDescent="0.3">
      <c r="A1373" s="830">
        <v>4</v>
      </c>
      <c r="B1373" s="831" t="s">
        <v>2125</v>
      </c>
      <c r="C1373" s="832" t="s">
        <v>2115</v>
      </c>
      <c r="D1373" s="833">
        <v>500000</v>
      </c>
      <c r="E1373" s="834" t="s">
        <v>20</v>
      </c>
      <c r="F1373" s="834">
        <f>D1373</f>
        <v>500000</v>
      </c>
      <c r="G1373" s="834"/>
      <c r="H1373" s="834">
        <f t="shared" si="89"/>
        <v>500000</v>
      </c>
      <c r="I1373" s="825"/>
      <c r="J1373" s="837" t="s">
        <v>4247</v>
      </c>
      <c r="K1373" s="829"/>
    </row>
    <row r="1374" spans="1:11" ht="39" x14ac:dyDescent="0.3">
      <c r="A1374" s="830">
        <v>5</v>
      </c>
      <c r="B1374" s="831" t="s">
        <v>2126</v>
      </c>
      <c r="C1374" s="832" t="s">
        <v>2116</v>
      </c>
      <c r="D1374" s="833">
        <v>20000000</v>
      </c>
      <c r="E1374" s="834" t="s">
        <v>20</v>
      </c>
      <c r="F1374" s="834">
        <v>5000000</v>
      </c>
      <c r="G1374" s="834"/>
      <c r="H1374" s="834">
        <f t="shared" si="89"/>
        <v>5000000</v>
      </c>
      <c r="I1374" s="825"/>
      <c r="J1374" s="837" t="s">
        <v>4247</v>
      </c>
      <c r="K1374" s="829"/>
    </row>
    <row r="1375" spans="1:11" ht="39" x14ac:dyDescent="0.3">
      <c r="A1375" s="830">
        <v>6</v>
      </c>
      <c r="B1375" s="831" t="s">
        <v>2127</v>
      </c>
      <c r="C1375" s="832" t="s">
        <v>2117</v>
      </c>
      <c r="D1375" s="833">
        <v>1000000</v>
      </c>
      <c r="E1375" s="834" t="s">
        <v>20</v>
      </c>
      <c r="F1375" s="834">
        <v>0</v>
      </c>
      <c r="G1375" s="834"/>
      <c r="H1375" s="834">
        <f t="shared" si="89"/>
        <v>0</v>
      </c>
      <c r="I1375" s="825"/>
      <c r="J1375" s="828" t="s">
        <v>4482</v>
      </c>
      <c r="K1375" s="829"/>
    </row>
    <row r="1376" spans="1:11" ht="39" x14ac:dyDescent="0.3">
      <c r="A1376" s="830">
        <v>7</v>
      </c>
      <c r="B1376" s="831" t="s">
        <v>2128</v>
      </c>
      <c r="C1376" s="832" t="s">
        <v>2118</v>
      </c>
      <c r="D1376" s="833">
        <v>400000</v>
      </c>
      <c r="E1376" s="834" t="s">
        <v>20</v>
      </c>
      <c r="F1376" s="834">
        <f>D1376</f>
        <v>400000</v>
      </c>
      <c r="G1376" s="834"/>
      <c r="H1376" s="834">
        <f t="shared" si="89"/>
        <v>400000</v>
      </c>
      <c r="I1376" s="825"/>
      <c r="J1376" s="837" t="s">
        <v>4247</v>
      </c>
      <c r="K1376" s="829"/>
    </row>
    <row r="1377" spans="1:11" ht="39" x14ac:dyDescent="0.3">
      <c r="A1377" s="830">
        <v>8</v>
      </c>
      <c r="B1377" s="831" t="s">
        <v>2129</v>
      </c>
      <c r="C1377" s="832" t="s">
        <v>2119</v>
      </c>
      <c r="D1377" s="833">
        <v>1000000</v>
      </c>
      <c r="E1377" s="834" t="s">
        <v>20</v>
      </c>
      <c r="F1377" s="834">
        <v>0</v>
      </c>
      <c r="G1377" s="834"/>
      <c r="H1377" s="834">
        <f t="shared" si="89"/>
        <v>0</v>
      </c>
      <c r="I1377" s="825"/>
      <c r="J1377" s="828" t="s">
        <v>4482</v>
      </c>
      <c r="K1377" s="829"/>
    </row>
    <row r="1378" spans="1:11" ht="39" x14ac:dyDescent="0.3">
      <c r="A1378" s="830">
        <v>9</v>
      </c>
      <c r="B1378" s="831" t="s">
        <v>2130</v>
      </c>
      <c r="C1378" s="832" t="s">
        <v>2120</v>
      </c>
      <c r="D1378" s="833">
        <v>600000</v>
      </c>
      <c r="E1378" s="834" t="s">
        <v>20</v>
      </c>
      <c r="F1378" s="834">
        <f>D1378</f>
        <v>600000</v>
      </c>
      <c r="G1378" s="834"/>
      <c r="H1378" s="834">
        <f t="shared" si="89"/>
        <v>600000</v>
      </c>
      <c r="I1378" s="825"/>
      <c r="J1378" s="837" t="s">
        <v>4247</v>
      </c>
      <c r="K1378" s="829"/>
    </row>
    <row r="1379" spans="1:11" ht="39" x14ac:dyDescent="0.3">
      <c r="A1379" s="830">
        <v>10</v>
      </c>
      <c r="B1379" s="831" t="s">
        <v>2131</v>
      </c>
      <c r="C1379" s="832" t="s">
        <v>2121</v>
      </c>
      <c r="D1379" s="833">
        <v>500000</v>
      </c>
      <c r="E1379" s="834" t="s">
        <v>20</v>
      </c>
      <c r="F1379" s="834">
        <f>D1379</f>
        <v>500000</v>
      </c>
      <c r="G1379" s="834"/>
      <c r="H1379" s="834">
        <f t="shared" si="89"/>
        <v>500000</v>
      </c>
      <c r="I1379" s="825"/>
      <c r="J1379" s="837" t="s">
        <v>4247</v>
      </c>
      <c r="K1379" s="829"/>
    </row>
    <row r="1380" spans="1:11" x14ac:dyDescent="0.3">
      <c r="A1380" s="1360" t="s">
        <v>2111</v>
      </c>
      <c r="B1380" s="1360"/>
      <c r="C1380" s="1360"/>
      <c r="D1380" s="840">
        <v>245000000</v>
      </c>
      <c r="E1380" s="847">
        <f>SUM(E1370:E1379)</f>
        <v>0</v>
      </c>
      <c r="F1380" s="841">
        <f>SUM(F1370:F1379)</f>
        <v>12000000</v>
      </c>
      <c r="G1380" s="841"/>
      <c r="H1380" s="834">
        <f t="shared" si="89"/>
        <v>12000000</v>
      </c>
      <c r="I1380" s="825"/>
      <c r="J1380" s="828"/>
      <c r="K1380" s="829"/>
    </row>
    <row r="1381" spans="1:11" x14ac:dyDescent="0.3">
      <c r="A1381" s="851">
        <v>19</v>
      </c>
      <c r="B1381" s="852" t="s">
        <v>4215</v>
      </c>
      <c r="C1381" s="816"/>
      <c r="F1381" s="866"/>
      <c r="G1381" s="866"/>
      <c r="H1381" s="834">
        <f t="shared" si="89"/>
        <v>0</v>
      </c>
      <c r="I1381" s="825"/>
      <c r="J1381" s="828"/>
      <c r="K1381" s="829"/>
    </row>
    <row r="1382" spans="1:11" ht="39" x14ac:dyDescent="0.3">
      <c r="A1382" s="830">
        <v>1</v>
      </c>
      <c r="B1382" s="831" t="s">
        <v>2537</v>
      </c>
      <c r="C1382" s="832" t="s">
        <v>2538</v>
      </c>
      <c r="D1382" s="833">
        <v>15000000</v>
      </c>
      <c r="E1382" s="834" t="s">
        <v>20</v>
      </c>
      <c r="F1382" s="867">
        <v>8000000</v>
      </c>
      <c r="G1382" s="867"/>
      <c r="H1382" s="834">
        <f t="shared" si="89"/>
        <v>8000000</v>
      </c>
      <c r="I1382" s="825"/>
      <c r="J1382" s="837" t="s">
        <v>4247</v>
      </c>
      <c r="K1382" s="829"/>
    </row>
    <row r="1383" spans="1:11" ht="39" x14ac:dyDescent="0.3">
      <c r="A1383" s="830">
        <v>2</v>
      </c>
      <c r="B1383" s="831" t="s">
        <v>2539</v>
      </c>
      <c r="C1383" s="832" t="s">
        <v>490</v>
      </c>
      <c r="D1383" s="833">
        <v>2500000</v>
      </c>
      <c r="E1383" s="834" t="s">
        <v>20</v>
      </c>
      <c r="F1383" s="867">
        <v>0</v>
      </c>
      <c r="G1383" s="867"/>
      <c r="H1383" s="834">
        <f t="shared" si="89"/>
        <v>0</v>
      </c>
      <c r="I1383" s="825"/>
      <c r="J1383" s="828" t="s">
        <v>4482</v>
      </c>
      <c r="K1383" s="829"/>
    </row>
    <row r="1384" spans="1:11" ht="39" x14ac:dyDescent="0.3">
      <c r="A1384" s="830">
        <v>3</v>
      </c>
      <c r="B1384" s="831" t="s">
        <v>2540</v>
      </c>
      <c r="C1384" s="832" t="s">
        <v>2541</v>
      </c>
      <c r="D1384" s="833">
        <v>500000</v>
      </c>
      <c r="E1384" s="834" t="s">
        <v>20</v>
      </c>
      <c r="F1384" s="867">
        <f>D1384</f>
        <v>500000</v>
      </c>
      <c r="G1384" s="867"/>
      <c r="H1384" s="834">
        <f t="shared" si="89"/>
        <v>500000</v>
      </c>
      <c r="I1384" s="825"/>
      <c r="J1384" s="837" t="s">
        <v>4247</v>
      </c>
      <c r="K1384" s="829"/>
    </row>
    <row r="1385" spans="1:11" ht="39" x14ac:dyDescent="0.3">
      <c r="A1385" s="830">
        <v>4</v>
      </c>
      <c r="B1385" s="831" t="s">
        <v>2542</v>
      </c>
      <c r="C1385" s="832" t="s">
        <v>2543</v>
      </c>
      <c r="D1385" s="833">
        <v>2000000</v>
      </c>
      <c r="E1385" s="834" t="s">
        <v>20</v>
      </c>
      <c r="F1385" s="867">
        <v>0</v>
      </c>
      <c r="G1385" s="867"/>
      <c r="H1385" s="834">
        <f t="shared" si="89"/>
        <v>0</v>
      </c>
      <c r="I1385" s="825"/>
      <c r="J1385" s="828" t="s">
        <v>4482</v>
      </c>
      <c r="K1385" s="829"/>
    </row>
    <row r="1386" spans="1:11" x14ac:dyDescent="0.3">
      <c r="A1386" s="1360" t="s">
        <v>2544</v>
      </c>
      <c r="B1386" s="1360"/>
      <c r="C1386" s="1360"/>
      <c r="D1386" s="840">
        <v>20000000</v>
      </c>
      <c r="E1386" s="847">
        <f>SUM(E1382:E1385)</f>
        <v>0</v>
      </c>
      <c r="F1386" s="841">
        <f>SUM(F1382:F1385)</f>
        <v>8500000</v>
      </c>
      <c r="G1386" s="841"/>
      <c r="H1386" s="834">
        <f t="shared" si="89"/>
        <v>8500000</v>
      </c>
      <c r="I1386" s="825"/>
      <c r="J1386" s="828"/>
      <c r="K1386" s="829"/>
    </row>
    <row r="1387" spans="1:11" x14ac:dyDescent="0.3">
      <c r="A1387" s="851">
        <v>20</v>
      </c>
      <c r="B1387" s="852" t="s">
        <v>4216</v>
      </c>
      <c r="C1387" s="816"/>
      <c r="F1387" s="866"/>
      <c r="G1387" s="866"/>
      <c r="H1387" s="834">
        <f t="shared" si="89"/>
        <v>0</v>
      </c>
      <c r="I1387" s="825"/>
      <c r="J1387" s="828"/>
      <c r="K1387" s="829"/>
    </row>
    <row r="1388" spans="1:11" ht="39" x14ac:dyDescent="0.3">
      <c r="A1388" s="830">
        <v>1</v>
      </c>
      <c r="B1388" s="831" t="s">
        <v>2568</v>
      </c>
      <c r="C1388" s="832" t="s">
        <v>1946</v>
      </c>
      <c r="D1388" s="833">
        <v>2000000</v>
      </c>
      <c r="E1388" s="834" t="s">
        <v>20</v>
      </c>
      <c r="F1388" s="867">
        <v>0</v>
      </c>
      <c r="G1388" s="867"/>
      <c r="H1388" s="834">
        <f t="shared" si="89"/>
        <v>0</v>
      </c>
      <c r="I1388" s="825"/>
      <c r="J1388" s="828" t="s">
        <v>4482</v>
      </c>
      <c r="K1388" s="829"/>
    </row>
    <row r="1389" spans="1:11" ht="39" x14ac:dyDescent="0.3">
      <c r="A1389" s="830">
        <v>2</v>
      </c>
      <c r="B1389" s="831" t="s">
        <v>2569</v>
      </c>
      <c r="C1389" s="832" t="s">
        <v>2570</v>
      </c>
      <c r="D1389" s="833">
        <v>2000000</v>
      </c>
      <c r="E1389" s="834" t="s">
        <v>20</v>
      </c>
      <c r="F1389" s="867">
        <f>D1389</f>
        <v>2000000</v>
      </c>
      <c r="G1389" s="867"/>
      <c r="H1389" s="834">
        <f t="shared" si="89"/>
        <v>2000000</v>
      </c>
      <c r="I1389" s="825"/>
      <c r="J1389" s="837" t="s">
        <v>4247</v>
      </c>
      <c r="K1389" s="829"/>
    </row>
    <row r="1390" spans="1:11" ht="58.5" x14ac:dyDescent="0.3">
      <c r="A1390" s="830">
        <v>3</v>
      </c>
      <c r="B1390" s="831" t="s">
        <v>2571</v>
      </c>
      <c r="C1390" s="832" t="s">
        <v>2572</v>
      </c>
      <c r="D1390" s="833">
        <v>1000000</v>
      </c>
      <c r="E1390" s="834" t="s">
        <v>20</v>
      </c>
      <c r="F1390" s="867">
        <v>0</v>
      </c>
      <c r="G1390" s="867"/>
      <c r="H1390" s="834">
        <f t="shared" si="89"/>
        <v>0</v>
      </c>
      <c r="I1390" s="825"/>
      <c r="J1390" s="828"/>
      <c r="K1390" s="829"/>
    </row>
    <row r="1391" spans="1:11" x14ac:dyDescent="0.3">
      <c r="A1391" s="1360" t="s">
        <v>2573</v>
      </c>
      <c r="B1391" s="1360"/>
      <c r="C1391" s="1360"/>
      <c r="D1391" s="840">
        <v>5000000</v>
      </c>
      <c r="E1391" s="847">
        <f>SUM(E1388:E1390)</f>
        <v>0</v>
      </c>
      <c r="F1391" s="841">
        <f>SUM(F1388:F1390)</f>
        <v>2000000</v>
      </c>
      <c r="G1391" s="841"/>
      <c r="H1391" s="834">
        <f t="shared" si="89"/>
        <v>2000000</v>
      </c>
      <c r="I1391" s="825"/>
      <c r="J1391" s="828"/>
      <c r="K1391" s="829"/>
    </row>
    <row r="1392" spans="1:11" x14ac:dyDescent="0.3">
      <c r="A1392" s="851">
        <v>21</v>
      </c>
      <c r="B1392" s="852" t="s">
        <v>4217</v>
      </c>
      <c r="C1392" s="816"/>
      <c r="F1392" s="866"/>
      <c r="G1392" s="866"/>
      <c r="H1392" s="834">
        <f t="shared" si="89"/>
        <v>0</v>
      </c>
      <c r="I1392" s="825"/>
      <c r="J1392" s="828"/>
      <c r="K1392" s="829"/>
    </row>
    <row r="1393" spans="1:11" ht="58.5" x14ac:dyDescent="0.3">
      <c r="A1393" s="830">
        <v>1</v>
      </c>
      <c r="B1393" s="831" t="s">
        <v>2575</v>
      </c>
      <c r="C1393" s="832" t="s">
        <v>2576</v>
      </c>
      <c r="D1393" s="833">
        <v>250000000</v>
      </c>
      <c r="E1393" s="834">
        <v>4500000</v>
      </c>
      <c r="F1393" s="834">
        <f>D1393</f>
        <v>250000000</v>
      </c>
      <c r="G1393" s="834"/>
      <c r="H1393" s="834">
        <f t="shared" si="89"/>
        <v>250000000</v>
      </c>
      <c r="I1393" s="825"/>
      <c r="J1393" s="837" t="s">
        <v>4267</v>
      </c>
      <c r="K1393" s="829"/>
    </row>
    <row r="1394" spans="1:11" x14ac:dyDescent="0.3">
      <c r="A1394" s="1360" t="s">
        <v>2577</v>
      </c>
      <c r="B1394" s="1360"/>
      <c r="C1394" s="1360"/>
      <c r="D1394" s="840">
        <v>250000000</v>
      </c>
      <c r="E1394" s="841">
        <v>4500000</v>
      </c>
      <c r="F1394" s="868">
        <f>SUM(F1393)</f>
        <v>250000000</v>
      </c>
      <c r="G1394" s="868"/>
      <c r="H1394" s="834">
        <f t="shared" si="89"/>
        <v>250000000</v>
      </c>
      <c r="I1394" s="825"/>
      <c r="J1394" s="828"/>
      <c r="K1394" s="829"/>
    </row>
    <row r="1395" spans="1:11" x14ac:dyDescent="0.3">
      <c r="A1395" s="851">
        <v>22</v>
      </c>
      <c r="B1395" s="852" t="s">
        <v>4218</v>
      </c>
      <c r="C1395" s="816"/>
      <c r="F1395" s="866"/>
      <c r="G1395" s="866"/>
      <c r="H1395" s="834">
        <f t="shared" si="89"/>
        <v>0</v>
      </c>
      <c r="I1395" s="825"/>
      <c r="J1395" s="828"/>
      <c r="K1395" s="829"/>
    </row>
    <row r="1396" spans="1:11" ht="39" x14ac:dyDescent="0.3">
      <c r="A1396" s="830">
        <v>1</v>
      </c>
      <c r="B1396" s="831" t="s">
        <v>2632</v>
      </c>
      <c r="C1396" s="832" t="s">
        <v>2633</v>
      </c>
      <c r="D1396" s="833">
        <v>900000</v>
      </c>
      <c r="E1396" s="834">
        <v>246857.14</v>
      </c>
      <c r="F1396" s="867">
        <v>500000</v>
      </c>
      <c r="G1396" s="867"/>
      <c r="H1396" s="834">
        <f t="shared" si="89"/>
        <v>500000</v>
      </c>
      <c r="I1396" s="825"/>
      <c r="J1396" s="837" t="s">
        <v>4247</v>
      </c>
      <c r="K1396" s="829"/>
    </row>
    <row r="1397" spans="1:11" ht="39" x14ac:dyDescent="0.3">
      <c r="A1397" s="830">
        <v>2</v>
      </c>
      <c r="B1397" s="831" t="s">
        <v>2634</v>
      </c>
      <c r="C1397" s="832" t="s">
        <v>2635</v>
      </c>
      <c r="D1397" s="833">
        <v>80000</v>
      </c>
      <c r="E1397" s="834" t="s">
        <v>20</v>
      </c>
      <c r="F1397" s="867">
        <v>170000</v>
      </c>
      <c r="G1397" s="867"/>
      <c r="H1397" s="834">
        <f t="shared" si="89"/>
        <v>170000</v>
      </c>
      <c r="I1397" s="825"/>
      <c r="J1397" s="837" t="s">
        <v>4247</v>
      </c>
      <c r="K1397" s="829"/>
    </row>
    <row r="1398" spans="1:11" ht="39" x14ac:dyDescent="0.3">
      <c r="A1398" s="830">
        <v>3</v>
      </c>
      <c r="B1398" s="831" t="s">
        <v>2636</v>
      </c>
      <c r="C1398" s="832" t="s">
        <v>2637</v>
      </c>
      <c r="D1398" s="833">
        <v>450000</v>
      </c>
      <c r="E1398" s="834">
        <v>420776.23</v>
      </c>
      <c r="F1398" s="867">
        <v>670000</v>
      </c>
      <c r="G1398" s="867"/>
      <c r="H1398" s="834">
        <f t="shared" si="89"/>
        <v>670000</v>
      </c>
      <c r="I1398" s="825"/>
      <c r="J1398" s="837" t="s">
        <v>4247</v>
      </c>
      <c r="K1398" s="829"/>
    </row>
    <row r="1399" spans="1:11" ht="39" x14ac:dyDescent="0.3">
      <c r="A1399" s="830">
        <v>4</v>
      </c>
      <c r="B1399" s="831" t="s">
        <v>2638</v>
      </c>
      <c r="C1399" s="832" t="s">
        <v>2639</v>
      </c>
      <c r="D1399" s="833">
        <v>150000</v>
      </c>
      <c r="E1399" s="834">
        <v>150000</v>
      </c>
      <c r="F1399" s="867">
        <v>355000</v>
      </c>
      <c r="G1399" s="867"/>
      <c r="H1399" s="834">
        <f t="shared" si="89"/>
        <v>355000</v>
      </c>
      <c r="I1399" s="825"/>
      <c r="J1399" s="837" t="s">
        <v>4247</v>
      </c>
      <c r="K1399" s="829"/>
    </row>
    <row r="1400" spans="1:11" ht="39" x14ac:dyDescent="0.3">
      <c r="A1400" s="830">
        <v>5</v>
      </c>
      <c r="B1400" s="831" t="s">
        <v>2640</v>
      </c>
      <c r="C1400" s="832" t="s">
        <v>2641</v>
      </c>
      <c r="D1400" s="833">
        <v>150000</v>
      </c>
      <c r="E1400" s="834" t="s">
        <v>20</v>
      </c>
      <c r="F1400" s="867">
        <v>350000</v>
      </c>
      <c r="G1400" s="867"/>
      <c r="H1400" s="834">
        <f t="shared" si="89"/>
        <v>350000</v>
      </c>
      <c r="I1400" s="825"/>
      <c r="J1400" s="837" t="s">
        <v>4247</v>
      </c>
      <c r="K1400" s="829"/>
    </row>
    <row r="1401" spans="1:11" ht="39" x14ac:dyDescent="0.3">
      <c r="A1401" s="830">
        <v>6</v>
      </c>
      <c r="B1401" s="831" t="s">
        <v>2642</v>
      </c>
      <c r="C1401" s="832" t="s">
        <v>2643</v>
      </c>
      <c r="D1401" s="833">
        <v>390000</v>
      </c>
      <c r="E1401" s="834">
        <v>120000</v>
      </c>
      <c r="F1401" s="867">
        <f>D1401</f>
        <v>390000</v>
      </c>
      <c r="G1401" s="867"/>
      <c r="H1401" s="834">
        <f t="shared" si="89"/>
        <v>390000</v>
      </c>
      <c r="I1401" s="825"/>
      <c r="J1401" s="837" t="s">
        <v>4247</v>
      </c>
      <c r="K1401" s="829"/>
    </row>
    <row r="1402" spans="1:11" ht="39" x14ac:dyDescent="0.3">
      <c r="A1402" s="830">
        <v>7</v>
      </c>
      <c r="B1402" s="831" t="s">
        <v>2644</v>
      </c>
      <c r="C1402" s="832" t="s">
        <v>2645</v>
      </c>
      <c r="D1402" s="833">
        <v>200000</v>
      </c>
      <c r="E1402" s="834" t="s">
        <v>20</v>
      </c>
      <c r="F1402" s="867">
        <f>D1402</f>
        <v>200000</v>
      </c>
      <c r="G1402" s="867"/>
      <c r="H1402" s="834">
        <f t="shared" si="89"/>
        <v>200000</v>
      </c>
      <c r="I1402" s="825"/>
      <c r="J1402" s="837" t="s">
        <v>4247</v>
      </c>
      <c r="K1402" s="829"/>
    </row>
    <row r="1403" spans="1:11" ht="39" x14ac:dyDescent="0.3">
      <c r="A1403" s="830">
        <v>8</v>
      </c>
      <c r="B1403" s="831" t="s">
        <v>2646</v>
      </c>
      <c r="C1403" s="832" t="s">
        <v>2647</v>
      </c>
      <c r="D1403" s="833">
        <v>590000</v>
      </c>
      <c r="E1403" s="834" t="s">
        <v>20</v>
      </c>
      <c r="F1403" s="867">
        <v>500000</v>
      </c>
      <c r="G1403" s="867"/>
      <c r="H1403" s="834">
        <f t="shared" si="89"/>
        <v>500000</v>
      </c>
      <c r="I1403" s="825"/>
      <c r="J1403" s="837" t="s">
        <v>4247</v>
      </c>
      <c r="K1403" s="829"/>
    </row>
    <row r="1404" spans="1:11" ht="39" x14ac:dyDescent="0.3">
      <c r="A1404" s="830">
        <v>9</v>
      </c>
      <c r="B1404" s="831" t="s">
        <v>2648</v>
      </c>
      <c r="C1404" s="832" t="s">
        <v>2649</v>
      </c>
      <c r="D1404" s="833">
        <v>1000000</v>
      </c>
      <c r="E1404" s="834">
        <v>1000000</v>
      </c>
      <c r="F1404" s="867">
        <v>1500000</v>
      </c>
      <c r="G1404" s="867"/>
      <c r="H1404" s="834">
        <f t="shared" si="89"/>
        <v>1500000</v>
      </c>
      <c r="I1404" s="825"/>
      <c r="J1404" s="837" t="s">
        <v>4247</v>
      </c>
      <c r="K1404" s="829"/>
    </row>
    <row r="1405" spans="1:11" ht="39" x14ac:dyDescent="0.3">
      <c r="A1405" s="830">
        <v>10</v>
      </c>
      <c r="B1405" s="831" t="s">
        <v>2650</v>
      </c>
      <c r="C1405" s="832" t="s">
        <v>2651</v>
      </c>
      <c r="D1405" s="833">
        <v>75000</v>
      </c>
      <c r="E1405" s="834" t="s">
        <v>20</v>
      </c>
      <c r="F1405" s="867">
        <f>D1405</f>
        <v>75000</v>
      </c>
      <c r="G1405" s="867"/>
      <c r="H1405" s="834">
        <f t="shared" si="89"/>
        <v>75000</v>
      </c>
      <c r="I1405" s="825"/>
      <c r="J1405" s="837" t="s">
        <v>4247</v>
      </c>
      <c r="K1405" s="829"/>
    </row>
    <row r="1406" spans="1:11" ht="39" x14ac:dyDescent="0.3">
      <c r="A1406" s="830">
        <v>11</v>
      </c>
      <c r="B1406" s="831" t="s">
        <v>2652</v>
      </c>
      <c r="C1406" s="832" t="s">
        <v>2653</v>
      </c>
      <c r="D1406" s="833">
        <v>1142400</v>
      </c>
      <c r="E1406" s="834" t="s">
        <v>20</v>
      </c>
      <c r="F1406" s="867">
        <v>1000000</v>
      </c>
      <c r="G1406" s="867"/>
      <c r="H1406" s="834">
        <f t="shared" si="89"/>
        <v>1000000</v>
      </c>
      <c r="I1406" s="825"/>
      <c r="J1406" s="837" t="s">
        <v>4247</v>
      </c>
      <c r="K1406" s="829"/>
    </row>
    <row r="1407" spans="1:11" ht="39" x14ac:dyDescent="0.3">
      <c r="A1407" s="830">
        <v>12</v>
      </c>
      <c r="B1407" s="831" t="s">
        <v>2654</v>
      </c>
      <c r="C1407" s="832" t="s">
        <v>2655</v>
      </c>
      <c r="D1407" s="833">
        <v>1478000</v>
      </c>
      <c r="E1407" s="834" t="s">
        <v>20</v>
      </c>
      <c r="F1407" s="867">
        <v>1000000</v>
      </c>
      <c r="G1407" s="867"/>
      <c r="H1407" s="834">
        <f t="shared" si="89"/>
        <v>1000000</v>
      </c>
      <c r="I1407" s="825"/>
      <c r="J1407" s="837" t="s">
        <v>4247</v>
      </c>
      <c r="K1407" s="829"/>
    </row>
    <row r="1408" spans="1:11" ht="39" x14ac:dyDescent="0.3">
      <c r="A1408" s="830">
        <v>13</v>
      </c>
      <c r="B1408" s="831" t="s">
        <v>2656</v>
      </c>
      <c r="C1408" s="832" t="s">
        <v>2657</v>
      </c>
      <c r="D1408" s="833">
        <v>1220000</v>
      </c>
      <c r="E1408" s="834" t="s">
        <v>20</v>
      </c>
      <c r="F1408" s="867">
        <v>1000000</v>
      </c>
      <c r="G1408" s="867"/>
      <c r="H1408" s="834">
        <f t="shared" si="89"/>
        <v>1000000</v>
      </c>
      <c r="I1408" s="825"/>
      <c r="J1408" s="837" t="s">
        <v>4247</v>
      </c>
      <c r="K1408" s="829"/>
    </row>
    <row r="1409" spans="1:11" ht="39" x14ac:dyDescent="0.3">
      <c r="A1409" s="830">
        <v>14</v>
      </c>
      <c r="B1409" s="831" t="s">
        <v>2658</v>
      </c>
      <c r="C1409" s="832" t="s">
        <v>2659</v>
      </c>
      <c r="D1409" s="833">
        <v>4000000</v>
      </c>
      <c r="E1409" s="834">
        <v>221229.27</v>
      </c>
      <c r="F1409" s="867">
        <v>1000000</v>
      </c>
      <c r="G1409" s="867"/>
      <c r="H1409" s="834">
        <f t="shared" si="89"/>
        <v>1000000</v>
      </c>
      <c r="I1409" s="825"/>
      <c r="J1409" s="837" t="s">
        <v>4247</v>
      </c>
      <c r="K1409" s="829"/>
    </row>
    <row r="1410" spans="1:11" ht="39" x14ac:dyDescent="0.3">
      <c r="A1410" s="830">
        <v>15</v>
      </c>
      <c r="B1410" s="831" t="s">
        <v>2660</v>
      </c>
      <c r="C1410" s="832" t="s">
        <v>2661</v>
      </c>
      <c r="D1410" s="833">
        <v>2784600</v>
      </c>
      <c r="E1410" s="834">
        <v>43200</v>
      </c>
      <c r="F1410" s="867">
        <v>500000</v>
      </c>
      <c r="G1410" s="867"/>
      <c r="H1410" s="834">
        <f t="shared" si="89"/>
        <v>500000</v>
      </c>
      <c r="I1410" s="825"/>
      <c r="J1410" s="837" t="s">
        <v>4247</v>
      </c>
      <c r="K1410" s="829"/>
    </row>
    <row r="1411" spans="1:11" ht="39" x14ac:dyDescent="0.3">
      <c r="A1411" s="830">
        <v>16</v>
      </c>
      <c r="B1411" s="831" t="s">
        <v>2662</v>
      </c>
      <c r="C1411" s="832" t="s">
        <v>2663</v>
      </c>
      <c r="D1411" s="833">
        <v>90000</v>
      </c>
      <c r="E1411" s="834" t="s">
        <v>20</v>
      </c>
      <c r="F1411" s="867">
        <f>D1411</f>
        <v>90000</v>
      </c>
      <c r="G1411" s="867"/>
      <c r="H1411" s="834">
        <f t="shared" si="89"/>
        <v>90000</v>
      </c>
      <c r="I1411" s="825"/>
      <c r="J1411" s="837" t="s">
        <v>4247</v>
      </c>
      <c r="K1411" s="829"/>
    </row>
    <row r="1412" spans="1:11" ht="39" x14ac:dyDescent="0.3">
      <c r="A1412" s="830">
        <v>17</v>
      </c>
      <c r="B1412" s="831" t="s">
        <v>2664</v>
      </c>
      <c r="C1412" s="832" t="s">
        <v>2665</v>
      </c>
      <c r="D1412" s="833">
        <v>300000</v>
      </c>
      <c r="E1412" s="834">
        <v>84571.43</v>
      </c>
      <c r="F1412" s="867">
        <f>D1412</f>
        <v>300000</v>
      </c>
      <c r="G1412" s="867"/>
      <c r="H1412" s="834">
        <f t="shared" si="89"/>
        <v>300000</v>
      </c>
      <c r="I1412" s="825"/>
      <c r="J1412" s="837" t="s">
        <v>4247</v>
      </c>
      <c r="K1412" s="829"/>
    </row>
    <row r="1413" spans="1:11" ht="39" x14ac:dyDescent="0.3">
      <c r="A1413" s="830">
        <v>18</v>
      </c>
      <c r="B1413" s="831" t="s">
        <v>2666</v>
      </c>
      <c r="C1413" s="832" t="s">
        <v>3808</v>
      </c>
      <c r="D1413" s="833">
        <v>25000000</v>
      </c>
      <c r="E1413" s="834">
        <v>3381586.94</v>
      </c>
      <c r="F1413" s="867">
        <v>20000000</v>
      </c>
      <c r="G1413" s="867"/>
      <c r="H1413" s="834">
        <f t="shared" si="89"/>
        <v>20000000</v>
      </c>
      <c r="I1413" s="825"/>
      <c r="J1413" s="837" t="s">
        <v>4247</v>
      </c>
      <c r="K1413" s="829"/>
    </row>
    <row r="1414" spans="1:11" x14ac:dyDescent="0.3">
      <c r="A1414" s="1360" t="s">
        <v>2668</v>
      </c>
      <c r="B1414" s="1360"/>
      <c r="C1414" s="1360"/>
      <c r="D1414" s="840">
        <v>40000000</v>
      </c>
      <c r="E1414" s="841">
        <v>5668221.0099999998</v>
      </c>
      <c r="F1414" s="868">
        <f>SUM(F1396:F1413)</f>
        <v>29600000</v>
      </c>
      <c r="G1414" s="868"/>
      <c r="H1414" s="834">
        <f t="shared" si="89"/>
        <v>29600000</v>
      </c>
      <c r="I1414" s="825"/>
      <c r="J1414" s="828"/>
      <c r="K1414" s="829"/>
    </row>
    <row r="1415" spans="1:11" x14ac:dyDescent="0.3">
      <c r="A1415" s="851">
        <v>23</v>
      </c>
      <c r="B1415" s="852" t="s">
        <v>4219</v>
      </c>
      <c r="C1415" s="816"/>
      <c r="H1415" s="834">
        <f t="shared" si="89"/>
        <v>0</v>
      </c>
      <c r="I1415" s="825"/>
      <c r="J1415" s="828"/>
      <c r="K1415" s="829"/>
    </row>
    <row r="1416" spans="1:11" ht="58.5" x14ac:dyDescent="0.3">
      <c r="A1416" s="830">
        <v>1</v>
      </c>
      <c r="B1416" s="831" t="s">
        <v>2820</v>
      </c>
      <c r="C1416" s="832" t="s">
        <v>3682</v>
      </c>
      <c r="D1416" s="833">
        <v>50000000</v>
      </c>
      <c r="E1416" s="839">
        <v>0</v>
      </c>
      <c r="F1416" s="867">
        <v>10000000</v>
      </c>
      <c r="G1416" s="867"/>
      <c r="H1416" s="834">
        <f t="shared" si="89"/>
        <v>10000000</v>
      </c>
      <c r="I1416" s="896"/>
      <c r="J1416" s="837" t="s">
        <v>4267</v>
      </c>
      <c r="K1416" s="829"/>
    </row>
    <row r="1417" spans="1:11" x14ac:dyDescent="0.3">
      <c r="A1417" s="1360" t="s">
        <v>667</v>
      </c>
      <c r="B1417" s="1360"/>
      <c r="C1417" s="1360"/>
      <c r="D1417" s="840">
        <v>50000000</v>
      </c>
      <c r="E1417" s="847">
        <f>E1416</f>
        <v>0</v>
      </c>
      <c r="F1417" s="868">
        <f>F1416</f>
        <v>10000000</v>
      </c>
      <c r="G1417" s="868"/>
      <c r="H1417" s="834">
        <f t="shared" si="89"/>
        <v>10000000</v>
      </c>
      <c r="I1417" s="825"/>
      <c r="J1417" s="828"/>
      <c r="K1417" s="829"/>
    </row>
    <row r="1418" spans="1:11" x14ac:dyDescent="0.3">
      <c r="A1418" s="851">
        <v>24</v>
      </c>
      <c r="B1418" s="852" t="s">
        <v>4220</v>
      </c>
      <c r="C1418" s="816"/>
      <c r="H1418" s="834">
        <f t="shared" si="89"/>
        <v>0</v>
      </c>
      <c r="I1418" s="911"/>
      <c r="J1418" s="828"/>
      <c r="K1418" s="829"/>
    </row>
    <row r="1419" spans="1:11" ht="97.5" x14ac:dyDescent="0.3">
      <c r="A1419" s="830" t="s">
        <v>2923</v>
      </c>
      <c r="B1419" s="829" t="s">
        <v>3750</v>
      </c>
      <c r="C1419" s="828" t="s">
        <v>3773</v>
      </c>
      <c r="D1419" s="829"/>
      <c r="E1419" s="826"/>
      <c r="F1419" s="826">
        <v>2000000</v>
      </c>
      <c r="G1419" s="829"/>
      <c r="H1419" s="834">
        <f t="shared" si="89"/>
        <v>2000000</v>
      </c>
      <c r="I1419" s="825"/>
      <c r="J1419" s="828" t="s">
        <v>4269</v>
      </c>
      <c r="K1419" s="829"/>
    </row>
    <row r="1420" spans="1:11" ht="97.5" x14ac:dyDescent="0.3">
      <c r="A1420" s="830" t="s">
        <v>2925</v>
      </c>
      <c r="B1420" s="829" t="s">
        <v>3751</v>
      </c>
      <c r="C1420" s="828" t="s">
        <v>3774</v>
      </c>
      <c r="D1420" s="829"/>
      <c r="E1420" s="826"/>
      <c r="F1420" s="826">
        <v>1500000</v>
      </c>
      <c r="G1420" s="829"/>
      <c r="H1420" s="834">
        <f t="shared" si="89"/>
        <v>1500000</v>
      </c>
      <c r="I1420" s="825"/>
      <c r="J1420" s="828" t="s">
        <v>4269</v>
      </c>
      <c r="K1420" s="829"/>
    </row>
    <row r="1421" spans="1:11" ht="97.5" x14ac:dyDescent="0.3">
      <c r="A1421" s="830" t="s">
        <v>2927</v>
      </c>
      <c r="B1421" s="829" t="s">
        <v>3752</v>
      </c>
      <c r="C1421" s="828" t="s">
        <v>3753</v>
      </c>
      <c r="D1421" s="829"/>
      <c r="E1421" s="826"/>
      <c r="F1421" s="826">
        <v>360000</v>
      </c>
      <c r="G1421" s="829"/>
      <c r="H1421" s="834">
        <f t="shared" si="89"/>
        <v>360000</v>
      </c>
      <c r="I1421" s="825"/>
      <c r="J1421" s="828" t="s">
        <v>4269</v>
      </c>
      <c r="K1421" s="829"/>
    </row>
    <row r="1422" spans="1:11" ht="97.5" x14ac:dyDescent="0.3">
      <c r="A1422" s="830" t="s">
        <v>2929</v>
      </c>
      <c r="B1422" s="829" t="s">
        <v>3754</v>
      </c>
      <c r="C1422" s="828" t="s">
        <v>3755</v>
      </c>
      <c r="D1422" s="829"/>
      <c r="E1422" s="826"/>
      <c r="F1422" s="826">
        <v>240000</v>
      </c>
      <c r="G1422" s="829"/>
      <c r="H1422" s="834">
        <f t="shared" si="89"/>
        <v>240000</v>
      </c>
      <c r="I1422" s="825"/>
      <c r="J1422" s="828" t="s">
        <v>4269</v>
      </c>
      <c r="K1422" s="829"/>
    </row>
    <row r="1423" spans="1:11" ht="97.5" x14ac:dyDescent="0.3">
      <c r="A1423" s="830" t="s">
        <v>2931</v>
      </c>
      <c r="B1423" s="829" t="s">
        <v>3756</v>
      </c>
      <c r="C1423" s="828" t="s">
        <v>3757</v>
      </c>
      <c r="D1423" s="829"/>
      <c r="E1423" s="826"/>
      <c r="F1423" s="826">
        <v>480000</v>
      </c>
      <c r="G1423" s="829"/>
      <c r="H1423" s="834">
        <f t="shared" si="89"/>
        <v>480000</v>
      </c>
      <c r="I1423" s="825"/>
      <c r="J1423" s="828" t="s">
        <v>4269</v>
      </c>
      <c r="K1423" s="829"/>
    </row>
    <row r="1424" spans="1:11" ht="97.5" x14ac:dyDescent="0.3">
      <c r="A1424" s="830" t="s">
        <v>2933</v>
      </c>
      <c r="B1424" s="829" t="s">
        <v>3758</v>
      </c>
      <c r="C1424" s="828" t="s">
        <v>3759</v>
      </c>
      <c r="D1424" s="829"/>
      <c r="E1424" s="826"/>
      <c r="F1424" s="826">
        <v>1300000</v>
      </c>
      <c r="G1424" s="829"/>
      <c r="H1424" s="834">
        <f t="shared" si="89"/>
        <v>1300000</v>
      </c>
      <c r="I1424" s="825"/>
      <c r="J1424" s="828" t="s">
        <v>4269</v>
      </c>
      <c r="K1424" s="829"/>
    </row>
    <row r="1425" spans="1:11" ht="97.5" x14ac:dyDescent="0.3">
      <c r="A1425" s="830" t="s">
        <v>2936</v>
      </c>
      <c r="B1425" s="829" t="s">
        <v>3760</v>
      </c>
      <c r="C1425" s="828" t="s">
        <v>363</v>
      </c>
      <c r="D1425" s="829"/>
      <c r="E1425" s="826"/>
      <c r="F1425" s="826">
        <v>47805000</v>
      </c>
      <c r="G1425" s="829"/>
      <c r="H1425" s="834">
        <f t="shared" si="89"/>
        <v>47805000</v>
      </c>
      <c r="I1425" s="825"/>
      <c r="J1425" s="828" t="s">
        <v>4269</v>
      </c>
      <c r="K1425" s="829"/>
    </row>
    <row r="1426" spans="1:11" ht="97.5" x14ac:dyDescent="0.3">
      <c r="A1426" s="830" t="s">
        <v>2938</v>
      </c>
      <c r="B1426" s="829" t="s">
        <v>3761</v>
      </c>
      <c r="C1426" s="828" t="s">
        <v>3762</v>
      </c>
      <c r="D1426" s="829"/>
      <c r="E1426" s="826"/>
      <c r="F1426" s="826">
        <v>240000</v>
      </c>
      <c r="G1426" s="829"/>
      <c r="H1426" s="834">
        <f t="shared" si="89"/>
        <v>240000</v>
      </c>
      <c r="I1426" s="825"/>
      <c r="J1426" s="828" t="s">
        <v>4269</v>
      </c>
      <c r="K1426" s="829"/>
    </row>
    <row r="1427" spans="1:11" ht="97.5" x14ac:dyDescent="0.3">
      <c r="A1427" s="830" t="s">
        <v>2940</v>
      </c>
      <c r="B1427" s="829" t="s">
        <v>3763</v>
      </c>
      <c r="C1427" s="828" t="s">
        <v>3764</v>
      </c>
      <c r="D1427" s="829"/>
      <c r="E1427" s="826"/>
      <c r="F1427" s="826">
        <v>480000</v>
      </c>
      <c r="G1427" s="829"/>
      <c r="H1427" s="834">
        <f t="shared" si="89"/>
        <v>480000</v>
      </c>
      <c r="I1427" s="825"/>
      <c r="J1427" s="828" t="s">
        <v>4269</v>
      </c>
      <c r="K1427" s="829"/>
    </row>
    <row r="1428" spans="1:11" ht="97.5" x14ac:dyDescent="0.3">
      <c r="A1428" s="830" t="s">
        <v>2942</v>
      </c>
      <c r="B1428" s="829" t="s">
        <v>3765</v>
      </c>
      <c r="C1428" s="828" t="s">
        <v>3766</v>
      </c>
      <c r="D1428" s="829"/>
      <c r="E1428" s="826"/>
      <c r="F1428" s="826">
        <v>80000</v>
      </c>
      <c r="G1428" s="829"/>
      <c r="H1428" s="834">
        <f t="shared" si="89"/>
        <v>80000</v>
      </c>
      <c r="I1428" s="825"/>
      <c r="J1428" s="828" t="s">
        <v>4269</v>
      </c>
      <c r="K1428" s="829"/>
    </row>
    <row r="1429" spans="1:11" ht="97.5" x14ac:dyDescent="0.3">
      <c r="A1429" s="830" t="s">
        <v>2944</v>
      </c>
      <c r="B1429" s="829" t="s">
        <v>3767</v>
      </c>
      <c r="C1429" s="828" t="s">
        <v>3768</v>
      </c>
      <c r="D1429" s="829"/>
      <c r="E1429" s="826"/>
      <c r="F1429" s="826">
        <v>15000</v>
      </c>
      <c r="G1429" s="829"/>
      <c r="H1429" s="834">
        <f t="shared" si="89"/>
        <v>15000</v>
      </c>
      <c r="I1429" s="825"/>
      <c r="J1429" s="828" t="s">
        <v>4269</v>
      </c>
      <c r="K1429" s="829"/>
    </row>
    <row r="1430" spans="1:11" ht="97.5" x14ac:dyDescent="0.3">
      <c r="A1430" s="830" t="s">
        <v>2946</v>
      </c>
      <c r="B1430" s="829" t="s">
        <v>3769</v>
      </c>
      <c r="C1430" s="828" t="s">
        <v>3770</v>
      </c>
      <c r="D1430" s="829"/>
      <c r="E1430" s="826"/>
      <c r="F1430" s="826">
        <v>500000</v>
      </c>
      <c r="G1430" s="829"/>
      <c r="H1430" s="834">
        <f t="shared" ref="H1430:H1487" si="90">F1430+G1430</f>
        <v>500000</v>
      </c>
      <c r="I1430" s="825"/>
      <c r="J1430" s="828" t="s">
        <v>4269</v>
      </c>
      <c r="K1430" s="829"/>
    </row>
    <row r="1431" spans="1:11" ht="97.5" x14ac:dyDescent="0.3">
      <c r="A1431" s="830" t="s">
        <v>2949</v>
      </c>
      <c r="B1431" s="829" t="s">
        <v>3771</v>
      </c>
      <c r="C1431" s="828" t="s">
        <v>3772</v>
      </c>
      <c r="D1431" s="829"/>
      <c r="E1431" s="826"/>
      <c r="F1431" s="826">
        <v>5000000</v>
      </c>
      <c r="G1431" s="829"/>
      <c r="H1431" s="834">
        <f t="shared" si="90"/>
        <v>5000000</v>
      </c>
      <c r="I1431" s="825"/>
      <c r="J1431" s="828" t="s">
        <v>4269</v>
      </c>
      <c r="K1431" s="829"/>
    </row>
    <row r="1432" spans="1:11" x14ac:dyDescent="0.3">
      <c r="A1432" s="1360" t="s">
        <v>3741</v>
      </c>
      <c r="B1432" s="1360"/>
      <c r="C1432" s="1360"/>
      <c r="D1432" s="841">
        <f>SUM(D1419:D1431)</f>
        <v>0</v>
      </c>
      <c r="E1432" s="841">
        <f>SUM(E1419:E1431)</f>
        <v>0</v>
      </c>
      <c r="F1432" s="841">
        <f>SUM(F1419:F1431)</f>
        <v>60000000</v>
      </c>
      <c r="G1432" s="841">
        <f>SUM(G1419:G1431)</f>
        <v>0</v>
      </c>
      <c r="H1432" s="834">
        <f t="shared" si="90"/>
        <v>60000000</v>
      </c>
      <c r="I1432" s="825"/>
      <c r="J1432" s="828"/>
      <c r="K1432" s="829"/>
    </row>
    <row r="1433" spans="1:11" x14ac:dyDescent="0.3">
      <c r="A1433" s="1360" t="s">
        <v>3440</v>
      </c>
      <c r="B1433" s="1360"/>
      <c r="C1433" s="1360"/>
      <c r="D1433" s="847">
        <f>D1417+D1414+D1394+D1391+D1386+D1368+D1357+D1346+D1339+D1335+D1314+D1307+D1302+D1299+D1286+D1270+D1264+D1259+D1253+D1245+D1238+D1232+D1380</f>
        <v>4665500000</v>
      </c>
      <c r="E1433" s="847">
        <f>E1417+E1414+E1394+E1391+E1386+E1368+E1357+E1346+E1339+E1335+E1314+E1307+E1302+E1299+E1286+E1270+E1264+E1259+E1253+E1245+E1238+E1232+E1380</f>
        <v>864957083.34000003</v>
      </c>
      <c r="F1433" s="841">
        <f>F1417+F1414+F1394+F1391+F1386+F1368+F1357+F1346+F1339+F1335+F1314+F1307+F1302+F1299+F1286+F1270+F1264+F1259+F1253+F1245+F1238+F1232+F1380+F1432</f>
        <v>2302535000</v>
      </c>
      <c r="G1433" s="841">
        <f>G1417+G1414+G1394+G1391+G1386+G1368+G1357+G1346+G1339+G1335+G1314+G1307+G1302+G1299+G1286+G1270+G1264+G1259+G1253+G1245+G1238+G1232+G1380</f>
        <v>1235000000</v>
      </c>
      <c r="H1433" s="834">
        <f>F1433+G1433</f>
        <v>3537535000</v>
      </c>
      <c r="I1433" s="841">
        <f>I1417+I1414+I1394+I1391+I1386+I1368+I1357+I1346+I1339+I1335+I1314+I1307+I1302+I1299+I1286+I1270+I1264+I1259+I1253+I1245+I1238+I1232+I1380</f>
        <v>260000000</v>
      </c>
      <c r="J1433" s="828"/>
      <c r="K1433" s="829"/>
    </row>
    <row r="1434" spans="1:11" x14ac:dyDescent="0.3">
      <c r="A1434" s="1388" t="s">
        <v>3438</v>
      </c>
      <c r="B1434" s="1388"/>
      <c r="C1434" s="1388"/>
      <c r="D1434" s="1388"/>
      <c r="E1434" s="1388"/>
      <c r="F1434" s="1389"/>
      <c r="G1434" s="912"/>
      <c r="H1434" s="912"/>
      <c r="I1434" s="912"/>
      <c r="J1434" s="828"/>
      <c r="K1434" s="829"/>
    </row>
    <row r="1435" spans="1:11" ht="39" x14ac:dyDescent="0.3">
      <c r="A1435" s="851">
        <v>1</v>
      </c>
      <c r="B1435" s="852" t="s">
        <v>4221</v>
      </c>
      <c r="C1435" s="913" t="s">
        <v>4221</v>
      </c>
      <c r="D1435" s="829"/>
      <c r="E1435" s="826"/>
      <c r="F1435" s="866"/>
      <c r="G1435" s="866"/>
      <c r="H1435" s="834">
        <f t="shared" si="90"/>
        <v>0</v>
      </c>
      <c r="I1435" s="825"/>
      <c r="J1435" s="828"/>
      <c r="K1435" s="829"/>
    </row>
    <row r="1436" spans="1:11" ht="58.5" x14ac:dyDescent="0.3">
      <c r="A1436" s="830">
        <v>1</v>
      </c>
      <c r="B1436" s="831" t="s">
        <v>2737</v>
      </c>
      <c r="C1436" s="832" t="s">
        <v>2738</v>
      </c>
      <c r="D1436" s="833">
        <v>2000000</v>
      </c>
      <c r="E1436" s="839" t="s">
        <v>20</v>
      </c>
      <c r="F1436" s="867">
        <f>D1436</f>
        <v>2000000</v>
      </c>
      <c r="G1436" s="867"/>
      <c r="H1436" s="834">
        <f t="shared" si="90"/>
        <v>2000000</v>
      </c>
      <c r="I1436" s="896"/>
      <c r="J1436" s="837" t="s">
        <v>4267</v>
      </c>
      <c r="K1436" s="829"/>
    </row>
    <row r="1437" spans="1:11" ht="78" x14ac:dyDescent="0.3">
      <c r="A1437" s="830">
        <v>2</v>
      </c>
      <c r="B1437" s="831" t="s">
        <v>2739</v>
      </c>
      <c r="C1437" s="832" t="s">
        <v>2740</v>
      </c>
      <c r="D1437" s="833">
        <v>10000000</v>
      </c>
      <c r="E1437" s="839" t="s">
        <v>20</v>
      </c>
      <c r="F1437" s="867">
        <f>D1437</f>
        <v>10000000</v>
      </c>
      <c r="G1437" s="867"/>
      <c r="H1437" s="834">
        <f t="shared" si="90"/>
        <v>10000000</v>
      </c>
      <c r="I1437" s="896"/>
      <c r="J1437" s="837" t="s">
        <v>4267</v>
      </c>
      <c r="K1437" s="829"/>
    </row>
    <row r="1438" spans="1:11" ht="58.5" x14ac:dyDescent="0.3">
      <c r="A1438" s="830">
        <v>3</v>
      </c>
      <c r="B1438" s="831" t="s">
        <v>2741</v>
      </c>
      <c r="C1438" s="832" t="s">
        <v>2742</v>
      </c>
      <c r="D1438" s="833">
        <v>4000000</v>
      </c>
      <c r="E1438" s="839" t="s">
        <v>20</v>
      </c>
      <c r="F1438" s="867">
        <f>D1438</f>
        <v>4000000</v>
      </c>
      <c r="G1438" s="867"/>
      <c r="H1438" s="834">
        <f t="shared" si="90"/>
        <v>4000000</v>
      </c>
      <c r="I1438" s="896"/>
      <c r="J1438" s="837" t="s">
        <v>4267</v>
      </c>
      <c r="K1438" s="829"/>
    </row>
    <row r="1439" spans="1:11" ht="39" x14ac:dyDescent="0.3">
      <c r="A1439" s="830">
        <v>4</v>
      </c>
      <c r="B1439" s="831" t="s">
        <v>2743</v>
      </c>
      <c r="C1439" s="832" t="s">
        <v>2744</v>
      </c>
      <c r="D1439" s="833">
        <v>40000000</v>
      </c>
      <c r="E1439" s="839" t="s">
        <v>20</v>
      </c>
      <c r="F1439" s="867">
        <v>0</v>
      </c>
      <c r="G1439" s="867"/>
      <c r="H1439" s="834">
        <f t="shared" si="90"/>
        <v>0</v>
      </c>
      <c r="I1439" s="896"/>
      <c r="J1439" s="828" t="s">
        <v>4482</v>
      </c>
      <c r="K1439" s="829"/>
    </row>
    <row r="1440" spans="1:11" ht="58.5" x14ac:dyDescent="0.3">
      <c r="A1440" s="830">
        <v>5</v>
      </c>
      <c r="B1440" s="831" t="s">
        <v>2745</v>
      </c>
      <c r="C1440" s="832" t="s">
        <v>2746</v>
      </c>
      <c r="D1440" s="833">
        <v>4000000</v>
      </c>
      <c r="E1440" s="839" t="s">
        <v>20</v>
      </c>
      <c r="F1440" s="867">
        <f>D1440</f>
        <v>4000000</v>
      </c>
      <c r="G1440" s="867"/>
      <c r="H1440" s="834">
        <f t="shared" si="90"/>
        <v>4000000</v>
      </c>
      <c r="I1440" s="896"/>
      <c r="J1440" s="837" t="s">
        <v>4267</v>
      </c>
      <c r="K1440" s="829"/>
    </row>
    <row r="1441" spans="1:11" ht="58.5" x14ac:dyDescent="0.3">
      <c r="A1441" s="830">
        <v>6</v>
      </c>
      <c r="B1441" s="831" t="s">
        <v>2747</v>
      </c>
      <c r="C1441" s="832" t="s">
        <v>2748</v>
      </c>
      <c r="D1441" s="833">
        <v>10000000</v>
      </c>
      <c r="E1441" s="839" t="s">
        <v>20</v>
      </c>
      <c r="F1441" s="867">
        <f>D1441</f>
        <v>10000000</v>
      </c>
      <c r="G1441" s="867"/>
      <c r="H1441" s="834">
        <f t="shared" si="90"/>
        <v>10000000</v>
      </c>
      <c r="I1441" s="896"/>
      <c r="J1441" s="837" t="s">
        <v>4267</v>
      </c>
      <c r="K1441" s="829"/>
    </row>
    <row r="1442" spans="1:11" ht="58.5" x14ac:dyDescent="0.3">
      <c r="A1442" s="830">
        <v>7</v>
      </c>
      <c r="B1442" s="831" t="s">
        <v>2749</v>
      </c>
      <c r="C1442" s="832" t="s">
        <v>2750</v>
      </c>
      <c r="D1442" s="833">
        <v>800000000</v>
      </c>
      <c r="E1442" s="834">
        <v>19162350.010000002</v>
      </c>
      <c r="F1442" s="867">
        <v>0</v>
      </c>
      <c r="G1442" s="867">
        <v>600000000</v>
      </c>
      <c r="H1442" s="834">
        <f t="shared" si="90"/>
        <v>600000000</v>
      </c>
      <c r="I1442" s="896"/>
      <c r="J1442" s="837" t="s">
        <v>4267</v>
      </c>
      <c r="K1442" s="829"/>
    </row>
    <row r="1443" spans="1:11" ht="39" x14ac:dyDescent="0.3">
      <c r="A1443" s="830">
        <v>8</v>
      </c>
      <c r="B1443" s="831" t="s">
        <v>2751</v>
      </c>
      <c r="C1443" s="832" t="s">
        <v>2752</v>
      </c>
      <c r="D1443" s="833">
        <v>10000000</v>
      </c>
      <c r="E1443" s="839" t="s">
        <v>20</v>
      </c>
      <c r="F1443" s="867">
        <v>0</v>
      </c>
      <c r="G1443" s="867"/>
      <c r="H1443" s="834">
        <f t="shared" si="90"/>
        <v>0</v>
      </c>
      <c r="I1443" s="896"/>
      <c r="J1443" s="828" t="s">
        <v>4482</v>
      </c>
      <c r="K1443" s="829"/>
    </row>
    <row r="1444" spans="1:11" ht="58.5" x14ac:dyDescent="0.3">
      <c r="A1444" s="830">
        <v>9</v>
      </c>
      <c r="B1444" s="831" t="s">
        <v>2753</v>
      </c>
      <c r="C1444" s="832" t="s">
        <v>2754</v>
      </c>
      <c r="D1444" s="833">
        <v>10000000</v>
      </c>
      <c r="E1444" s="839" t="s">
        <v>20</v>
      </c>
      <c r="F1444" s="867">
        <v>0</v>
      </c>
      <c r="G1444" s="867"/>
      <c r="H1444" s="834">
        <f t="shared" si="90"/>
        <v>0</v>
      </c>
      <c r="I1444" s="896"/>
      <c r="J1444" s="828" t="s">
        <v>4482</v>
      </c>
      <c r="K1444" s="829"/>
    </row>
    <row r="1445" spans="1:11" ht="39" x14ac:dyDescent="0.3">
      <c r="A1445" s="830">
        <v>10</v>
      </c>
      <c r="B1445" s="831" t="s">
        <v>2755</v>
      </c>
      <c r="C1445" s="832" t="s">
        <v>2756</v>
      </c>
      <c r="D1445" s="833">
        <v>15000000</v>
      </c>
      <c r="E1445" s="839" t="s">
        <v>20</v>
      </c>
      <c r="F1445" s="867">
        <v>0</v>
      </c>
      <c r="G1445" s="867"/>
      <c r="H1445" s="834">
        <f t="shared" si="90"/>
        <v>0</v>
      </c>
      <c r="I1445" s="896"/>
      <c r="J1445" s="828" t="s">
        <v>4482</v>
      </c>
      <c r="K1445" s="829"/>
    </row>
    <row r="1446" spans="1:11" ht="39" x14ac:dyDescent="0.3">
      <c r="A1446" s="830">
        <v>11</v>
      </c>
      <c r="B1446" s="831" t="s">
        <v>2757</v>
      </c>
      <c r="C1446" s="832" t="s">
        <v>2758</v>
      </c>
      <c r="D1446" s="833">
        <v>2000000</v>
      </c>
      <c r="E1446" s="839" t="s">
        <v>20</v>
      </c>
      <c r="F1446" s="867">
        <v>0</v>
      </c>
      <c r="G1446" s="867"/>
      <c r="H1446" s="834">
        <f t="shared" si="90"/>
        <v>0</v>
      </c>
      <c r="I1446" s="896"/>
      <c r="J1446" s="828" t="s">
        <v>4482</v>
      </c>
      <c r="K1446" s="829"/>
    </row>
    <row r="1447" spans="1:11" ht="58.5" x14ac:dyDescent="0.3">
      <c r="A1447" s="830">
        <v>12</v>
      </c>
      <c r="B1447" s="831" t="s">
        <v>2759</v>
      </c>
      <c r="C1447" s="832" t="s">
        <v>2760</v>
      </c>
      <c r="D1447" s="833">
        <v>5000000</v>
      </c>
      <c r="E1447" s="834">
        <v>1666666.6</v>
      </c>
      <c r="F1447" s="867">
        <v>2000000</v>
      </c>
      <c r="G1447" s="867"/>
      <c r="H1447" s="834">
        <f t="shared" si="90"/>
        <v>2000000</v>
      </c>
      <c r="I1447" s="896"/>
      <c r="J1447" s="837" t="s">
        <v>4267</v>
      </c>
      <c r="K1447" s="829"/>
    </row>
    <row r="1448" spans="1:11" ht="58.5" x14ac:dyDescent="0.3">
      <c r="A1448" s="830">
        <v>13</v>
      </c>
      <c r="B1448" s="831" t="s">
        <v>2761</v>
      </c>
      <c r="C1448" s="832" t="s">
        <v>2762</v>
      </c>
      <c r="D1448" s="833">
        <v>2000000</v>
      </c>
      <c r="E1448" s="839" t="s">
        <v>20</v>
      </c>
      <c r="F1448" s="867">
        <f>D1448</f>
        <v>2000000</v>
      </c>
      <c r="G1448" s="867"/>
      <c r="H1448" s="834">
        <f t="shared" si="90"/>
        <v>2000000</v>
      </c>
      <c r="I1448" s="896"/>
      <c r="J1448" s="837" t="s">
        <v>4267</v>
      </c>
      <c r="K1448" s="829"/>
    </row>
    <row r="1449" spans="1:11" ht="58.5" x14ac:dyDescent="0.3">
      <c r="A1449" s="830">
        <v>14</v>
      </c>
      <c r="B1449" s="831" t="s">
        <v>2763</v>
      </c>
      <c r="C1449" s="832" t="s">
        <v>2764</v>
      </c>
      <c r="D1449" s="833">
        <v>35000000</v>
      </c>
      <c r="E1449" s="839" t="s">
        <v>20</v>
      </c>
      <c r="F1449" s="867">
        <v>0</v>
      </c>
      <c r="G1449" s="867"/>
      <c r="H1449" s="834">
        <f t="shared" si="90"/>
        <v>0</v>
      </c>
      <c r="I1449" s="896"/>
      <c r="J1449" s="828" t="s">
        <v>4482</v>
      </c>
      <c r="K1449" s="829"/>
    </row>
    <row r="1450" spans="1:11" ht="58.5" x14ac:dyDescent="0.3">
      <c r="A1450" s="830">
        <v>15</v>
      </c>
      <c r="B1450" s="831" t="s">
        <v>2765</v>
      </c>
      <c r="C1450" s="832" t="s">
        <v>2766</v>
      </c>
      <c r="D1450" s="833">
        <v>140000000</v>
      </c>
      <c r="E1450" s="839" t="s">
        <v>20</v>
      </c>
      <c r="F1450" s="867">
        <v>120000000</v>
      </c>
      <c r="G1450" s="867"/>
      <c r="H1450" s="834">
        <f t="shared" si="90"/>
        <v>120000000</v>
      </c>
      <c r="I1450" s="896"/>
      <c r="J1450" s="837" t="s">
        <v>4267</v>
      </c>
      <c r="K1450" s="829"/>
    </row>
    <row r="1451" spans="1:11" ht="58.5" x14ac:dyDescent="0.3">
      <c r="A1451" s="830">
        <v>16</v>
      </c>
      <c r="B1451" s="831" t="s">
        <v>2767</v>
      </c>
      <c r="C1451" s="832" t="s">
        <v>2768</v>
      </c>
      <c r="D1451" s="833">
        <v>110000000</v>
      </c>
      <c r="E1451" s="839" t="s">
        <v>20</v>
      </c>
      <c r="F1451" s="867">
        <v>90000000</v>
      </c>
      <c r="G1451" s="867"/>
      <c r="H1451" s="834">
        <f t="shared" si="90"/>
        <v>90000000</v>
      </c>
      <c r="I1451" s="896"/>
      <c r="J1451" s="837" t="s">
        <v>4267</v>
      </c>
      <c r="K1451" s="829"/>
    </row>
    <row r="1452" spans="1:11" ht="58.5" x14ac:dyDescent="0.3">
      <c r="A1452" s="830">
        <v>17</v>
      </c>
      <c r="B1452" s="831" t="s">
        <v>2769</v>
      </c>
      <c r="C1452" s="832" t="s">
        <v>2770</v>
      </c>
      <c r="D1452" s="833">
        <v>832000000</v>
      </c>
      <c r="E1452" s="839" t="s">
        <v>20</v>
      </c>
      <c r="F1452" s="834">
        <v>0</v>
      </c>
      <c r="G1452" s="867">
        <v>600000000</v>
      </c>
      <c r="H1452" s="834">
        <f t="shared" si="90"/>
        <v>600000000</v>
      </c>
      <c r="I1452" s="896"/>
      <c r="J1452" s="837" t="s">
        <v>4267</v>
      </c>
      <c r="K1452" s="829"/>
    </row>
    <row r="1453" spans="1:11" ht="39" x14ac:dyDescent="0.3">
      <c r="A1453" s="830">
        <v>18</v>
      </c>
      <c r="B1453" s="831" t="s">
        <v>2771</v>
      </c>
      <c r="C1453" s="832" t="s">
        <v>2772</v>
      </c>
      <c r="D1453" s="833">
        <v>1000000</v>
      </c>
      <c r="E1453" s="839" t="s">
        <v>20</v>
      </c>
      <c r="F1453" s="834">
        <v>0</v>
      </c>
      <c r="G1453" s="867"/>
      <c r="H1453" s="834">
        <f t="shared" si="90"/>
        <v>0</v>
      </c>
      <c r="I1453" s="896"/>
      <c r="J1453" s="828" t="s">
        <v>4482</v>
      </c>
      <c r="K1453" s="829"/>
    </row>
    <row r="1454" spans="1:11" ht="78" x14ac:dyDescent="0.3">
      <c r="A1454" s="830">
        <v>19</v>
      </c>
      <c r="B1454" s="831" t="s">
        <v>2773</v>
      </c>
      <c r="C1454" s="832" t="s">
        <v>3683</v>
      </c>
      <c r="D1454" s="833">
        <v>30000000</v>
      </c>
      <c r="E1454" s="839" t="s">
        <v>20</v>
      </c>
      <c r="F1454" s="867">
        <f>0</f>
        <v>0</v>
      </c>
      <c r="G1454" s="867">
        <v>32000000</v>
      </c>
      <c r="H1454" s="834">
        <f t="shared" si="90"/>
        <v>32000000</v>
      </c>
      <c r="I1454" s="896"/>
      <c r="J1454" s="828" t="s">
        <v>4482</v>
      </c>
      <c r="K1454" s="829"/>
    </row>
    <row r="1455" spans="1:11" ht="58.5" x14ac:dyDescent="0.3">
      <c r="A1455" s="830">
        <v>20</v>
      </c>
      <c r="B1455" s="831" t="s">
        <v>2775</v>
      </c>
      <c r="C1455" s="832" t="s">
        <v>2776</v>
      </c>
      <c r="D1455" s="833">
        <v>25000000</v>
      </c>
      <c r="E1455" s="839" t="s">
        <v>20</v>
      </c>
      <c r="F1455" s="867">
        <v>26000000</v>
      </c>
      <c r="G1455" s="867"/>
      <c r="H1455" s="834">
        <f t="shared" si="90"/>
        <v>26000000</v>
      </c>
      <c r="I1455" s="896"/>
      <c r="J1455" s="837" t="s">
        <v>4267</v>
      </c>
      <c r="K1455" s="829"/>
    </row>
    <row r="1456" spans="1:11" ht="39" x14ac:dyDescent="0.3">
      <c r="A1456" s="830">
        <v>21</v>
      </c>
      <c r="B1456" s="831" t="s">
        <v>2777</v>
      </c>
      <c r="C1456" s="832" t="s">
        <v>2778</v>
      </c>
      <c r="D1456" s="833">
        <v>25000000</v>
      </c>
      <c r="E1456" s="839" t="s">
        <v>20</v>
      </c>
      <c r="F1456" s="834">
        <v>0</v>
      </c>
      <c r="G1456" s="867"/>
      <c r="H1456" s="834">
        <f t="shared" si="90"/>
        <v>0</v>
      </c>
      <c r="I1456" s="896"/>
      <c r="J1456" s="828" t="s">
        <v>4482</v>
      </c>
      <c r="K1456" s="829"/>
    </row>
    <row r="1457" spans="1:11" ht="78" x14ac:dyDescent="0.3">
      <c r="A1457" s="830">
        <v>22</v>
      </c>
      <c r="B1457" s="831" t="s">
        <v>2779</v>
      </c>
      <c r="C1457" s="832" t="s">
        <v>2780</v>
      </c>
      <c r="D1457" s="833">
        <v>10000000</v>
      </c>
      <c r="E1457" s="839" t="s">
        <v>20</v>
      </c>
      <c r="F1457" s="834">
        <v>0</v>
      </c>
      <c r="G1457" s="867"/>
      <c r="H1457" s="834">
        <f t="shared" si="90"/>
        <v>0</v>
      </c>
      <c r="I1457" s="896"/>
      <c r="J1457" s="828" t="s">
        <v>4482</v>
      </c>
      <c r="K1457" s="829"/>
    </row>
    <row r="1458" spans="1:11" ht="58.5" x14ac:dyDescent="0.3">
      <c r="A1458" s="830">
        <v>23</v>
      </c>
      <c r="B1458" s="831" t="s">
        <v>2781</v>
      </c>
      <c r="C1458" s="832" t="s">
        <v>2782</v>
      </c>
      <c r="D1458" s="833">
        <v>1140000</v>
      </c>
      <c r="E1458" s="839" t="s">
        <v>20</v>
      </c>
      <c r="F1458" s="834">
        <v>0</v>
      </c>
      <c r="G1458" s="867"/>
      <c r="H1458" s="834">
        <f t="shared" si="90"/>
        <v>0</v>
      </c>
      <c r="I1458" s="896"/>
      <c r="J1458" s="837" t="s">
        <v>4267</v>
      </c>
      <c r="K1458" s="829"/>
    </row>
    <row r="1459" spans="1:11" ht="58.5" x14ac:dyDescent="0.3">
      <c r="A1459" s="830">
        <v>24</v>
      </c>
      <c r="B1459" s="831" t="s">
        <v>2783</v>
      </c>
      <c r="C1459" s="832" t="s">
        <v>2784</v>
      </c>
      <c r="D1459" s="833">
        <v>5000000</v>
      </c>
      <c r="E1459" s="839" t="s">
        <v>20</v>
      </c>
      <c r="F1459" s="834">
        <v>0</v>
      </c>
      <c r="G1459" s="867"/>
      <c r="H1459" s="834">
        <f t="shared" si="90"/>
        <v>0</v>
      </c>
      <c r="I1459" s="896"/>
      <c r="J1459" s="837" t="s">
        <v>4267</v>
      </c>
      <c r="K1459" s="829"/>
    </row>
    <row r="1460" spans="1:11" ht="58.5" x14ac:dyDescent="0.3">
      <c r="A1460" s="830">
        <v>25</v>
      </c>
      <c r="B1460" s="831" t="s">
        <v>2785</v>
      </c>
      <c r="C1460" s="832" t="s">
        <v>2786</v>
      </c>
      <c r="D1460" s="833">
        <v>8000000</v>
      </c>
      <c r="E1460" s="839" t="s">
        <v>20</v>
      </c>
      <c r="F1460" s="834">
        <v>0</v>
      </c>
      <c r="G1460" s="867"/>
      <c r="H1460" s="834">
        <f t="shared" si="90"/>
        <v>0</v>
      </c>
      <c r="I1460" s="896"/>
      <c r="J1460" s="837" t="s">
        <v>4267</v>
      </c>
      <c r="K1460" s="829"/>
    </row>
    <row r="1461" spans="1:11" ht="58.5" x14ac:dyDescent="0.3">
      <c r="A1461" s="830">
        <v>26</v>
      </c>
      <c r="B1461" s="831" t="s">
        <v>2787</v>
      </c>
      <c r="C1461" s="832" t="s">
        <v>2788</v>
      </c>
      <c r="D1461" s="833">
        <v>35000000</v>
      </c>
      <c r="E1461" s="839" t="s">
        <v>20</v>
      </c>
      <c r="F1461" s="867">
        <v>30000000</v>
      </c>
      <c r="G1461" s="867"/>
      <c r="H1461" s="834">
        <f t="shared" si="90"/>
        <v>30000000</v>
      </c>
      <c r="I1461" s="896"/>
      <c r="J1461" s="837" t="s">
        <v>4267</v>
      </c>
      <c r="K1461" s="829"/>
    </row>
    <row r="1462" spans="1:11" ht="39" x14ac:dyDescent="0.3">
      <c r="A1462" s="830">
        <v>1</v>
      </c>
      <c r="B1462" s="831" t="s">
        <v>3731</v>
      </c>
      <c r="C1462" s="832" t="s">
        <v>480</v>
      </c>
      <c r="D1462" s="833"/>
      <c r="E1462" s="834" t="s">
        <v>20</v>
      </c>
      <c r="F1462" s="834">
        <v>0</v>
      </c>
      <c r="G1462" s="834">
        <v>0</v>
      </c>
      <c r="H1462" s="834">
        <f t="shared" si="90"/>
        <v>0</v>
      </c>
      <c r="I1462" s="825"/>
      <c r="J1462" s="828"/>
      <c r="K1462" s="829"/>
    </row>
    <row r="1463" spans="1:11" x14ac:dyDescent="0.3">
      <c r="A1463" s="1360" t="s">
        <v>2789</v>
      </c>
      <c r="B1463" s="1360"/>
      <c r="C1463" s="1360"/>
      <c r="D1463" s="840">
        <v>2171140000</v>
      </c>
      <c r="E1463" s="841">
        <v>20829016.609999999</v>
      </c>
      <c r="F1463" s="868">
        <f>SUM(F1436:F1461)</f>
        <v>300000000</v>
      </c>
      <c r="G1463" s="841">
        <f>SUM(G1436:G1462)</f>
        <v>1232000000</v>
      </c>
      <c r="H1463" s="841">
        <f>SUM(H1436:H1462)</f>
        <v>1532000000</v>
      </c>
      <c r="I1463" s="841">
        <f>SUM(I1436:I1462)</f>
        <v>0</v>
      </c>
      <c r="J1463" s="828"/>
      <c r="K1463" s="829"/>
    </row>
    <row r="1464" spans="1:11" x14ac:dyDescent="0.3">
      <c r="A1464" s="851">
        <v>2</v>
      </c>
      <c r="B1464" s="852" t="s">
        <v>4222</v>
      </c>
      <c r="C1464" s="913"/>
      <c r="F1464" s="825"/>
      <c r="G1464" s="825"/>
      <c r="H1464" s="834">
        <f t="shared" si="90"/>
        <v>0</v>
      </c>
      <c r="I1464" s="825"/>
      <c r="J1464" s="828"/>
      <c r="K1464" s="829"/>
    </row>
    <row r="1465" spans="1:11" ht="58.5" x14ac:dyDescent="0.3">
      <c r="A1465" s="830">
        <v>1</v>
      </c>
      <c r="B1465" s="914" t="s">
        <v>628</v>
      </c>
      <c r="C1465" s="832" t="s">
        <v>586</v>
      </c>
      <c r="D1465" s="833">
        <v>1000000</v>
      </c>
      <c r="E1465" s="834" t="s">
        <v>20</v>
      </c>
      <c r="F1465" s="834">
        <v>2000000</v>
      </c>
      <c r="G1465" s="834"/>
      <c r="H1465" s="834">
        <f t="shared" si="90"/>
        <v>2000000</v>
      </c>
      <c r="I1465" s="825"/>
      <c r="J1465" s="837" t="s">
        <v>4267</v>
      </c>
      <c r="K1465" s="829"/>
    </row>
    <row r="1466" spans="1:11" ht="58.5" x14ac:dyDescent="0.3">
      <c r="A1466" s="830">
        <v>2</v>
      </c>
      <c r="B1466" s="831" t="s">
        <v>609</v>
      </c>
      <c r="C1466" s="832" t="s">
        <v>587</v>
      </c>
      <c r="D1466" s="833">
        <v>2000000</v>
      </c>
      <c r="E1466" s="834" t="s">
        <v>20</v>
      </c>
      <c r="F1466" s="834">
        <v>800000</v>
      </c>
      <c r="G1466" s="834"/>
      <c r="H1466" s="834">
        <f t="shared" si="90"/>
        <v>800000</v>
      </c>
      <c r="I1466" s="825"/>
      <c r="J1466" s="837" t="s">
        <v>4267</v>
      </c>
      <c r="K1466" s="829"/>
    </row>
    <row r="1467" spans="1:11" ht="39" x14ac:dyDescent="0.3">
      <c r="A1467" s="830">
        <v>3</v>
      </c>
      <c r="B1467" s="831" t="s">
        <v>610</v>
      </c>
      <c r="C1467" s="832" t="s">
        <v>588</v>
      </c>
      <c r="D1467" s="833">
        <v>1500000</v>
      </c>
      <c r="E1467" s="834" t="s">
        <v>20</v>
      </c>
      <c r="F1467" s="834">
        <v>0</v>
      </c>
      <c r="G1467" s="834"/>
      <c r="H1467" s="834">
        <f t="shared" si="90"/>
        <v>0</v>
      </c>
      <c r="I1467" s="825"/>
      <c r="J1467" s="828" t="s">
        <v>4482</v>
      </c>
      <c r="K1467" s="829"/>
    </row>
    <row r="1468" spans="1:11" ht="58.5" x14ac:dyDescent="0.3">
      <c r="A1468" s="830">
        <v>4</v>
      </c>
      <c r="B1468" s="831" t="s">
        <v>611</v>
      </c>
      <c r="C1468" s="832" t="s">
        <v>589</v>
      </c>
      <c r="D1468" s="833">
        <v>1000000</v>
      </c>
      <c r="E1468" s="834">
        <v>907500</v>
      </c>
      <c r="F1468" s="834">
        <f>E1468</f>
        <v>907500</v>
      </c>
      <c r="G1468" s="834"/>
      <c r="H1468" s="834">
        <f t="shared" si="90"/>
        <v>907500</v>
      </c>
      <c r="I1468" s="825"/>
      <c r="J1468" s="837" t="s">
        <v>4267</v>
      </c>
      <c r="K1468" s="829"/>
    </row>
    <row r="1469" spans="1:11" ht="58.5" x14ac:dyDescent="0.3">
      <c r="A1469" s="830">
        <v>5</v>
      </c>
      <c r="B1469" s="831" t="s">
        <v>612</v>
      </c>
      <c r="C1469" s="832" t="s">
        <v>590</v>
      </c>
      <c r="D1469" s="833">
        <v>304000</v>
      </c>
      <c r="E1469" s="834" t="s">
        <v>20</v>
      </c>
      <c r="F1469" s="834">
        <v>304000</v>
      </c>
      <c r="G1469" s="834"/>
      <c r="H1469" s="834">
        <f t="shared" si="90"/>
        <v>304000</v>
      </c>
      <c r="I1469" s="825"/>
      <c r="J1469" s="837" t="s">
        <v>4267</v>
      </c>
      <c r="K1469" s="829"/>
    </row>
    <row r="1470" spans="1:11" ht="58.5" x14ac:dyDescent="0.3">
      <c r="A1470" s="830">
        <v>6</v>
      </c>
      <c r="B1470" s="831" t="s">
        <v>613</v>
      </c>
      <c r="C1470" s="832" t="s">
        <v>591</v>
      </c>
      <c r="D1470" s="833">
        <v>450000</v>
      </c>
      <c r="E1470" s="834" t="s">
        <v>20</v>
      </c>
      <c r="F1470" s="834">
        <v>200000</v>
      </c>
      <c r="G1470" s="834"/>
      <c r="H1470" s="834">
        <f t="shared" si="90"/>
        <v>200000</v>
      </c>
      <c r="I1470" s="825"/>
      <c r="J1470" s="837" t="s">
        <v>4267</v>
      </c>
      <c r="K1470" s="829"/>
    </row>
    <row r="1471" spans="1:11" ht="58.5" x14ac:dyDescent="0.3">
      <c r="A1471" s="830">
        <v>7</v>
      </c>
      <c r="B1471" s="831" t="s">
        <v>614</v>
      </c>
      <c r="C1471" s="832" t="s">
        <v>592</v>
      </c>
      <c r="D1471" s="833">
        <v>500000</v>
      </c>
      <c r="E1471" s="834" t="s">
        <v>20</v>
      </c>
      <c r="F1471" s="834">
        <v>300000</v>
      </c>
      <c r="G1471" s="834"/>
      <c r="H1471" s="834">
        <f t="shared" si="90"/>
        <v>300000</v>
      </c>
      <c r="I1471" s="825"/>
      <c r="J1471" s="837" t="s">
        <v>4267</v>
      </c>
      <c r="K1471" s="829"/>
    </row>
    <row r="1472" spans="1:11" ht="58.5" x14ac:dyDescent="0.3">
      <c r="A1472" s="830">
        <v>8</v>
      </c>
      <c r="B1472" s="831" t="s">
        <v>615</v>
      </c>
      <c r="C1472" s="832" t="s">
        <v>593</v>
      </c>
      <c r="D1472" s="833">
        <v>480000</v>
      </c>
      <c r="E1472" s="834">
        <v>396000</v>
      </c>
      <c r="F1472" s="834">
        <v>396000</v>
      </c>
      <c r="G1472" s="834"/>
      <c r="H1472" s="834">
        <f t="shared" si="90"/>
        <v>396000</v>
      </c>
      <c r="I1472" s="825"/>
      <c r="J1472" s="837" t="s">
        <v>4267</v>
      </c>
      <c r="K1472" s="829"/>
    </row>
    <row r="1473" spans="1:11" ht="58.5" x14ac:dyDescent="0.3">
      <c r="A1473" s="830">
        <v>9</v>
      </c>
      <c r="B1473" s="831" t="s">
        <v>616</v>
      </c>
      <c r="C1473" s="832" t="s">
        <v>594</v>
      </c>
      <c r="D1473" s="835">
        <v>700</v>
      </c>
      <c r="E1473" s="834" t="s">
        <v>20</v>
      </c>
      <c r="F1473" s="834">
        <v>600000</v>
      </c>
      <c r="G1473" s="834"/>
      <c r="H1473" s="834">
        <f t="shared" si="90"/>
        <v>600000</v>
      </c>
      <c r="I1473" s="825"/>
      <c r="J1473" s="837" t="s">
        <v>4267</v>
      </c>
      <c r="K1473" s="829"/>
    </row>
    <row r="1474" spans="1:11" ht="58.5" x14ac:dyDescent="0.3">
      <c r="A1474" s="830">
        <v>10</v>
      </c>
      <c r="B1474" s="831" t="s">
        <v>617</v>
      </c>
      <c r="C1474" s="832" t="s">
        <v>595</v>
      </c>
      <c r="D1474" s="833">
        <v>480000</v>
      </c>
      <c r="E1474" s="834">
        <v>396000</v>
      </c>
      <c r="F1474" s="834">
        <f>E1474</f>
        <v>396000</v>
      </c>
      <c r="G1474" s="834"/>
      <c r="H1474" s="834">
        <f t="shared" si="90"/>
        <v>396000</v>
      </c>
      <c r="I1474" s="825"/>
      <c r="J1474" s="837" t="s">
        <v>4267</v>
      </c>
      <c r="K1474" s="829"/>
    </row>
    <row r="1475" spans="1:11" ht="58.5" x14ac:dyDescent="0.3">
      <c r="A1475" s="830">
        <v>11</v>
      </c>
      <c r="B1475" s="831" t="s">
        <v>618</v>
      </c>
      <c r="C1475" s="832" t="s">
        <v>596</v>
      </c>
      <c r="D1475" s="833">
        <v>350000</v>
      </c>
      <c r="E1475" s="834" t="s">
        <v>20</v>
      </c>
      <c r="F1475" s="834">
        <v>0</v>
      </c>
      <c r="G1475" s="834"/>
      <c r="H1475" s="834">
        <f t="shared" si="90"/>
        <v>0</v>
      </c>
      <c r="I1475" s="825"/>
      <c r="J1475" s="828" t="s">
        <v>4482</v>
      </c>
      <c r="K1475" s="829"/>
    </row>
    <row r="1476" spans="1:11" ht="58.5" x14ac:dyDescent="0.3">
      <c r="A1476" s="830">
        <v>12</v>
      </c>
      <c r="B1476" s="831" t="s">
        <v>619</v>
      </c>
      <c r="C1476" s="832" t="s">
        <v>597</v>
      </c>
      <c r="D1476" s="835">
        <v>0</v>
      </c>
      <c r="E1476" s="834" t="s">
        <v>20</v>
      </c>
      <c r="F1476" s="834">
        <f>D1476</f>
        <v>0</v>
      </c>
      <c r="G1476" s="834"/>
      <c r="H1476" s="834">
        <f t="shared" si="90"/>
        <v>0</v>
      </c>
      <c r="I1476" s="825"/>
      <c r="J1476" s="828"/>
      <c r="K1476" s="829"/>
    </row>
    <row r="1477" spans="1:11" ht="58.5" x14ac:dyDescent="0.3">
      <c r="A1477" s="830">
        <v>13</v>
      </c>
      <c r="B1477" s="831" t="s">
        <v>620</v>
      </c>
      <c r="C1477" s="832" t="s">
        <v>598</v>
      </c>
      <c r="D1477" s="833">
        <v>750000</v>
      </c>
      <c r="E1477" s="834" t="s">
        <v>20</v>
      </c>
      <c r="F1477" s="834">
        <v>400000</v>
      </c>
      <c r="G1477" s="834"/>
      <c r="H1477" s="834">
        <f t="shared" si="90"/>
        <v>400000</v>
      </c>
      <c r="I1477" s="825"/>
      <c r="J1477" s="837" t="s">
        <v>4267</v>
      </c>
      <c r="K1477" s="829"/>
    </row>
    <row r="1478" spans="1:11" ht="58.5" x14ac:dyDescent="0.3">
      <c r="A1478" s="830">
        <v>14</v>
      </c>
      <c r="B1478" s="831" t="s">
        <v>621</v>
      </c>
      <c r="C1478" s="832" t="s">
        <v>599</v>
      </c>
      <c r="D1478" s="833">
        <v>600000</v>
      </c>
      <c r="E1478" s="834" t="s">
        <v>20</v>
      </c>
      <c r="F1478" s="834">
        <v>439000</v>
      </c>
      <c r="G1478" s="834"/>
      <c r="H1478" s="834">
        <f t="shared" si="90"/>
        <v>439000</v>
      </c>
      <c r="I1478" s="825"/>
      <c r="J1478" s="837" t="s">
        <v>4267</v>
      </c>
      <c r="K1478" s="829"/>
    </row>
    <row r="1479" spans="1:11" ht="58.5" x14ac:dyDescent="0.3">
      <c r="A1479" s="830">
        <v>15</v>
      </c>
      <c r="B1479" s="831" t="s">
        <v>622</v>
      </c>
      <c r="C1479" s="832" t="s">
        <v>600</v>
      </c>
      <c r="D1479" s="833">
        <v>2050000</v>
      </c>
      <c r="E1479" s="834" t="s">
        <v>20</v>
      </c>
      <c r="F1479" s="834">
        <v>4000000</v>
      </c>
      <c r="G1479" s="834"/>
      <c r="H1479" s="834">
        <f t="shared" si="90"/>
        <v>4000000</v>
      </c>
      <c r="I1479" s="825"/>
      <c r="J1479" s="837" t="s">
        <v>4267</v>
      </c>
      <c r="K1479" s="829"/>
    </row>
    <row r="1480" spans="1:11" ht="58.5" x14ac:dyDescent="0.3">
      <c r="A1480" s="830">
        <v>16</v>
      </c>
      <c r="B1480" s="831" t="s">
        <v>623</v>
      </c>
      <c r="C1480" s="832" t="s">
        <v>601</v>
      </c>
      <c r="D1480" s="833">
        <v>585000</v>
      </c>
      <c r="E1480" s="834" t="s">
        <v>20</v>
      </c>
      <c r="F1480" s="834">
        <v>185000</v>
      </c>
      <c r="G1480" s="834"/>
      <c r="H1480" s="834">
        <f t="shared" si="90"/>
        <v>185000</v>
      </c>
      <c r="I1480" s="825"/>
      <c r="J1480" s="837" t="s">
        <v>4267</v>
      </c>
      <c r="K1480" s="829"/>
    </row>
    <row r="1481" spans="1:11" ht="58.5" x14ac:dyDescent="0.3">
      <c r="A1481" s="830">
        <v>17</v>
      </c>
      <c r="B1481" s="831" t="s">
        <v>624</v>
      </c>
      <c r="C1481" s="832" t="s">
        <v>602</v>
      </c>
      <c r="D1481" s="833">
        <v>630000</v>
      </c>
      <c r="E1481" s="834">
        <v>522500</v>
      </c>
      <c r="F1481" s="834">
        <v>522500</v>
      </c>
      <c r="G1481" s="834"/>
      <c r="H1481" s="834">
        <f t="shared" si="90"/>
        <v>522500</v>
      </c>
      <c r="I1481" s="825"/>
      <c r="J1481" s="837" t="s">
        <v>4267</v>
      </c>
      <c r="K1481" s="829"/>
    </row>
    <row r="1482" spans="1:11" ht="58.5" x14ac:dyDescent="0.3">
      <c r="A1482" s="830">
        <v>18</v>
      </c>
      <c r="B1482" s="831" t="s">
        <v>625</v>
      </c>
      <c r="C1482" s="832" t="s">
        <v>603</v>
      </c>
      <c r="D1482" s="833">
        <v>800000</v>
      </c>
      <c r="E1482" s="834" t="s">
        <v>20</v>
      </c>
      <c r="F1482" s="834">
        <f>D1482</f>
        <v>800000</v>
      </c>
      <c r="G1482" s="834"/>
      <c r="H1482" s="834">
        <f t="shared" si="90"/>
        <v>800000</v>
      </c>
      <c r="I1482" s="825"/>
      <c r="J1482" s="837" t="s">
        <v>4267</v>
      </c>
      <c r="K1482" s="829"/>
    </row>
    <row r="1483" spans="1:11" ht="39" x14ac:dyDescent="0.3">
      <c r="A1483" s="830">
        <v>19</v>
      </c>
      <c r="B1483" s="831" t="s">
        <v>626</v>
      </c>
      <c r="C1483" s="832" t="s">
        <v>604</v>
      </c>
      <c r="D1483" s="833">
        <v>1000000</v>
      </c>
      <c r="E1483" s="834" t="s">
        <v>20</v>
      </c>
      <c r="F1483" s="834">
        <v>0</v>
      </c>
      <c r="G1483" s="834"/>
      <c r="H1483" s="834">
        <f t="shared" si="90"/>
        <v>0</v>
      </c>
      <c r="I1483" s="825"/>
      <c r="J1483" s="828" t="s">
        <v>4482</v>
      </c>
      <c r="K1483" s="829"/>
    </row>
    <row r="1484" spans="1:11" ht="39" x14ac:dyDescent="0.3">
      <c r="A1484" s="830">
        <v>20</v>
      </c>
      <c r="B1484" s="831" t="s">
        <v>627</v>
      </c>
      <c r="C1484" s="832" t="s">
        <v>605</v>
      </c>
      <c r="D1484" s="833">
        <v>4000000</v>
      </c>
      <c r="E1484" s="834" t="s">
        <v>20</v>
      </c>
      <c r="F1484" s="834">
        <v>0</v>
      </c>
      <c r="G1484" s="834"/>
      <c r="H1484" s="834">
        <f t="shared" si="90"/>
        <v>0</v>
      </c>
      <c r="I1484" s="825"/>
      <c r="J1484" s="828" t="s">
        <v>4482</v>
      </c>
      <c r="K1484" s="829"/>
    </row>
    <row r="1485" spans="1:11" ht="97.5" x14ac:dyDescent="0.3">
      <c r="A1485" s="830">
        <v>21</v>
      </c>
      <c r="B1485" s="831" t="s">
        <v>632</v>
      </c>
      <c r="C1485" s="832" t="s">
        <v>606</v>
      </c>
      <c r="D1485" s="833">
        <v>1000000</v>
      </c>
      <c r="E1485" s="834" t="s">
        <v>20</v>
      </c>
      <c r="F1485" s="834">
        <v>0</v>
      </c>
      <c r="G1485" s="834"/>
      <c r="H1485" s="834">
        <f t="shared" si="90"/>
        <v>0</v>
      </c>
      <c r="I1485" s="825"/>
      <c r="J1485" s="828" t="s">
        <v>4482</v>
      </c>
      <c r="K1485" s="829"/>
    </row>
    <row r="1486" spans="1:11" ht="58.5" x14ac:dyDescent="0.3">
      <c r="A1486" s="830">
        <v>22</v>
      </c>
      <c r="B1486" s="831" t="s">
        <v>633</v>
      </c>
      <c r="C1486" s="832" t="s">
        <v>607</v>
      </c>
      <c r="D1486" s="833">
        <v>320300</v>
      </c>
      <c r="E1486" s="834" t="s">
        <v>20</v>
      </c>
      <c r="F1486" s="834">
        <v>250000</v>
      </c>
      <c r="G1486" s="834"/>
      <c r="H1486" s="834">
        <f t="shared" si="90"/>
        <v>250000</v>
      </c>
      <c r="I1486" s="825"/>
      <c r="J1486" s="837" t="s">
        <v>4267</v>
      </c>
      <c r="K1486" s="829"/>
    </row>
    <row r="1487" spans="1:11" ht="39" x14ac:dyDescent="0.3">
      <c r="A1487" s="830">
        <v>23</v>
      </c>
      <c r="B1487" s="831" t="s">
        <v>634</v>
      </c>
      <c r="C1487" s="832" t="s">
        <v>608</v>
      </c>
      <c r="D1487" s="833">
        <v>200000</v>
      </c>
      <c r="E1487" s="834" t="s">
        <v>20</v>
      </c>
      <c r="F1487" s="834"/>
      <c r="G1487" s="834"/>
      <c r="H1487" s="834">
        <f t="shared" si="90"/>
        <v>0</v>
      </c>
      <c r="I1487" s="825"/>
      <c r="J1487" s="828" t="s">
        <v>4482</v>
      </c>
      <c r="K1487" s="829"/>
    </row>
    <row r="1488" spans="1:11" x14ac:dyDescent="0.3">
      <c r="A1488" s="1360" t="s">
        <v>585</v>
      </c>
      <c r="B1488" s="1360"/>
      <c r="C1488" s="1360"/>
      <c r="D1488" s="840">
        <v>20000000</v>
      </c>
      <c r="E1488" s="841">
        <v>2222000</v>
      </c>
      <c r="F1488" s="841">
        <f>SUM(F1465:F1487)</f>
        <v>12500000</v>
      </c>
      <c r="G1488" s="841">
        <f>SUM(G1465:G1487)</f>
        <v>0</v>
      </c>
      <c r="H1488" s="841">
        <f>SUM(H1465:H1487)</f>
        <v>12500000</v>
      </c>
      <c r="I1488" s="841">
        <f>SUM(I1465:I1487)</f>
        <v>0</v>
      </c>
      <c r="J1488" s="828"/>
      <c r="K1488" s="829"/>
    </row>
    <row r="1489" spans="1:11" x14ac:dyDescent="0.3">
      <c r="A1489" s="1360" t="s">
        <v>3439</v>
      </c>
      <c r="B1489" s="1360"/>
      <c r="C1489" s="1360"/>
      <c r="D1489" s="847">
        <f t="shared" ref="D1489:I1489" si="91">D1488+D1463</f>
        <v>2191140000</v>
      </c>
      <c r="E1489" s="847">
        <f t="shared" si="91"/>
        <v>23051016.609999999</v>
      </c>
      <c r="F1489" s="841">
        <f t="shared" si="91"/>
        <v>312500000</v>
      </c>
      <c r="G1489" s="841">
        <f t="shared" si="91"/>
        <v>1232000000</v>
      </c>
      <c r="H1489" s="841">
        <f t="shared" si="91"/>
        <v>1544500000</v>
      </c>
      <c r="I1489" s="841">
        <f t="shared" si="91"/>
        <v>0</v>
      </c>
      <c r="J1489" s="828"/>
      <c r="K1489" s="829"/>
    </row>
    <row r="1490" spans="1:11" x14ac:dyDescent="0.3">
      <c r="A1490" s="1390" t="s">
        <v>3441</v>
      </c>
      <c r="B1490" s="1390"/>
      <c r="C1490" s="1390"/>
      <c r="D1490" s="840">
        <f t="shared" ref="D1490:I1490" si="92">D1489+D1433+D1224+D1089+D1020+D1017+D953+D748+D667+D585+D399+D275+D186</f>
        <v>80470043323.580002</v>
      </c>
      <c r="E1490" s="847">
        <f t="shared" si="92"/>
        <v>8640266228</v>
      </c>
      <c r="F1490" s="840">
        <f t="shared" si="92"/>
        <v>18312027381.549999</v>
      </c>
      <c r="G1490" s="840">
        <f t="shared" si="92"/>
        <v>33043261550.33429</v>
      </c>
      <c r="H1490" s="840">
        <f t="shared" si="92"/>
        <v>51355288931.884285</v>
      </c>
      <c r="I1490" s="840">
        <f t="shared" si="92"/>
        <v>22902168157.720001</v>
      </c>
      <c r="J1490" s="828"/>
      <c r="K1490" s="829"/>
    </row>
    <row r="1491" spans="1:11" x14ac:dyDescent="0.3">
      <c r="G1491" s="915"/>
    </row>
  </sheetData>
  <mergeCells count="143">
    <mergeCell ref="A1490:C1490"/>
    <mergeCell ref="A1299:C1299"/>
    <mergeCell ref="A1302:C1302"/>
    <mergeCell ref="A1264:C1264"/>
    <mergeCell ref="A1270:C1270"/>
    <mergeCell ref="A1286:C1286"/>
    <mergeCell ref="A1339:C1339"/>
    <mergeCell ref="A1335:C1335"/>
    <mergeCell ref="A1314:C1314"/>
    <mergeCell ref="A1307:C1307"/>
    <mergeCell ref="A1394:C1394"/>
    <mergeCell ref="A1380:C1380"/>
    <mergeCell ref="A1368:C1368"/>
    <mergeCell ref="A1357:C1357"/>
    <mergeCell ref="A1346:C1346"/>
    <mergeCell ref="A1488:C1488"/>
    <mergeCell ref="A1463:C1463"/>
    <mergeCell ref="A1489:C1489"/>
    <mergeCell ref="A1432:C1432"/>
    <mergeCell ref="A1259:C1259"/>
    <mergeCell ref="A1417:C1417"/>
    <mergeCell ref="A1414:C1414"/>
    <mergeCell ref="A1386:C1386"/>
    <mergeCell ref="A1391:C1391"/>
    <mergeCell ref="A1210:C1210"/>
    <mergeCell ref="A1223:C1223"/>
    <mergeCell ref="A1433:C1433"/>
    <mergeCell ref="A1434:F1434"/>
    <mergeCell ref="A1232:C1232"/>
    <mergeCell ref="A1245:C1245"/>
    <mergeCell ref="A1238:C1238"/>
    <mergeCell ref="A1253:C1253"/>
    <mergeCell ref="A1224:C1224"/>
    <mergeCell ref="A1225:F1225"/>
    <mergeCell ref="A1176:C1176"/>
    <mergeCell ref="A1163:C1163"/>
    <mergeCell ref="A1170:C1170"/>
    <mergeCell ref="A1040:C1040"/>
    <mergeCell ref="A1088:C1088"/>
    <mergeCell ref="A1071:C1071"/>
    <mergeCell ref="A1055:C1055"/>
    <mergeCell ref="A1090:F1090"/>
    <mergeCell ref="A944:C944"/>
    <mergeCell ref="A953:C953"/>
    <mergeCell ref="A954:F954"/>
    <mergeCell ref="A1017:C1017"/>
    <mergeCell ref="A1012:C1012"/>
    <mergeCell ref="A1016:C1016"/>
    <mergeCell ref="A990:C990"/>
    <mergeCell ref="A1113:C1113"/>
    <mergeCell ref="A1089:C1089"/>
    <mergeCell ref="A1081:C1081"/>
    <mergeCell ref="A1020:C1020"/>
    <mergeCell ref="A1021:F1021"/>
    <mergeCell ref="A652:C652"/>
    <mergeCell ref="A655:C655"/>
    <mergeCell ref="A666:C666"/>
    <mergeCell ref="A667:C667"/>
    <mergeCell ref="A668:F668"/>
    <mergeCell ref="A702:C702"/>
    <mergeCell ref="A678:C678"/>
    <mergeCell ref="A692:C692"/>
    <mergeCell ref="A536:C536"/>
    <mergeCell ref="A553:C553"/>
    <mergeCell ref="A561:C561"/>
    <mergeCell ref="A585:C585"/>
    <mergeCell ref="A584:C584"/>
    <mergeCell ref="A399:C399"/>
    <mergeCell ref="A400:F400"/>
    <mergeCell ref="A398:C398"/>
    <mergeCell ref="A461:C461"/>
    <mergeCell ref="A467:C467"/>
    <mergeCell ref="A492:C492"/>
    <mergeCell ref="A349:C349"/>
    <mergeCell ref="A365:C365"/>
    <mergeCell ref="A375:C375"/>
    <mergeCell ref="A340:C340"/>
    <mergeCell ref="A343:C343"/>
    <mergeCell ref="A346:C346"/>
    <mergeCell ref="A206:C206"/>
    <mergeCell ref="B188:F188"/>
    <mergeCell ref="B207:F207"/>
    <mergeCell ref="A1188:C1188"/>
    <mergeCell ref="A324:C324"/>
    <mergeCell ref="A327:C327"/>
    <mergeCell ref="A330:C330"/>
    <mergeCell ref="A337:C337"/>
    <mergeCell ref="A379:C379"/>
    <mergeCell ref="B380:C380"/>
    <mergeCell ref="A383:C383"/>
    <mergeCell ref="A386:C386"/>
    <mergeCell ref="A1139:C1139"/>
    <mergeCell ref="A1183:C1183"/>
    <mergeCell ref="B737:C737"/>
    <mergeCell ref="A747:C747"/>
    <mergeCell ref="A527:C527"/>
    <mergeCell ref="A586:F586"/>
    <mergeCell ref="A602:C602"/>
    <mergeCell ref="A633:C633"/>
    <mergeCell ref="A394:C394"/>
    <mergeCell ref="A186:C186"/>
    <mergeCell ref="A187:F187"/>
    <mergeCell ref="A321:C321"/>
    <mergeCell ref="A1:K1"/>
    <mergeCell ref="A941:C941"/>
    <mergeCell ref="A952:C952"/>
    <mergeCell ref="A1018:F1018"/>
    <mergeCell ref="A915:C915"/>
    <mergeCell ref="A713:C713"/>
    <mergeCell ref="A730:C730"/>
    <mergeCell ref="A736:C736"/>
    <mergeCell ref="A841:C841"/>
    <mergeCell ref="A845:C845"/>
    <mergeCell ref="A855:C855"/>
    <mergeCell ref="A868:C868"/>
    <mergeCell ref="A891:C891"/>
    <mergeCell ref="A748:C748"/>
    <mergeCell ref="A749:F749"/>
    <mergeCell ref="A784:C784"/>
    <mergeCell ref="A812:C812"/>
    <mergeCell ref="A824:C824"/>
    <mergeCell ref="A838:C838"/>
    <mergeCell ref="B825:E825"/>
    <mergeCell ref="A513:C513"/>
    <mergeCell ref="A122:C122"/>
    <mergeCell ref="A132:C132"/>
    <mergeCell ref="A138:C138"/>
    <mergeCell ref="A142:C142"/>
    <mergeCell ref="A185:C185"/>
    <mergeCell ref="A40:C40"/>
    <mergeCell ref="A3:F3"/>
    <mergeCell ref="A79:C79"/>
    <mergeCell ref="A88:C88"/>
    <mergeCell ref="A100:C100"/>
    <mergeCell ref="A274:C274"/>
    <mergeCell ref="A333:C333"/>
    <mergeCell ref="A275:C275"/>
    <mergeCell ref="A276:F276"/>
    <mergeCell ref="A304:C304"/>
    <mergeCell ref="A315:C315"/>
    <mergeCell ref="A232:C232"/>
    <mergeCell ref="A248:C248"/>
    <mergeCell ref="A267:C267"/>
  </mergeCells>
  <pageMargins left="0.7" right="0.7" top="0.75" bottom="0.75" header="0.3" footer="0.3"/>
  <pageSetup scale="49" firstPageNumber="114" fitToHeight="0" orientation="landscape" useFirstPageNumber="1" r:id="rId1"/>
  <headerFooter>
    <oddFooter>&amp;C&amp;P</oddFooter>
  </headerFooter>
  <rowBreaks count="3" manualBreakCount="3">
    <brk id="656" max="7" man="1"/>
    <brk id="678" max="7" man="1"/>
    <brk id="120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51"/>
  <sheetViews>
    <sheetView workbookViewId="0">
      <pane ySplit="2" topLeftCell="A3" activePane="bottomLeft" state="frozen"/>
      <selection pane="bottomLeft" activeCell="F123" sqref="F123"/>
    </sheetView>
  </sheetViews>
  <sheetFormatPr defaultRowHeight="15" x14ac:dyDescent="0.25"/>
  <cols>
    <col min="1" max="1" width="4.5703125" customWidth="1"/>
    <col min="2" max="2" width="15.28515625" style="326" customWidth="1"/>
    <col min="3" max="3" width="51.28515625" customWidth="1"/>
    <col min="4" max="4" width="19.42578125" bestFit="1" customWidth="1"/>
    <col min="5" max="5" width="16.5703125" customWidth="1"/>
    <col min="6" max="6" width="18.28515625" style="304" customWidth="1"/>
    <col min="7" max="7" width="2" customWidth="1"/>
    <col min="8" max="8" width="19.42578125" customWidth="1"/>
    <col min="9" max="9" width="18.28515625" customWidth="1"/>
  </cols>
  <sheetData>
    <row r="1" spans="1:9" ht="15.75" x14ac:dyDescent="0.25">
      <c r="A1" s="1204" t="s">
        <v>3414</v>
      </c>
      <c r="B1" s="1204"/>
      <c r="C1" s="1204"/>
      <c r="D1" s="1204"/>
      <c r="E1" s="1204"/>
      <c r="F1" s="1204"/>
      <c r="G1" s="266"/>
      <c r="H1" s="266"/>
    </row>
    <row r="2" spans="1:9" ht="31.5" x14ac:dyDescent="0.25">
      <c r="A2" s="77" t="s">
        <v>4</v>
      </c>
      <c r="B2" s="305" t="s">
        <v>2</v>
      </c>
      <c r="C2" s="79" t="s">
        <v>3</v>
      </c>
      <c r="D2" s="79" t="s">
        <v>7</v>
      </c>
      <c r="E2" s="80" t="s">
        <v>3443</v>
      </c>
      <c r="F2" s="327" t="s">
        <v>0</v>
      </c>
      <c r="G2" s="244"/>
      <c r="H2" s="260" t="s">
        <v>3469</v>
      </c>
      <c r="I2" s="260" t="s">
        <v>3442</v>
      </c>
    </row>
    <row r="3" spans="1:9" ht="15.75" x14ac:dyDescent="0.25">
      <c r="A3" s="1397" t="s">
        <v>3413</v>
      </c>
      <c r="B3" s="1397"/>
      <c r="C3" s="1397"/>
      <c r="D3" s="1397"/>
      <c r="E3" s="1397"/>
      <c r="F3" s="1398"/>
      <c r="G3" s="271"/>
      <c r="H3" s="271"/>
      <c r="I3" s="232"/>
    </row>
    <row r="4" spans="1:9" ht="15.75" x14ac:dyDescent="0.25">
      <c r="A4" s="179">
        <v>1</v>
      </c>
      <c r="B4" s="306" t="s">
        <v>710</v>
      </c>
      <c r="C4" s="149"/>
      <c r="D4" s="85"/>
      <c r="E4" s="85"/>
      <c r="F4" s="277"/>
      <c r="G4" s="245"/>
      <c r="H4" s="245"/>
      <c r="I4" s="232"/>
    </row>
    <row r="5" spans="1:9" ht="31.5" x14ac:dyDescent="0.25">
      <c r="A5" s="117">
        <v>1</v>
      </c>
      <c r="B5" s="307" t="s">
        <v>754</v>
      </c>
      <c r="C5" s="119" t="s">
        <v>716</v>
      </c>
      <c r="D5" s="120">
        <v>2000000</v>
      </c>
      <c r="E5" s="88" t="s">
        <v>20</v>
      </c>
      <c r="F5" s="278">
        <f t="shared" ref="F5:F34" si="0">D5</f>
        <v>2000000</v>
      </c>
      <c r="G5" s="206"/>
      <c r="H5" s="206"/>
      <c r="I5" s="232"/>
    </row>
    <row r="6" spans="1:9" ht="15.75" x14ac:dyDescent="0.25">
      <c r="A6" s="117">
        <v>2</v>
      </c>
      <c r="B6" s="307" t="s">
        <v>755</v>
      </c>
      <c r="C6" s="119" t="s">
        <v>717</v>
      </c>
      <c r="D6" s="120">
        <v>1500000</v>
      </c>
      <c r="E6" s="88" t="s">
        <v>20</v>
      </c>
      <c r="F6" s="278">
        <f t="shared" si="0"/>
        <v>1500000</v>
      </c>
      <c r="G6" s="206"/>
      <c r="H6" s="206"/>
      <c r="I6" s="232"/>
    </row>
    <row r="7" spans="1:9" ht="15.75" x14ac:dyDescent="0.25">
      <c r="A7" s="117">
        <v>3</v>
      </c>
      <c r="B7" s="307" t="s">
        <v>756</v>
      </c>
      <c r="C7" s="119" t="s">
        <v>718</v>
      </c>
      <c r="D7" s="120">
        <v>1000000</v>
      </c>
      <c r="E7" s="88" t="s">
        <v>20</v>
      </c>
      <c r="F7" s="278">
        <f t="shared" si="0"/>
        <v>1000000</v>
      </c>
      <c r="G7" s="206"/>
      <c r="H7" s="206"/>
      <c r="I7" s="232"/>
    </row>
    <row r="8" spans="1:9" ht="47.25" x14ac:dyDescent="0.25">
      <c r="A8" s="117">
        <v>4</v>
      </c>
      <c r="B8" s="307" t="s">
        <v>757</v>
      </c>
      <c r="C8" s="119" t="s">
        <v>719</v>
      </c>
      <c r="D8" s="120">
        <v>2500000</v>
      </c>
      <c r="E8" s="88" t="s">
        <v>20</v>
      </c>
      <c r="F8" s="278">
        <f t="shared" si="0"/>
        <v>2500000</v>
      </c>
      <c r="G8" s="206"/>
      <c r="H8" s="206"/>
      <c r="I8" s="232"/>
    </row>
    <row r="9" spans="1:9" ht="15.75" x14ac:dyDescent="0.25">
      <c r="A9" s="117">
        <v>5</v>
      </c>
      <c r="B9" s="307" t="s">
        <v>758</v>
      </c>
      <c r="C9" s="119" t="s">
        <v>720</v>
      </c>
      <c r="D9" s="120">
        <v>500000</v>
      </c>
      <c r="E9" s="88" t="s">
        <v>20</v>
      </c>
      <c r="F9" s="278">
        <f t="shared" si="0"/>
        <v>500000</v>
      </c>
      <c r="G9" s="206"/>
      <c r="H9" s="206"/>
      <c r="I9" s="232"/>
    </row>
    <row r="10" spans="1:9" ht="31.5" x14ac:dyDescent="0.25">
      <c r="A10" s="117">
        <v>6</v>
      </c>
      <c r="B10" s="307" t="s">
        <v>759</v>
      </c>
      <c r="C10" s="119" t="s">
        <v>721</v>
      </c>
      <c r="D10" s="115" t="s">
        <v>20</v>
      </c>
      <c r="E10" s="88" t="s">
        <v>20</v>
      </c>
      <c r="F10" s="278" t="str">
        <f t="shared" si="0"/>
        <v>-</v>
      </c>
      <c r="G10" s="206"/>
      <c r="H10" s="206"/>
      <c r="I10" s="232"/>
    </row>
    <row r="11" spans="1:9" ht="15.75" x14ac:dyDescent="0.25">
      <c r="A11" s="117">
        <v>7</v>
      </c>
      <c r="B11" s="307" t="s">
        <v>760</v>
      </c>
      <c r="C11" s="119" t="s">
        <v>722</v>
      </c>
      <c r="D11" s="115" t="s">
        <v>20</v>
      </c>
      <c r="E11" s="88" t="s">
        <v>20</v>
      </c>
      <c r="F11" s="278" t="str">
        <f t="shared" si="0"/>
        <v>-</v>
      </c>
      <c r="G11" s="206"/>
      <c r="H11" s="206"/>
      <c r="I11" s="232"/>
    </row>
    <row r="12" spans="1:9" ht="15.75" x14ac:dyDescent="0.25">
      <c r="A12" s="117">
        <v>8</v>
      </c>
      <c r="B12" s="307" t="s">
        <v>761</v>
      </c>
      <c r="C12" s="119" t="s">
        <v>723</v>
      </c>
      <c r="D12" s="115" t="s">
        <v>20</v>
      </c>
      <c r="E12" s="88" t="s">
        <v>20</v>
      </c>
      <c r="F12" s="278" t="str">
        <f t="shared" si="0"/>
        <v>-</v>
      </c>
      <c r="G12" s="206"/>
      <c r="H12" s="206"/>
      <c r="I12" s="232"/>
    </row>
    <row r="13" spans="1:9" ht="15.75" x14ac:dyDescent="0.25">
      <c r="A13" s="117">
        <v>9</v>
      </c>
      <c r="B13" s="307" t="s">
        <v>762</v>
      </c>
      <c r="C13" s="119" t="s">
        <v>723</v>
      </c>
      <c r="D13" s="115" t="s">
        <v>20</v>
      </c>
      <c r="E13" s="88" t="s">
        <v>20</v>
      </c>
      <c r="F13" s="278" t="str">
        <f t="shared" si="0"/>
        <v>-</v>
      </c>
      <c r="G13" s="206"/>
      <c r="H13" s="206"/>
      <c r="I13" s="232"/>
    </row>
    <row r="14" spans="1:9" ht="31.5" x14ac:dyDescent="0.25">
      <c r="A14" s="117">
        <v>10</v>
      </c>
      <c r="B14" s="307" t="s">
        <v>762</v>
      </c>
      <c r="C14" s="119" t="s">
        <v>724</v>
      </c>
      <c r="D14" s="115" t="s">
        <v>20</v>
      </c>
      <c r="E14" s="88" t="s">
        <v>20</v>
      </c>
      <c r="F14" s="278" t="str">
        <f t="shared" si="0"/>
        <v>-</v>
      </c>
      <c r="G14" s="206"/>
      <c r="H14" s="206"/>
      <c r="I14" s="232"/>
    </row>
    <row r="15" spans="1:9" ht="15.75" x14ac:dyDescent="0.25">
      <c r="A15" s="117">
        <v>11</v>
      </c>
      <c r="B15" s="307" t="s">
        <v>763</v>
      </c>
      <c r="C15" s="119" t="s">
        <v>725</v>
      </c>
      <c r="D15" s="115" t="s">
        <v>20</v>
      </c>
      <c r="E15" s="88" t="s">
        <v>20</v>
      </c>
      <c r="F15" s="278" t="str">
        <f t="shared" si="0"/>
        <v>-</v>
      </c>
      <c r="G15" s="206"/>
      <c r="H15" s="206"/>
      <c r="I15" s="232"/>
    </row>
    <row r="16" spans="1:9" ht="15.75" x14ac:dyDescent="0.25">
      <c r="A16" s="117">
        <v>12</v>
      </c>
      <c r="B16" s="307" t="s">
        <v>763</v>
      </c>
      <c r="C16" s="119" t="s">
        <v>722</v>
      </c>
      <c r="D16" s="115" t="s">
        <v>20</v>
      </c>
      <c r="E16" s="88" t="s">
        <v>20</v>
      </c>
      <c r="F16" s="278" t="str">
        <f t="shared" si="0"/>
        <v>-</v>
      </c>
      <c r="G16" s="206"/>
      <c r="H16" s="206"/>
      <c r="I16" s="232"/>
    </row>
    <row r="17" spans="1:9" ht="31.5" x14ac:dyDescent="0.25">
      <c r="A17" s="117">
        <v>13</v>
      </c>
      <c r="B17" s="307" t="s">
        <v>764</v>
      </c>
      <c r="C17" s="119" t="s">
        <v>726</v>
      </c>
      <c r="D17" s="120">
        <v>2500000</v>
      </c>
      <c r="E17" s="88" t="s">
        <v>20</v>
      </c>
      <c r="F17" s="278">
        <f t="shared" si="0"/>
        <v>2500000</v>
      </c>
      <c r="G17" s="206"/>
      <c r="H17" s="206"/>
      <c r="I17" s="232"/>
    </row>
    <row r="18" spans="1:9" ht="31.5" x14ac:dyDescent="0.25">
      <c r="A18" s="117">
        <v>14</v>
      </c>
      <c r="B18" s="307" t="s">
        <v>765</v>
      </c>
      <c r="C18" s="119" t="s">
        <v>727</v>
      </c>
      <c r="D18" s="120">
        <v>1000000</v>
      </c>
      <c r="E18" s="88" t="s">
        <v>20</v>
      </c>
      <c r="F18" s="278">
        <f t="shared" si="0"/>
        <v>1000000</v>
      </c>
      <c r="G18" s="206"/>
      <c r="H18" s="206"/>
      <c r="I18" s="232"/>
    </row>
    <row r="19" spans="1:9" ht="31.5" x14ac:dyDescent="0.25">
      <c r="A19" s="117">
        <v>15</v>
      </c>
      <c r="B19" s="307" t="s">
        <v>766</v>
      </c>
      <c r="C19" s="119" t="s">
        <v>728</v>
      </c>
      <c r="D19" s="120">
        <v>500000</v>
      </c>
      <c r="E19" s="88" t="s">
        <v>20</v>
      </c>
      <c r="F19" s="278">
        <f t="shared" si="0"/>
        <v>500000</v>
      </c>
      <c r="G19" s="206"/>
      <c r="H19" s="206"/>
      <c r="I19" s="232"/>
    </row>
    <row r="20" spans="1:9" ht="31.5" x14ac:dyDescent="0.25">
      <c r="A20" s="117">
        <v>16</v>
      </c>
      <c r="B20" s="307" t="s">
        <v>767</v>
      </c>
      <c r="C20" s="119" t="s">
        <v>729</v>
      </c>
      <c r="D20" s="120">
        <v>800000</v>
      </c>
      <c r="E20" s="88" t="s">
        <v>20</v>
      </c>
      <c r="F20" s="278">
        <f t="shared" si="0"/>
        <v>800000</v>
      </c>
      <c r="G20" s="206"/>
      <c r="H20" s="206"/>
      <c r="I20" s="232"/>
    </row>
    <row r="21" spans="1:9" ht="31.5" x14ac:dyDescent="0.25">
      <c r="A21" s="117">
        <v>17</v>
      </c>
      <c r="B21" s="307" t="s">
        <v>768</v>
      </c>
      <c r="C21" s="119" t="s">
        <v>730</v>
      </c>
      <c r="D21" s="115" t="s">
        <v>20</v>
      </c>
      <c r="E21" s="88" t="s">
        <v>20</v>
      </c>
      <c r="F21" s="278" t="str">
        <f t="shared" si="0"/>
        <v>-</v>
      </c>
      <c r="G21" s="206"/>
      <c r="H21" s="206"/>
      <c r="I21" s="232"/>
    </row>
    <row r="22" spans="1:9" ht="31.5" x14ac:dyDescent="0.25">
      <c r="A22" s="117">
        <v>18</v>
      </c>
      <c r="B22" s="307" t="s">
        <v>769</v>
      </c>
      <c r="C22" s="119" t="s">
        <v>731</v>
      </c>
      <c r="D22" s="120">
        <v>1500000</v>
      </c>
      <c r="E22" s="88" t="s">
        <v>20</v>
      </c>
      <c r="F22" s="278">
        <f t="shared" si="0"/>
        <v>1500000</v>
      </c>
      <c r="G22" s="206"/>
      <c r="H22" s="206"/>
      <c r="I22" s="232"/>
    </row>
    <row r="23" spans="1:9" ht="15.75" x14ac:dyDescent="0.25">
      <c r="A23" s="117">
        <v>19</v>
      </c>
      <c r="B23" s="307" t="s">
        <v>770</v>
      </c>
      <c r="C23" s="119" t="s">
        <v>732</v>
      </c>
      <c r="D23" s="120">
        <v>2000000000</v>
      </c>
      <c r="E23" s="123">
        <v>2500000</v>
      </c>
      <c r="F23" s="278">
        <f t="shared" si="0"/>
        <v>2000000000</v>
      </c>
      <c r="G23" s="206"/>
      <c r="H23" s="206"/>
      <c r="I23" s="232"/>
    </row>
    <row r="24" spans="1:9" ht="31.5" x14ac:dyDescent="0.25">
      <c r="A24" s="117">
        <v>20</v>
      </c>
      <c r="B24" s="307" t="s">
        <v>753</v>
      </c>
      <c r="C24" s="119" t="s">
        <v>733</v>
      </c>
      <c r="D24" s="120">
        <v>1000000</v>
      </c>
      <c r="E24" s="88" t="s">
        <v>20</v>
      </c>
      <c r="F24" s="278">
        <f t="shared" si="0"/>
        <v>1000000</v>
      </c>
      <c r="G24" s="206"/>
      <c r="H24" s="206"/>
      <c r="I24" s="232"/>
    </row>
    <row r="25" spans="1:9" ht="15.75" x14ac:dyDescent="0.25">
      <c r="A25" s="117">
        <v>21</v>
      </c>
      <c r="B25" s="307" t="s">
        <v>752</v>
      </c>
      <c r="C25" s="119" t="s">
        <v>734</v>
      </c>
      <c r="D25" s="120">
        <v>1500000</v>
      </c>
      <c r="E25" s="88" t="s">
        <v>20</v>
      </c>
      <c r="F25" s="278">
        <f t="shared" si="0"/>
        <v>1500000</v>
      </c>
      <c r="G25" s="206"/>
      <c r="H25" s="206"/>
      <c r="I25" s="232"/>
    </row>
    <row r="26" spans="1:9" ht="31.5" x14ac:dyDescent="0.25">
      <c r="A26" s="117">
        <v>22</v>
      </c>
      <c r="B26" s="307" t="s">
        <v>751</v>
      </c>
      <c r="C26" s="119" t="s">
        <v>735</v>
      </c>
      <c r="D26" s="115" t="s">
        <v>20</v>
      </c>
      <c r="E26" s="88" t="s">
        <v>20</v>
      </c>
      <c r="F26" s="278" t="str">
        <f t="shared" si="0"/>
        <v>-</v>
      </c>
      <c r="G26" s="206"/>
      <c r="H26" s="206"/>
      <c r="I26" s="232"/>
    </row>
    <row r="27" spans="1:9" ht="15.75" x14ac:dyDescent="0.25">
      <c r="A27" s="117">
        <v>23</v>
      </c>
      <c r="B27" s="307" t="s">
        <v>750</v>
      </c>
      <c r="C27" s="119" t="s">
        <v>736</v>
      </c>
      <c r="D27" s="120">
        <v>1000000</v>
      </c>
      <c r="E27" s="88" t="s">
        <v>20</v>
      </c>
      <c r="F27" s="278">
        <f t="shared" si="0"/>
        <v>1000000</v>
      </c>
      <c r="G27" s="206"/>
      <c r="H27" s="206"/>
      <c r="I27" s="232"/>
    </row>
    <row r="28" spans="1:9" ht="15.75" x14ac:dyDescent="0.25">
      <c r="A28" s="117">
        <v>24</v>
      </c>
      <c r="B28" s="307" t="s">
        <v>749</v>
      </c>
      <c r="C28" s="119" t="s">
        <v>737</v>
      </c>
      <c r="D28" s="115" t="s">
        <v>20</v>
      </c>
      <c r="E28" s="88" t="s">
        <v>20</v>
      </c>
      <c r="F28" s="278" t="str">
        <f t="shared" si="0"/>
        <v>-</v>
      </c>
      <c r="G28" s="206"/>
      <c r="H28" s="206"/>
      <c r="I28" s="232"/>
    </row>
    <row r="29" spans="1:9" ht="31.5" x14ac:dyDescent="0.25">
      <c r="A29" s="117">
        <v>25</v>
      </c>
      <c r="B29" s="307" t="s">
        <v>748</v>
      </c>
      <c r="C29" s="119" t="s">
        <v>738</v>
      </c>
      <c r="D29" s="115" t="s">
        <v>20</v>
      </c>
      <c r="E29" s="88" t="s">
        <v>20</v>
      </c>
      <c r="F29" s="278" t="str">
        <f t="shared" si="0"/>
        <v>-</v>
      </c>
      <c r="G29" s="206"/>
      <c r="H29" s="206"/>
      <c r="I29" s="232"/>
    </row>
    <row r="30" spans="1:9" ht="15.75" x14ac:dyDescent="0.25">
      <c r="A30" s="117">
        <v>26</v>
      </c>
      <c r="B30" s="307" t="s">
        <v>747</v>
      </c>
      <c r="C30" s="119" t="s">
        <v>739</v>
      </c>
      <c r="D30" s="120">
        <v>2000000</v>
      </c>
      <c r="E30" s="88" t="s">
        <v>20</v>
      </c>
      <c r="F30" s="278">
        <f t="shared" si="0"/>
        <v>2000000</v>
      </c>
      <c r="G30" s="206"/>
      <c r="H30" s="206"/>
      <c r="I30" s="232"/>
    </row>
    <row r="31" spans="1:9" ht="15.75" x14ac:dyDescent="0.25">
      <c r="A31" s="117">
        <v>27</v>
      </c>
      <c r="B31" s="307" t="s">
        <v>746</v>
      </c>
      <c r="C31" s="119" t="s">
        <v>740</v>
      </c>
      <c r="D31" s="120">
        <v>2000000</v>
      </c>
      <c r="E31" s="88" t="s">
        <v>20</v>
      </c>
      <c r="F31" s="278">
        <f t="shared" si="0"/>
        <v>2000000</v>
      </c>
      <c r="G31" s="206"/>
      <c r="H31" s="206"/>
      <c r="I31" s="232"/>
    </row>
    <row r="32" spans="1:9" ht="15.75" x14ac:dyDescent="0.25">
      <c r="A32" s="117">
        <v>28</v>
      </c>
      <c r="B32" s="307" t="s">
        <v>745</v>
      </c>
      <c r="C32" s="119" t="s">
        <v>741</v>
      </c>
      <c r="D32" s="120">
        <v>700000</v>
      </c>
      <c r="E32" s="88" t="s">
        <v>20</v>
      </c>
      <c r="F32" s="278">
        <f t="shared" si="0"/>
        <v>700000</v>
      </c>
      <c r="G32" s="206"/>
      <c r="H32" s="206"/>
      <c r="I32" s="232"/>
    </row>
    <row r="33" spans="1:9" ht="15.75" x14ac:dyDescent="0.25">
      <c r="A33" s="117">
        <v>29</v>
      </c>
      <c r="B33" s="307" t="s">
        <v>744</v>
      </c>
      <c r="C33" s="119" t="s">
        <v>742</v>
      </c>
      <c r="D33" s="115" t="s">
        <v>20</v>
      </c>
      <c r="E33" s="88" t="s">
        <v>20</v>
      </c>
      <c r="F33" s="278" t="str">
        <f t="shared" si="0"/>
        <v>-</v>
      </c>
      <c r="G33" s="206"/>
      <c r="H33" s="206"/>
      <c r="I33" s="232"/>
    </row>
    <row r="34" spans="1:9" ht="31.5" x14ac:dyDescent="0.25">
      <c r="A34" s="117">
        <v>30</v>
      </c>
      <c r="B34" s="307" t="s">
        <v>744</v>
      </c>
      <c r="C34" s="119" t="s">
        <v>743</v>
      </c>
      <c r="D34" s="115" t="s">
        <v>20</v>
      </c>
      <c r="E34" s="88" t="s">
        <v>20</v>
      </c>
      <c r="F34" s="278" t="str">
        <f t="shared" si="0"/>
        <v>-</v>
      </c>
      <c r="G34" s="206"/>
      <c r="H34" s="206"/>
      <c r="I34" s="232"/>
    </row>
    <row r="35" spans="1:9" ht="15.75" x14ac:dyDescent="0.25">
      <c r="A35" s="1201" t="s">
        <v>715</v>
      </c>
      <c r="B35" s="1201"/>
      <c r="C35" s="1201"/>
      <c r="D35" s="102">
        <v>2022000000</v>
      </c>
      <c r="E35" s="103">
        <v>2500000</v>
      </c>
      <c r="F35" s="279">
        <f>SUM(F5:F34)</f>
        <v>2022000000</v>
      </c>
      <c r="G35" s="148"/>
      <c r="H35" s="148"/>
      <c r="I35" s="232"/>
    </row>
    <row r="36" spans="1:9" ht="15.75" x14ac:dyDescent="0.25">
      <c r="A36" s="265">
        <v>2</v>
      </c>
      <c r="B36" s="308" t="s">
        <v>39</v>
      </c>
      <c r="C36" s="150"/>
      <c r="D36" s="85"/>
      <c r="E36" s="93"/>
      <c r="F36" s="277"/>
      <c r="G36" s="245"/>
      <c r="H36" s="245"/>
      <c r="I36" s="232"/>
    </row>
    <row r="37" spans="1:9" ht="15.75" x14ac:dyDescent="0.25">
      <c r="A37" s="94">
        <v>1</v>
      </c>
      <c r="B37" s="309" t="s">
        <v>81</v>
      </c>
      <c r="C37" s="96" t="s">
        <v>45</v>
      </c>
      <c r="D37" s="11">
        <v>1000000</v>
      </c>
      <c r="E37" s="88" t="s">
        <v>20</v>
      </c>
      <c r="F37" s="278">
        <f t="shared" ref="F37:F64" si="1">D37</f>
        <v>1000000</v>
      </c>
      <c r="G37" s="206"/>
      <c r="H37" s="206"/>
      <c r="I37" s="232"/>
    </row>
    <row r="38" spans="1:9" ht="15.75" x14ac:dyDescent="0.25">
      <c r="A38" s="94">
        <v>2</v>
      </c>
      <c r="B38" s="309" t="s">
        <v>82</v>
      </c>
      <c r="C38" s="96" t="s">
        <v>46</v>
      </c>
      <c r="D38" s="11">
        <v>1500000</v>
      </c>
      <c r="E38" s="101">
        <v>500000</v>
      </c>
      <c r="F38" s="278">
        <f t="shared" si="1"/>
        <v>1500000</v>
      </c>
      <c r="G38" s="206"/>
      <c r="H38" s="206"/>
      <c r="I38" s="232"/>
    </row>
    <row r="39" spans="1:9" ht="15.75" x14ac:dyDescent="0.25">
      <c r="A39" s="94">
        <v>3</v>
      </c>
      <c r="B39" s="309" t="s">
        <v>83</v>
      </c>
      <c r="C39" s="96" t="s">
        <v>47</v>
      </c>
      <c r="D39" s="11">
        <v>3000000</v>
      </c>
      <c r="E39" s="88" t="s">
        <v>20</v>
      </c>
      <c r="F39" s="278">
        <f t="shared" si="1"/>
        <v>3000000</v>
      </c>
      <c r="G39" s="206"/>
      <c r="H39" s="206"/>
      <c r="I39" s="232"/>
    </row>
    <row r="40" spans="1:9" ht="15.75" x14ac:dyDescent="0.25">
      <c r="A40" s="94">
        <v>4</v>
      </c>
      <c r="B40" s="309" t="s">
        <v>84</v>
      </c>
      <c r="C40" s="96" t="s">
        <v>48</v>
      </c>
      <c r="D40" s="11">
        <v>1500000</v>
      </c>
      <c r="E40" s="88" t="s">
        <v>20</v>
      </c>
      <c r="F40" s="278">
        <f t="shared" si="1"/>
        <v>1500000</v>
      </c>
      <c r="G40" s="206"/>
      <c r="H40" s="206"/>
      <c r="I40" s="232"/>
    </row>
    <row r="41" spans="1:9" ht="31.5" x14ac:dyDescent="0.25">
      <c r="A41" s="94">
        <v>5</v>
      </c>
      <c r="B41" s="309" t="s">
        <v>85</v>
      </c>
      <c r="C41" s="96" t="s">
        <v>49</v>
      </c>
      <c r="D41" s="11">
        <v>3000000</v>
      </c>
      <c r="E41" s="88" t="s">
        <v>20</v>
      </c>
      <c r="F41" s="278">
        <f t="shared" si="1"/>
        <v>3000000</v>
      </c>
      <c r="G41" s="206"/>
      <c r="H41" s="206"/>
      <c r="I41" s="232"/>
    </row>
    <row r="42" spans="1:9" ht="47.25" x14ac:dyDescent="0.25">
      <c r="A42" s="94">
        <v>6</v>
      </c>
      <c r="B42" s="309" t="s">
        <v>86</v>
      </c>
      <c r="C42" s="96" t="s">
        <v>50</v>
      </c>
      <c r="D42" s="11">
        <v>1500000</v>
      </c>
      <c r="E42" s="88" t="s">
        <v>20</v>
      </c>
      <c r="F42" s="278">
        <f t="shared" si="1"/>
        <v>1500000</v>
      </c>
      <c r="G42" s="206"/>
      <c r="H42" s="206"/>
      <c r="I42" s="232"/>
    </row>
    <row r="43" spans="1:9" ht="15.75" x14ac:dyDescent="0.25">
      <c r="A43" s="94">
        <v>7</v>
      </c>
      <c r="B43" s="309" t="s">
        <v>87</v>
      </c>
      <c r="C43" s="96" t="s">
        <v>51</v>
      </c>
      <c r="D43" s="11">
        <v>500000</v>
      </c>
      <c r="E43" s="88" t="s">
        <v>20</v>
      </c>
      <c r="F43" s="278">
        <f t="shared" si="1"/>
        <v>500000</v>
      </c>
      <c r="G43" s="206"/>
      <c r="H43" s="206"/>
      <c r="I43" s="232"/>
    </row>
    <row r="44" spans="1:9" ht="15.75" x14ac:dyDescent="0.25">
      <c r="A44" s="94">
        <v>8</v>
      </c>
      <c r="B44" s="309" t="s">
        <v>88</v>
      </c>
      <c r="C44" s="96" t="s">
        <v>52</v>
      </c>
      <c r="D44" s="11">
        <v>1000000</v>
      </c>
      <c r="E44" s="88" t="s">
        <v>20</v>
      </c>
      <c r="F44" s="278">
        <f t="shared" si="1"/>
        <v>1000000</v>
      </c>
      <c r="G44" s="206"/>
      <c r="H44" s="206"/>
      <c r="I44" s="232"/>
    </row>
    <row r="45" spans="1:9" ht="31.5" x14ac:dyDescent="0.25">
      <c r="A45" s="94">
        <v>9</v>
      </c>
      <c r="B45" s="309" t="s">
        <v>89</v>
      </c>
      <c r="C45" s="96" t="s">
        <v>53</v>
      </c>
      <c r="D45" s="11">
        <v>1000000</v>
      </c>
      <c r="E45" s="88" t="s">
        <v>20</v>
      </c>
      <c r="F45" s="278">
        <f t="shared" si="1"/>
        <v>1000000</v>
      </c>
      <c r="G45" s="206"/>
      <c r="H45" s="206"/>
      <c r="I45" s="232"/>
    </row>
    <row r="46" spans="1:9" ht="31.5" x14ac:dyDescent="0.25">
      <c r="A46" s="94">
        <v>10</v>
      </c>
      <c r="B46" s="309" t="s">
        <v>90</v>
      </c>
      <c r="C46" s="96" t="s">
        <v>54</v>
      </c>
      <c r="D46" s="11">
        <v>2225000</v>
      </c>
      <c r="E46" s="88" t="s">
        <v>20</v>
      </c>
      <c r="F46" s="278">
        <f t="shared" si="1"/>
        <v>2225000</v>
      </c>
      <c r="G46" s="206"/>
      <c r="H46" s="206"/>
      <c r="I46" s="232"/>
    </row>
    <row r="47" spans="1:9" ht="31.5" x14ac:dyDescent="0.25">
      <c r="A47" s="94">
        <v>11</v>
      </c>
      <c r="B47" s="309" t="s">
        <v>91</v>
      </c>
      <c r="C47" s="96" t="s">
        <v>55</v>
      </c>
      <c r="D47" s="11">
        <v>600000</v>
      </c>
      <c r="E47" s="88" t="s">
        <v>20</v>
      </c>
      <c r="F47" s="278">
        <f t="shared" si="1"/>
        <v>600000</v>
      </c>
      <c r="G47" s="206"/>
      <c r="H47" s="206"/>
      <c r="I47" s="232"/>
    </row>
    <row r="48" spans="1:9" ht="31.5" x14ac:dyDescent="0.25">
      <c r="A48" s="94">
        <v>12</v>
      </c>
      <c r="B48" s="309" t="s">
        <v>92</v>
      </c>
      <c r="C48" s="96" t="s">
        <v>56</v>
      </c>
      <c r="D48" s="11">
        <v>2000000</v>
      </c>
      <c r="E48" s="88" t="s">
        <v>20</v>
      </c>
      <c r="F48" s="278">
        <f t="shared" si="1"/>
        <v>2000000</v>
      </c>
      <c r="G48" s="206"/>
      <c r="H48" s="206"/>
      <c r="I48" s="232"/>
    </row>
    <row r="49" spans="1:9" ht="31.5" x14ac:dyDescent="0.25">
      <c r="A49" s="94">
        <v>13</v>
      </c>
      <c r="B49" s="309" t="s">
        <v>93</v>
      </c>
      <c r="C49" s="96" t="s">
        <v>57</v>
      </c>
      <c r="D49" s="11">
        <v>500000</v>
      </c>
      <c r="E49" s="88" t="s">
        <v>20</v>
      </c>
      <c r="F49" s="278">
        <f t="shared" si="1"/>
        <v>500000</v>
      </c>
      <c r="G49" s="206"/>
      <c r="H49" s="206"/>
      <c r="I49" s="232"/>
    </row>
    <row r="50" spans="1:9" ht="15.75" x14ac:dyDescent="0.25">
      <c r="A50" s="94">
        <v>14</v>
      </c>
      <c r="B50" s="309" t="s">
        <v>94</v>
      </c>
      <c r="C50" s="96" t="s">
        <v>58</v>
      </c>
      <c r="D50" s="11">
        <v>500000</v>
      </c>
      <c r="E50" s="88" t="s">
        <v>20</v>
      </c>
      <c r="F50" s="278">
        <f t="shared" si="1"/>
        <v>500000</v>
      </c>
      <c r="G50" s="206"/>
      <c r="H50" s="206"/>
      <c r="I50" s="232"/>
    </row>
    <row r="51" spans="1:9" ht="31.5" x14ac:dyDescent="0.25">
      <c r="A51" s="94">
        <v>15</v>
      </c>
      <c r="B51" s="309" t="s">
        <v>95</v>
      </c>
      <c r="C51" s="96" t="s">
        <v>59</v>
      </c>
      <c r="D51" s="11">
        <v>400000</v>
      </c>
      <c r="E51" s="88" t="s">
        <v>20</v>
      </c>
      <c r="F51" s="278">
        <f t="shared" si="1"/>
        <v>400000</v>
      </c>
      <c r="G51" s="206"/>
      <c r="H51" s="206"/>
      <c r="I51" s="232"/>
    </row>
    <row r="52" spans="1:9" ht="15.75" x14ac:dyDescent="0.25">
      <c r="A52" s="94">
        <v>16</v>
      </c>
      <c r="B52" s="309" t="s">
        <v>96</v>
      </c>
      <c r="C52" s="96" t="s">
        <v>60</v>
      </c>
      <c r="D52" s="11">
        <v>750000</v>
      </c>
      <c r="E52" s="88" t="s">
        <v>20</v>
      </c>
      <c r="F52" s="278">
        <f t="shared" si="1"/>
        <v>750000</v>
      </c>
      <c r="G52" s="206"/>
      <c r="H52" s="206"/>
      <c r="I52" s="232"/>
    </row>
    <row r="53" spans="1:9" ht="31.5" x14ac:dyDescent="0.25">
      <c r="A53" s="94">
        <v>17</v>
      </c>
      <c r="B53" s="309" t="s">
        <v>97</v>
      </c>
      <c r="C53" s="96" t="s">
        <v>61</v>
      </c>
      <c r="D53" s="11">
        <v>2000000</v>
      </c>
      <c r="E53" s="88" t="s">
        <v>20</v>
      </c>
      <c r="F53" s="278">
        <f t="shared" si="1"/>
        <v>2000000</v>
      </c>
      <c r="G53" s="206"/>
      <c r="H53" s="206"/>
      <c r="I53" s="232"/>
    </row>
    <row r="54" spans="1:9" ht="15.75" x14ac:dyDescent="0.25">
      <c r="A54" s="94">
        <v>18</v>
      </c>
      <c r="B54" s="309" t="s">
        <v>98</v>
      </c>
      <c r="C54" s="96" t="s">
        <v>62</v>
      </c>
      <c r="D54" s="11">
        <v>750000</v>
      </c>
      <c r="E54" s="88" t="s">
        <v>20</v>
      </c>
      <c r="F54" s="278">
        <f t="shared" si="1"/>
        <v>750000</v>
      </c>
      <c r="G54" s="206"/>
      <c r="H54" s="206"/>
      <c r="I54" s="232"/>
    </row>
    <row r="55" spans="1:9" ht="31.5" x14ac:dyDescent="0.25">
      <c r="A55" s="94">
        <v>19</v>
      </c>
      <c r="B55" s="309" t="s">
        <v>99</v>
      </c>
      <c r="C55" s="96" t="s">
        <v>59</v>
      </c>
      <c r="D55" s="11">
        <v>500000</v>
      </c>
      <c r="E55" s="88" t="s">
        <v>20</v>
      </c>
      <c r="F55" s="278">
        <f t="shared" si="1"/>
        <v>500000</v>
      </c>
      <c r="G55" s="206"/>
      <c r="H55" s="206"/>
      <c r="I55" s="232"/>
    </row>
    <row r="56" spans="1:9" ht="31.5" x14ac:dyDescent="0.25">
      <c r="A56" s="94">
        <v>20</v>
      </c>
      <c r="B56" s="309" t="s">
        <v>100</v>
      </c>
      <c r="C56" s="96" t="s">
        <v>63</v>
      </c>
      <c r="D56" s="11">
        <v>500000</v>
      </c>
      <c r="E56" s="88" t="s">
        <v>20</v>
      </c>
      <c r="F56" s="278">
        <f t="shared" si="1"/>
        <v>500000</v>
      </c>
      <c r="G56" s="206"/>
      <c r="H56" s="206"/>
      <c r="I56" s="232"/>
    </row>
    <row r="57" spans="1:9" ht="15.75" x14ac:dyDescent="0.25">
      <c r="A57" s="94">
        <v>21</v>
      </c>
      <c r="B57" s="309" t="s">
        <v>101</v>
      </c>
      <c r="C57" s="96" t="s">
        <v>64</v>
      </c>
      <c r="D57" s="11">
        <v>2000000</v>
      </c>
      <c r="E57" s="88" t="s">
        <v>20</v>
      </c>
      <c r="F57" s="278">
        <f t="shared" si="1"/>
        <v>2000000</v>
      </c>
      <c r="G57" s="206"/>
      <c r="H57" s="206"/>
      <c r="I57" s="232"/>
    </row>
    <row r="58" spans="1:9" ht="31.5" x14ac:dyDescent="0.25">
      <c r="A58" s="94">
        <v>22</v>
      </c>
      <c r="B58" s="309" t="s">
        <v>102</v>
      </c>
      <c r="C58" s="96" t="s">
        <v>65</v>
      </c>
      <c r="D58" s="11">
        <v>500000</v>
      </c>
      <c r="E58" s="88" t="s">
        <v>20</v>
      </c>
      <c r="F58" s="278">
        <f t="shared" si="1"/>
        <v>500000</v>
      </c>
      <c r="G58" s="206"/>
      <c r="H58" s="206"/>
      <c r="I58" s="232"/>
    </row>
    <row r="59" spans="1:9" ht="15.75" x14ac:dyDescent="0.25">
      <c r="A59" s="94">
        <v>23</v>
      </c>
      <c r="B59" s="309" t="s">
        <v>103</v>
      </c>
      <c r="C59" s="96" t="s">
        <v>66</v>
      </c>
      <c r="D59" s="11">
        <v>3000000</v>
      </c>
      <c r="E59" s="88" t="s">
        <v>20</v>
      </c>
      <c r="F59" s="278">
        <f t="shared" si="1"/>
        <v>3000000</v>
      </c>
      <c r="G59" s="206"/>
      <c r="H59" s="206"/>
      <c r="I59" s="232"/>
    </row>
    <row r="60" spans="1:9" ht="15.75" x14ac:dyDescent="0.25">
      <c r="A60" s="94">
        <v>24</v>
      </c>
      <c r="B60" s="309" t="s">
        <v>104</v>
      </c>
      <c r="C60" s="96" t="s">
        <v>67</v>
      </c>
      <c r="D60" s="11">
        <v>4000000</v>
      </c>
      <c r="E60" s="101">
        <v>900000</v>
      </c>
      <c r="F60" s="278">
        <f t="shared" si="1"/>
        <v>4000000</v>
      </c>
      <c r="G60" s="206"/>
      <c r="H60" s="206"/>
      <c r="I60" s="232"/>
    </row>
    <row r="61" spans="1:9" ht="15.75" x14ac:dyDescent="0.25">
      <c r="A61" s="94">
        <v>25</v>
      </c>
      <c r="B61" s="309" t="s">
        <v>105</v>
      </c>
      <c r="C61" s="96" t="s">
        <v>68</v>
      </c>
      <c r="D61" s="11">
        <v>2700000</v>
      </c>
      <c r="E61" s="88" t="s">
        <v>20</v>
      </c>
      <c r="F61" s="278">
        <f t="shared" si="1"/>
        <v>2700000</v>
      </c>
      <c r="G61" s="206"/>
      <c r="H61" s="206"/>
      <c r="I61" s="232"/>
    </row>
    <row r="62" spans="1:9" ht="47.25" x14ac:dyDescent="0.25">
      <c r="A62" s="94">
        <v>26</v>
      </c>
      <c r="B62" s="309" t="s">
        <v>106</v>
      </c>
      <c r="C62" s="96" t="s">
        <v>69</v>
      </c>
      <c r="D62" s="11">
        <v>925000</v>
      </c>
      <c r="E62" s="101">
        <v>500000</v>
      </c>
      <c r="F62" s="278">
        <f t="shared" si="1"/>
        <v>925000</v>
      </c>
      <c r="G62" s="206"/>
      <c r="H62" s="206"/>
      <c r="I62" s="232"/>
    </row>
    <row r="63" spans="1:9" ht="47.25" x14ac:dyDescent="0.25">
      <c r="A63" s="94">
        <v>27</v>
      </c>
      <c r="B63" s="309" t="s">
        <v>107</v>
      </c>
      <c r="C63" s="96" t="s">
        <v>70</v>
      </c>
      <c r="D63" s="11">
        <v>1500000</v>
      </c>
      <c r="E63" s="88" t="s">
        <v>20</v>
      </c>
      <c r="F63" s="278">
        <f t="shared" si="1"/>
        <v>1500000</v>
      </c>
      <c r="G63" s="206"/>
      <c r="H63" s="206"/>
      <c r="I63" s="232"/>
    </row>
    <row r="64" spans="1:9" ht="31.5" x14ac:dyDescent="0.25">
      <c r="A64" s="94">
        <v>28</v>
      </c>
      <c r="B64" s="309" t="s">
        <v>108</v>
      </c>
      <c r="C64" s="96" t="s">
        <v>71</v>
      </c>
      <c r="D64" s="11">
        <v>750000</v>
      </c>
      <c r="E64" s="101">
        <v>431900</v>
      </c>
      <c r="F64" s="278">
        <f t="shared" si="1"/>
        <v>750000</v>
      </c>
      <c r="G64" s="206"/>
      <c r="H64" s="206"/>
      <c r="I64" s="232"/>
    </row>
    <row r="65" spans="1:9" ht="15.75" x14ac:dyDescent="0.25">
      <c r="A65" s="94">
        <v>29</v>
      </c>
      <c r="B65" s="309" t="s">
        <v>109</v>
      </c>
      <c r="C65" s="96" t="s">
        <v>72</v>
      </c>
      <c r="D65" s="11">
        <v>1000000</v>
      </c>
      <c r="E65" s="88" t="s">
        <v>20</v>
      </c>
      <c r="F65" s="278">
        <v>0</v>
      </c>
      <c r="G65" s="206"/>
      <c r="H65" s="206"/>
      <c r="I65" s="232"/>
    </row>
    <row r="66" spans="1:9" ht="31.5" x14ac:dyDescent="0.25">
      <c r="A66" s="94">
        <v>30</v>
      </c>
      <c r="B66" s="309" t="s">
        <v>110</v>
      </c>
      <c r="C66" s="96" t="s">
        <v>73</v>
      </c>
      <c r="D66" s="11">
        <v>2000000</v>
      </c>
      <c r="E66" s="88" t="s">
        <v>20</v>
      </c>
      <c r="F66" s="278">
        <v>0</v>
      </c>
      <c r="G66" s="206"/>
      <c r="H66" s="206"/>
      <c r="I66" s="232"/>
    </row>
    <row r="67" spans="1:9" ht="47.25" x14ac:dyDescent="0.25">
      <c r="A67" s="94">
        <v>31</v>
      </c>
      <c r="B67" s="309" t="s">
        <v>111</v>
      </c>
      <c r="C67" s="96" t="s">
        <v>74</v>
      </c>
      <c r="D67" s="11">
        <v>1900000</v>
      </c>
      <c r="E67" s="88" t="s">
        <v>20</v>
      </c>
      <c r="F67" s="278">
        <v>0</v>
      </c>
      <c r="G67" s="206"/>
      <c r="H67" s="206"/>
      <c r="I67" s="232"/>
    </row>
    <row r="68" spans="1:9" ht="31.5" x14ac:dyDescent="0.25">
      <c r="A68" s="94">
        <v>32</v>
      </c>
      <c r="B68" s="309" t="s">
        <v>112</v>
      </c>
      <c r="C68" s="96" t="s">
        <v>75</v>
      </c>
      <c r="D68" s="11">
        <v>1000000</v>
      </c>
      <c r="E68" s="88" t="s">
        <v>20</v>
      </c>
      <c r="F68" s="278">
        <v>0</v>
      </c>
      <c r="G68" s="206"/>
      <c r="H68" s="206"/>
      <c r="I68" s="232"/>
    </row>
    <row r="69" spans="1:9" ht="47.25" x14ac:dyDescent="0.25">
      <c r="A69" s="94">
        <v>33</v>
      </c>
      <c r="B69" s="309" t="s">
        <v>113</v>
      </c>
      <c r="C69" s="96" t="s">
        <v>76</v>
      </c>
      <c r="D69" s="11">
        <v>2000000</v>
      </c>
      <c r="E69" s="88" t="s">
        <v>20</v>
      </c>
      <c r="F69" s="278">
        <v>0</v>
      </c>
      <c r="G69" s="206"/>
      <c r="H69" s="206"/>
      <c r="I69" s="232"/>
    </row>
    <row r="70" spans="1:9" ht="15.75" x14ac:dyDescent="0.25">
      <c r="A70" s="94">
        <v>34</v>
      </c>
      <c r="B70" s="309" t="s">
        <v>114</v>
      </c>
      <c r="C70" s="96" t="s">
        <v>77</v>
      </c>
      <c r="D70" s="11">
        <v>5000000</v>
      </c>
      <c r="E70" s="88" t="s">
        <v>20</v>
      </c>
      <c r="F70" s="278">
        <v>0</v>
      </c>
      <c r="G70" s="206"/>
      <c r="H70" s="206"/>
      <c r="I70" s="232"/>
    </row>
    <row r="71" spans="1:9" ht="15.75" x14ac:dyDescent="0.25">
      <c r="A71" s="94">
        <v>35</v>
      </c>
      <c r="B71" s="309" t="s">
        <v>115</v>
      </c>
      <c r="C71" s="96" t="s">
        <v>78</v>
      </c>
      <c r="D71" s="11">
        <v>2000000</v>
      </c>
      <c r="E71" s="88" t="s">
        <v>20</v>
      </c>
      <c r="F71" s="278">
        <v>0</v>
      </c>
      <c r="G71" s="206"/>
      <c r="H71" s="206"/>
      <c r="I71" s="232"/>
    </row>
    <row r="72" spans="1:9" ht="47.25" x14ac:dyDescent="0.25">
      <c r="A72" s="94">
        <v>36</v>
      </c>
      <c r="B72" s="309" t="s">
        <v>116</v>
      </c>
      <c r="C72" s="96" t="s">
        <v>79</v>
      </c>
      <c r="D72" s="11">
        <v>5000000</v>
      </c>
      <c r="E72" s="88" t="s">
        <v>20</v>
      </c>
      <c r="F72" s="278">
        <v>2000000</v>
      </c>
      <c r="G72" s="206"/>
      <c r="H72" s="206"/>
      <c r="I72" s="232"/>
    </row>
    <row r="73" spans="1:9" ht="15.75" x14ac:dyDescent="0.25">
      <c r="A73" s="94">
        <v>37</v>
      </c>
      <c r="B73" s="309" t="s">
        <v>117</v>
      </c>
      <c r="C73" s="96" t="s">
        <v>80</v>
      </c>
      <c r="D73" s="11">
        <v>40000000</v>
      </c>
      <c r="E73" s="101">
        <v>2700000</v>
      </c>
      <c r="F73" s="278">
        <v>40000000</v>
      </c>
      <c r="G73" s="206"/>
      <c r="H73" s="206"/>
      <c r="I73" s="232"/>
    </row>
    <row r="74" spans="1:9" ht="15.75" x14ac:dyDescent="0.25">
      <c r="A74" s="1208" t="s">
        <v>44</v>
      </c>
      <c r="B74" s="1209"/>
      <c r="C74" s="1210"/>
      <c r="D74" s="98">
        <f>SUM(D37:D73)</f>
        <v>100000000</v>
      </c>
      <c r="E74" s="103">
        <v>5031900</v>
      </c>
      <c r="F74" s="279">
        <f>SUM(F37:F73)</f>
        <v>82100000</v>
      </c>
      <c r="G74" s="148"/>
      <c r="H74" s="148"/>
      <c r="I74" s="232"/>
    </row>
    <row r="75" spans="1:9" ht="15.75" x14ac:dyDescent="0.25">
      <c r="A75" s="104">
        <v>3</v>
      </c>
      <c r="B75" s="310" t="s">
        <v>125</v>
      </c>
      <c r="C75" s="151"/>
      <c r="D75" s="83"/>
      <c r="E75" s="83"/>
      <c r="F75" s="277"/>
      <c r="G75" s="245"/>
      <c r="H75" s="245"/>
      <c r="I75" s="232"/>
    </row>
    <row r="76" spans="1:9" ht="15.75" x14ac:dyDescent="0.25">
      <c r="A76" s="94">
        <v>1</v>
      </c>
      <c r="B76" s="309" t="s">
        <v>127</v>
      </c>
      <c r="C76" s="96" t="s">
        <v>118</v>
      </c>
      <c r="D76" s="11">
        <v>3000000</v>
      </c>
      <c r="E76" s="88" t="s">
        <v>20</v>
      </c>
      <c r="F76" s="278">
        <f>D76</f>
        <v>3000000</v>
      </c>
      <c r="G76" s="206"/>
      <c r="H76" s="206"/>
      <c r="I76" s="232"/>
    </row>
    <row r="77" spans="1:9" ht="15.75" x14ac:dyDescent="0.25">
      <c r="A77" s="94">
        <v>2</v>
      </c>
      <c r="B77" s="309" t="s">
        <v>128</v>
      </c>
      <c r="C77" s="96" t="s">
        <v>119</v>
      </c>
      <c r="D77" s="11">
        <v>2000000</v>
      </c>
      <c r="E77" s="88" t="s">
        <v>20</v>
      </c>
      <c r="F77" s="278">
        <f>D77</f>
        <v>2000000</v>
      </c>
      <c r="G77" s="206"/>
      <c r="H77" s="206"/>
      <c r="I77" s="232"/>
    </row>
    <row r="78" spans="1:9" ht="63" x14ac:dyDescent="0.25">
      <c r="A78" s="94">
        <v>3</v>
      </c>
      <c r="B78" s="309" t="s">
        <v>129</v>
      </c>
      <c r="C78" s="96" t="s">
        <v>120</v>
      </c>
      <c r="D78" s="11">
        <v>2000000</v>
      </c>
      <c r="E78" s="88" t="s">
        <v>20</v>
      </c>
      <c r="F78" s="278">
        <f>D78</f>
        <v>2000000</v>
      </c>
      <c r="G78" s="206"/>
      <c r="H78" s="206"/>
      <c r="I78" s="232"/>
    </row>
    <row r="79" spans="1:9" ht="15.75" x14ac:dyDescent="0.25">
      <c r="A79" s="94">
        <v>4</v>
      </c>
      <c r="B79" s="309" t="s">
        <v>130</v>
      </c>
      <c r="C79" s="96" t="s">
        <v>121</v>
      </c>
      <c r="D79" s="11">
        <v>23000000</v>
      </c>
      <c r="E79" s="88" t="s">
        <v>20</v>
      </c>
      <c r="F79" s="278">
        <f>D79</f>
        <v>23000000</v>
      </c>
      <c r="G79" s="206"/>
      <c r="H79" s="206"/>
      <c r="I79" s="232"/>
    </row>
    <row r="80" spans="1:9" ht="31.5" x14ac:dyDescent="0.25">
      <c r="A80" s="94">
        <v>5</v>
      </c>
      <c r="B80" s="309" t="s">
        <v>131</v>
      </c>
      <c r="C80" s="96" t="s">
        <v>122</v>
      </c>
      <c r="D80" s="11">
        <v>5000000</v>
      </c>
      <c r="E80" s="88" t="s">
        <v>20</v>
      </c>
      <c r="F80" s="278">
        <v>3000000</v>
      </c>
      <c r="G80" s="206"/>
      <c r="H80" s="206"/>
      <c r="I80" s="232"/>
    </row>
    <row r="81" spans="1:9" ht="15.75" x14ac:dyDescent="0.25">
      <c r="A81" s="94">
        <v>6</v>
      </c>
      <c r="B81" s="309" t="s">
        <v>132</v>
      </c>
      <c r="C81" s="96" t="s">
        <v>123</v>
      </c>
      <c r="D81" s="11">
        <v>3000000</v>
      </c>
      <c r="E81" s="88" t="s">
        <v>20</v>
      </c>
      <c r="F81" s="278">
        <f>D81</f>
        <v>3000000</v>
      </c>
      <c r="G81" s="206"/>
      <c r="H81" s="206"/>
      <c r="I81" s="232"/>
    </row>
    <row r="82" spans="1:9" ht="31.5" x14ac:dyDescent="0.25">
      <c r="A82" s="94">
        <v>7</v>
      </c>
      <c r="B82" s="309" t="s">
        <v>133</v>
      </c>
      <c r="C82" s="96" t="s">
        <v>124</v>
      </c>
      <c r="D82" s="11">
        <v>2000000</v>
      </c>
      <c r="E82" s="88" t="s">
        <v>20</v>
      </c>
      <c r="F82" s="278">
        <f>D82</f>
        <v>2000000</v>
      </c>
      <c r="G82" s="206"/>
      <c r="H82" s="206"/>
      <c r="I82" s="232"/>
    </row>
    <row r="83" spans="1:9" ht="15.75" x14ac:dyDescent="0.25">
      <c r="A83" s="1208" t="s">
        <v>126</v>
      </c>
      <c r="B83" s="1209"/>
      <c r="C83" s="1210"/>
      <c r="D83" s="98">
        <f>SUM(D76:D82)</f>
        <v>40000000</v>
      </c>
      <c r="E83" s="98">
        <f>SUM(E76:E82)</f>
        <v>0</v>
      </c>
      <c r="F83" s="279">
        <f>SUM(F76:F82)</f>
        <v>38000000</v>
      </c>
      <c r="G83" s="148"/>
      <c r="H83" s="148"/>
      <c r="I83" s="232"/>
    </row>
    <row r="84" spans="1:9" ht="15.75" x14ac:dyDescent="0.25">
      <c r="A84" s="82">
        <v>4</v>
      </c>
      <c r="B84" s="311" t="s">
        <v>134</v>
      </c>
      <c r="C84" s="149"/>
      <c r="D84" s="85"/>
      <c r="E84" s="93"/>
      <c r="F84" s="277"/>
      <c r="G84" s="245"/>
      <c r="H84" s="245"/>
      <c r="I84" s="232"/>
    </row>
    <row r="85" spans="1:9" ht="15.75" x14ac:dyDescent="0.25">
      <c r="A85" s="94">
        <v>1</v>
      </c>
      <c r="B85" s="309" t="s">
        <v>146</v>
      </c>
      <c r="C85" s="96" t="s">
        <v>135</v>
      </c>
      <c r="D85" s="11">
        <v>500000</v>
      </c>
      <c r="E85" s="88" t="s">
        <v>20</v>
      </c>
      <c r="F85" s="278">
        <f t="shared" ref="F85:F93" si="2">D85</f>
        <v>500000</v>
      </c>
      <c r="G85" s="206"/>
      <c r="H85" s="206"/>
      <c r="I85" s="232"/>
    </row>
    <row r="86" spans="1:9" ht="31.5" x14ac:dyDescent="0.25">
      <c r="A86" s="94">
        <v>2</v>
      </c>
      <c r="B86" s="309" t="s">
        <v>147</v>
      </c>
      <c r="C86" s="96" t="s">
        <v>136</v>
      </c>
      <c r="D86" s="11">
        <v>5000000</v>
      </c>
      <c r="E86" s="88" t="s">
        <v>20</v>
      </c>
      <c r="F86" s="278">
        <f t="shared" si="2"/>
        <v>5000000</v>
      </c>
      <c r="G86" s="206"/>
      <c r="H86" s="206"/>
      <c r="I86" s="232"/>
    </row>
    <row r="87" spans="1:9" ht="31.5" x14ac:dyDescent="0.25">
      <c r="A87" s="94">
        <v>3</v>
      </c>
      <c r="B87" s="309" t="s">
        <v>148</v>
      </c>
      <c r="C87" s="96" t="s">
        <v>137</v>
      </c>
      <c r="D87" s="11">
        <v>500000</v>
      </c>
      <c r="E87" s="88" t="s">
        <v>20</v>
      </c>
      <c r="F87" s="278">
        <f t="shared" si="2"/>
        <v>500000</v>
      </c>
      <c r="G87" s="206"/>
      <c r="H87" s="206"/>
      <c r="I87" s="232"/>
    </row>
    <row r="88" spans="1:9" ht="31.5" x14ac:dyDescent="0.25">
      <c r="A88" s="94">
        <v>4</v>
      </c>
      <c r="B88" s="309" t="s">
        <v>149</v>
      </c>
      <c r="C88" s="96" t="s">
        <v>138</v>
      </c>
      <c r="D88" s="11">
        <v>2000000</v>
      </c>
      <c r="E88" s="88" t="s">
        <v>20</v>
      </c>
      <c r="F88" s="278">
        <f t="shared" si="2"/>
        <v>2000000</v>
      </c>
      <c r="G88" s="206"/>
      <c r="H88" s="206"/>
      <c r="I88" s="232"/>
    </row>
    <row r="89" spans="1:9" ht="31.5" x14ac:dyDescent="0.25">
      <c r="A89" s="94">
        <v>5</v>
      </c>
      <c r="B89" s="309" t="s">
        <v>150</v>
      </c>
      <c r="C89" s="96" t="s">
        <v>139</v>
      </c>
      <c r="D89" s="11">
        <v>2000000</v>
      </c>
      <c r="E89" s="88" t="s">
        <v>20</v>
      </c>
      <c r="F89" s="278">
        <f t="shared" si="2"/>
        <v>2000000</v>
      </c>
      <c r="G89" s="206"/>
      <c r="H89" s="206"/>
      <c r="I89" s="232"/>
    </row>
    <row r="90" spans="1:9" ht="31.5" x14ac:dyDescent="0.25">
      <c r="A90" s="94">
        <v>6</v>
      </c>
      <c r="B90" s="309" t="s">
        <v>151</v>
      </c>
      <c r="C90" s="96" t="s">
        <v>140</v>
      </c>
      <c r="D90" s="11">
        <v>500000</v>
      </c>
      <c r="E90" s="88" t="s">
        <v>20</v>
      </c>
      <c r="F90" s="278">
        <f t="shared" si="2"/>
        <v>500000</v>
      </c>
      <c r="G90" s="206"/>
      <c r="H90" s="206"/>
      <c r="I90" s="232"/>
    </row>
    <row r="91" spans="1:9" ht="47.25" x14ac:dyDescent="0.25">
      <c r="A91" s="94">
        <v>7</v>
      </c>
      <c r="B91" s="309" t="s">
        <v>152</v>
      </c>
      <c r="C91" s="96" t="s">
        <v>141</v>
      </c>
      <c r="D91" s="11">
        <v>2500000</v>
      </c>
      <c r="E91" s="101">
        <v>705000</v>
      </c>
      <c r="F91" s="278">
        <f t="shared" si="2"/>
        <v>2500000</v>
      </c>
      <c r="G91" s="206"/>
      <c r="H91" s="206"/>
      <c r="I91" s="232"/>
    </row>
    <row r="92" spans="1:9" ht="31.5" x14ac:dyDescent="0.25">
      <c r="A92" s="94">
        <v>8</v>
      </c>
      <c r="B92" s="309" t="s">
        <v>153</v>
      </c>
      <c r="C92" s="96" t="s">
        <v>142</v>
      </c>
      <c r="D92" s="11">
        <v>500000</v>
      </c>
      <c r="E92" s="88" t="s">
        <v>20</v>
      </c>
      <c r="F92" s="278">
        <f t="shared" si="2"/>
        <v>500000</v>
      </c>
      <c r="G92" s="206"/>
      <c r="H92" s="206"/>
      <c r="I92" s="232"/>
    </row>
    <row r="93" spans="1:9" ht="15.75" x14ac:dyDescent="0.25">
      <c r="A93" s="94">
        <v>9</v>
      </c>
      <c r="B93" s="309" t="s">
        <v>154</v>
      </c>
      <c r="C93" s="96" t="s">
        <v>143</v>
      </c>
      <c r="D93" s="11">
        <v>1500000</v>
      </c>
      <c r="E93" s="88" t="s">
        <v>20</v>
      </c>
      <c r="F93" s="278">
        <f t="shared" si="2"/>
        <v>1500000</v>
      </c>
      <c r="G93" s="206"/>
      <c r="H93" s="206"/>
      <c r="I93" s="232"/>
    </row>
    <row r="94" spans="1:9" ht="15.75" x14ac:dyDescent="0.25">
      <c r="A94" s="94">
        <v>10</v>
      </c>
      <c r="B94" s="309" t="s">
        <v>155</v>
      </c>
      <c r="C94" s="96" t="s">
        <v>144</v>
      </c>
      <c r="D94" s="11">
        <v>16000000</v>
      </c>
      <c r="E94" s="88" t="s">
        <v>20</v>
      </c>
      <c r="F94" s="278">
        <v>10000000</v>
      </c>
      <c r="G94" s="206"/>
      <c r="H94" s="206"/>
      <c r="I94" s="232"/>
    </row>
    <row r="95" spans="1:9" ht="15.75" x14ac:dyDescent="0.25">
      <c r="A95" s="1214" t="s">
        <v>145</v>
      </c>
      <c r="B95" s="1215"/>
      <c r="C95" s="1216"/>
      <c r="D95" s="107">
        <f>SUM(D85:D94)</f>
        <v>31000000</v>
      </c>
      <c r="E95" s="103">
        <v>705000</v>
      </c>
      <c r="F95" s="279">
        <f>SUM(F85:F94)</f>
        <v>25000000</v>
      </c>
      <c r="G95" s="246"/>
      <c r="H95" s="246"/>
      <c r="I95" s="232"/>
    </row>
    <row r="96" spans="1:9" s="83" customFormat="1" ht="15.75" x14ac:dyDescent="0.25">
      <c r="A96" s="267">
        <v>5</v>
      </c>
      <c r="B96" s="312" t="s">
        <v>314</v>
      </c>
      <c r="C96" s="153"/>
      <c r="F96" s="277"/>
      <c r="G96" s="245"/>
      <c r="H96" s="245"/>
      <c r="I96" s="85"/>
    </row>
    <row r="97" spans="1:9" s="83" customFormat="1" ht="15.75" x14ac:dyDescent="0.25">
      <c r="A97" s="117">
        <v>1</v>
      </c>
      <c r="B97" s="307" t="s">
        <v>335</v>
      </c>
      <c r="C97" s="119" t="s">
        <v>315</v>
      </c>
      <c r="D97" s="120">
        <v>3000000</v>
      </c>
      <c r="E97" s="88" t="s">
        <v>20</v>
      </c>
      <c r="F97" s="278">
        <f t="shared" ref="F97:F104" si="3">D97</f>
        <v>3000000</v>
      </c>
      <c r="G97" s="206"/>
      <c r="H97" s="206"/>
      <c r="I97" s="85"/>
    </row>
    <row r="98" spans="1:9" s="83" customFormat="1" ht="15.75" x14ac:dyDescent="0.25">
      <c r="A98" s="117">
        <v>2</v>
      </c>
      <c r="B98" s="307" t="s">
        <v>336</v>
      </c>
      <c r="C98" s="119" t="s">
        <v>316</v>
      </c>
      <c r="D98" s="120">
        <v>11500000</v>
      </c>
      <c r="E98" s="88" t="s">
        <v>20</v>
      </c>
      <c r="F98" s="278">
        <f t="shared" si="3"/>
        <v>11500000</v>
      </c>
      <c r="G98" s="206"/>
      <c r="H98" s="206"/>
      <c r="I98" s="85"/>
    </row>
    <row r="99" spans="1:9" s="83" customFormat="1" ht="15.75" x14ac:dyDescent="0.25">
      <c r="A99" s="117">
        <v>3</v>
      </c>
      <c r="B99" s="307" t="s">
        <v>337</v>
      </c>
      <c r="C99" s="119" t="s">
        <v>317</v>
      </c>
      <c r="D99" s="120">
        <v>3000000</v>
      </c>
      <c r="E99" s="88" t="s">
        <v>20</v>
      </c>
      <c r="F99" s="278">
        <f t="shared" si="3"/>
        <v>3000000</v>
      </c>
      <c r="G99" s="206"/>
      <c r="H99" s="206"/>
      <c r="I99" s="85"/>
    </row>
    <row r="100" spans="1:9" s="83" customFormat="1" ht="31.5" x14ac:dyDescent="0.25">
      <c r="A100" s="117">
        <v>4</v>
      </c>
      <c r="B100" s="307" t="s">
        <v>338</v>
      </c>
      <c r="C100" s="119" t="s">
        <v>318</v>
      </c>
      <c r="D100" s="120">
        <v>1500000</v>
      </c>
      <c r="E100" s="88" t="s">
        <v>20</v>
      </c>
      <c r="F100" s="278">
        <f t="shared" si="3"/>
        <v>1500000</v>
      </c>
      <c r="G100" s="206"/>
      <c r="H100" s="206"/>
      <c r="I100" s="85"/>
    </row>
    <row r="101" spans="1:9" s="83" customFormat="1" ht="15.75" x14ac:dyDescent="0.25">
      <c r="A101" s="117">
        <v>5</v>
      </c>
      <c r="B101" s="307" t="s">
        <v>339</v>
      </c>
      <c r="C101" s="119" t="s">
        <v>319</v>
      </c>
      <c r="D101" s="120">
        <v>2500000</v>
      </c>
      <c r="E101" s="88" t="s">
        <v>20</v>
      </c>
      <c r="F101" s="278">
        <f t="shared" si="3"/>
        <v>2500000</v>
      </c>
      <c r="G101" s="206"/>
      <c r="H101" s="206"/>
      <c r="I101" s="85"/>
    </row>
    <row r="102" spans="1:9" s="83" customFormat="1" ht="15.75" x14ac:dyDescent="0.25">
      <c r="A102" s="117">
        <v>6</v>
      </c>
      <c r="B102" s="307" t="s">
        <v>354</v>
      </c>
      <c r="C102" s="119" t="s">
        <v>320</v>
      </c>
      <c r="D102" s="120">
        <v>3000000</v>
      </c>
      <c r="E102" s="88" t="s">
        <v>20</v>
      </c>
      <c r="F102" s="278">
        <f t="shared" si="3"/>
        <v>3000000</v>
      </c>
      <c r="G102" s="206"/>
      <c r="H102" s="206"/>
      <c r="I102" s="85"/>
    </row>
    <row r="103" spans="1:9" s="83" customFormat="1" ht="15.75" x14ac:dyDescent="0.25">
      <c r="A103" s="117">
        <v>7</v>
      </c>
      <c r="B103" s="307" t="s">
        <v>353</v>
      </c>
      <c r="C103" s="119" t="s">
        <v>321</v>
      </c>
      <c r="D103" s="120">
        <v>1500000</v>
      </c>
      <c r="E103" s="88" t="s">
        <v>20</v>
      </c>
      <c r="F103" s="278">
        <f t="shared" si="3"/>
        <v>1500000</v>
      </c>
      <c r="G103" s="206"/>
      <c r="H103" s="206"/>
      <c r="I103" s="85"/>
    </row>
    <row r="104" spans="1:9" s="83" customFormat="1" ht="15.75" x14ac:dyDescent="0.25">
      <c r="A104" s="117">
        <v>8</v>
      </c>
      <c r="B104" s="307" t="s">
        <v>352</v>
      </c>
      <c r="C104" s="119" t="s">
        <v>322</v>
      </c>
      <c r="D104" s="120">
        <v>6000000</v>
      </c>
      <c r="E104" s="88" t="s">
        <v>20</v>
      </c>
      <c r="F104" s="278">
        <f t="shared" si="3"/>
        <v>6000000</v>
      </c>
      <c r="G104" s="206"/>
      <c r="H104" s="206"/>
      <c r="I104" s="85"/>
    </row>
    <row r="105" spans="1:9" s="83" customFormat="1" ht="47.25" x14ac:dyDescent="0.25">
      <c r="A105" s="117">
        <v>9</v>
      </c>
      <c r="B105" s="307" t="s">
        <v>351</v>
      </c>
      <c r="C105" s="119" t="s">
        <v>323</v>
      </c>
      <c r="D105" s="120">
        <v>2000000</v>
      </c>
      <c r="E105" s="88" t="s">
        <v>20</v>
      </c>
      <c r="F105" s="278">
        <v>2000000</v>
      </c>
      <c r="G105" s="206"/>
      <c r="H105" s="206"/>
      <c r="I105" s="85"/>
    </row>
    <row r="106" spans="1:9" s="83" customFormat="1" ht="47.25" x14ac:dyDescent="0.25">
      <c r="A106" s="117">
        <v>10</v>
      </c>
      <c r="B106" s="307" t="s">
        <v>350</v>
      </c>
      <c r="C106" s="119" t="s">
        <v>324</v>
      </c>
      <c r="D106" s="120">
        <v>3500000</v>
      </c>
      <c r="E106" s="88" t="s">
        <v>20</v>
      </c>
      <c r="F106" s="278">
        <f>D106</f>
        <v>3500000</v>
      </c>
      <c r="G106" s="206"/>
      <c r="H106" s="206"/>
      <c r="I106" s="85"/>
    </row>
    <row r="107" spans="1:9" s="83" customFormat="1" ht="15.75" x14ac:dyDescent="0.25">
      <c r="A107" s="117">
        <v>11</v>
      </c>
      <c r="B107" s="307" t="s">
        <v>349</v>
      </c>
      <c r="C107" s="119" t="s">
        <v>325</v>
      </c>
      <c r="D107" s="120">
        <v>6000000</v>
      </c>
      <c r="E107" s="88" t="s">
        <v>20</v>
      </c>
      <c r="F107" s="278">
        <v>1000000</v>
      </c>
      <c r="G107" s="206"/>
      <c r="H107" s="206"/>
      <c r="I107" s="85"/>
    </row>
    <row r="108" spans="1:9" s="83" customFormat="1" ht="31.5" x14ac:dyDescent="0.25">
      <c r="A108" s="117">
        <v>12</v>
      </c>
      <c r="B108" s="307" t="s">
        <v>348</v>
      </c>
      <c r="C108" s="119" t="s">
        <v>326</v>
      </c>
      <c r="D108" s="120">
        <v>4500000</v>
      </c>
      <c r="E108" s="88" t="s">
        <v>20</v>
      </c>
      <c r="F108" s="278">
        <f t="shared" ref="F108:F115" si="4">D108</f>
        <v>4500000</v>
      </c>
      <c r="G108" s="206"/>
      <c r="H108" s="206"/>
      <c r="I108" s="85"/>
    </row>
    <row r="109" spans="1:9" s="83" customFormat="1" ht="15.75" x14ac:dyDescent="0.25">
      <c r="A109" s="117">
        <v>13</v>
      </c>
      <c r="B109" s="307" t="s">
        <v>347</v>
      </c>
      <c r="C109" s="119" t="s">
        <v>327</v>
      </c>
      <c r="D109" s="120">
        <v>5000000</v>
      </c>
      <c r="E109" s="88" t="s">
        <v>20</v>
      </c>
      <c r="F109" s="278">
        <f t="shared" si="4"/>
        <v>5000000</v>
      </c>
      <c r="G109" s="206"/>
      <c r="H109" s="206"/>
      <c r="I109" s="85"/>
    </row>
    <row r="110" spans="1:9" s="83" customFormat="1" ht="15.75" x14ac:dyDescent="0.25">
      <c r="A110" s="117">
        <v>14</v>
      </c>
      <c r="B110" s="307" t="s">
        <v>346</v>
      </c>
      <c r="C110" s="119" t="s">
        <v>328</v>
      </c>
      <c r="D110" s="120">
        <v>15000000</v>
      </c>
      <c r="E110" s="88" t="s">
        <v>20</v>
      </c>
      <c r="F110" s="278">
        <f t="shared" si="4"/>
        <v>15000000</v>
      </c>
      <c r="G110" s="206"/>
      <c r="H110" s="206"/>
      <c r="I110" s="85"/>
    </row>
    <row r="111" spans="1:9" s="83" customFormat="1" ht="15.75" x14ac:dyDescent="0.25">
      <c r="A111" s="117">
        <v>15</v>
      </c>
      <c r="B111" s="307" t="s">
        <v>345</v>
      </c>
      <c r="C111" s="119" t="s">
        <v>329</v>
      </c>
      <c r="D111" s="120">
        <v>40000000</v>
      </c>
      <c r="E111" s="88" t="s">
        <v>20</v>
      </c>
      <c r="F111" s="278">
        <f t="shared" si="4"/>
        <v>40000000</v>
      </c>
      <c r="G111" s="206"/>
      <c r="H111" s="206"/>
      <c r="I111" s="85"/>
    </row>
    <row r="112" spans="1:9" s="83" customFormat="1" ht="15.75" x14ac:dyDescent="0.25">
      <c r="A112" s="117">
        <v>16</v>
      </c>
      <c r="B112" s="307" t="s">
        <v>344</v>
      </c>
      <c r="C112" s="119" t="s">
        <v>330</v>
      </c>
      <c r="D112" s="120">
        <v>10000000</v>
      </c>
      <c r="E112" s="88" t="s">
        <v>20</v>
      </c>
      <c r="F112" s="278">
        <f t="shared" si="4"/>
        <v>10000000</v>
      </c>
      <c r="G112" s="206"/>
      <c r="H112" s="206"/>
      <c r="I112" s="85"/>
    </row>
    <row r="113" spans="1:9" s="83" customFormat="1" ht="15.75" x14ac:dyDescent="0.25">
      <c r="A113" s="117">
        <v>17</v>
      </c>
      <c r="B113" s="307" t="s">
        <v>343</v>
      </c>
      <c r="C113" s="119" t="s">
        <v>331</v>
      </c>
      <c r="D113" s="120">
        <v>5000000</v>
      </c>
      <c r="E113" s="88" t="s">
        <v>20</v>
      </c>
      <c r="F113" s="278">
        <f t="shared" si="4"/>
        <v>5000000</v>
      </c>
      <c r="G113" s="206"/>
      <c r="H113" s="206"/>
      <c r="I113" s="85"/>
    </row>
    <row r="114" spans="1:9" s="83" customFormat="1" ht="31.5" x14ac:dyDescent="0.25">
      <c r="A114" s="117">
        <v>18</v>
      </c>
      <c r="B114" s="307" t="s">
        <v>342</v>
      </c>
      <c r="C114" s="119" t="s">
        <v>332</v>
      </c>
      <c r="D114" s="120">
        <v>20000000</v>
      </c>
      <c r="E114" s="88" t="s">
        <v>20</v>
      </c>
      <c r="F114" s="278">
        <f t="shared" si="4"/>
        <v>20000000</v>
      </c>
      <c r="G114" s="206"/>
      <c r="H114" s="206"/>
      <c r="I114" s="85"/>
    </row>
    <row r="115" spans="1:9" s="83" customFormat="1" ht="15.75" x14ac:dyDescent="0.25">
      <c r="A115" s="117">
        <v>19</v>
      </c>
      <c r="B115" s="307" t="s">
        <v>341</v>
      </c>
      <c r="C115" s="119" t="s">
        <v>333</v>
      </c>
      <c r="D115" s="120">
        <v>5000000</v>
      </c>
      <c r="E115" s="88" t="s">
        <v>20</v>
      </c>
      <c r="F115" s="278">
        <f t="shared" si="4"/>
        <v>5000000</v>
      </c>
      <c r="G115" s="206"/>
      <c r="H115" s="206"/>
      <c r="I115" s="85"/>
    </row>
    <row r="116" spans="1:9" s="83" customFormat="1" ht="15.75" x14ac:dyDescent="0.25">
      <c r="A116" s="117">
        <v>20</v>
      </c>
      <c r="B116" s="307" t="s">
        <v>340</v>
      </c>
      <c r="C116" s="119" t="s">
        <v>334</v>
      </c>
      <c r="D116" s="120">
        <v>2000000</v>
      </c>
      <c r="E116" s="88" t="s">
        <v>20</v>
      </c>
      <c r="F116" s="278">
        <v>0</v>
      </c>
      <c r="G116" s="206"/>
      <c r="H116" s="206"/>
      <c r="I116" s="85"/>
    </row>
    <row r="117" spans="1:9" s="83" customFormat="1" ht="15" customHeight="1" x14ac:dyDescent="0.25">
      <c r="A117" s="1201" t="s">
        <v>355</v>
      </c>
      <c r="B117" s="1201"/>
      <c r="C117" s="1201"/>
      <c r="D117" s="98">
        <f>SUM(D97:D116)</f>
        <v>150000000</v>
      </c>
      <c r="E117" s="98">
        <f>SUM(E97:E116)</f>
        <v>0</v>
      </c>
      <c r="F117" s="279">
        <f>SUM(F97:F116)</f>
        <v>143000000</v>
      </c>
      <c r="G117" s="148"/>
      <c r="H117" s="148"/>
      <c r="I117" s="85"/>
    </row>
    <row r="118" spans="1:9" ht="15.75" x14ac:dyDescent="0.25">
      <c r="A118" s="267">
        <v>6</v>
      </c>
      <c r="B118" s="312" t="s">
        <v>1924</v>
      </c>
      <c r="C118" s="153"/>
      <c r="D118" s="83"/>
      <c r="E118" s="83"/>
      <c r="F118" s="277"/>
      <c r="G118" s="245"/>
      <c r="H118" s="245"/>
      <c r="I118" s="232"/>
    </row>
    <row r="119" spans="1:9" ht="15.75" x14ac:dyDescent="0.25">
      <c r="A119" s="117">
        <v>1</v>
      </c>
      <c r="B119" s="307" t="s">
        <v>1932</v>
      </c>
      <c r="C119" s="119" t="s">
        <v>1925</v>
      </c>
      <c r="D119" s="120">
        <v>50000000</v>
      </c>
      <c r="E119" s="123">
        <v>3314000</v>
      </c>
      <c r="F119" s="278">
        <f t="shared" ref="F119:F124" si="5">D119</f>
        <v>50000000</v>
      </c>
      <c r="G119" s="206"/>
      <c r="H119" s="206"/>
      <c r="I119" s="232"/>
    </row>
    <row r="120" spans="1:9" ht="15.75" x14ac:dyDescent="0.25">
      <c r="A120" s="117">
        <v>2</v>
      </c>
      <c r="B120" s="307" t="s">
        <v>1933</v>
      </c>
      <c r="C120" s="119" t="s">
        <v>1926</v>
      </c>
      <c r="D120" s="120">
        <v>1000000000</v>
      </c>
      <c r="E120" s="88" t="s">
        <v>20</v>
      </c>
      <c r="F120" s="276">
        <f>D120</f>
        <v>1000000000</v>
      </c>
      <c r="G120" s="206"/>
      <c r="H120" s="206"/>
      <c r="I120" s="232"/>
    </row>
    <row r="121" spans="1:9" ht="15.75" x14ac:dyDescent="0.25">
      <c r="A121" s="117">
        <v>3</v>
      </c>
      <c r="B121" s="307" t="s">
        <v>1934</v>
      </c>
      <c r="C121" s="119" t="s">
        <v>1927</v>
      </c>
      <c r="D121" s="120">
        <v>2000000000</v>
      </c>
      <c r="E121" s="88" t="s">
        <v>20</v>
      </c>
      <c r="F121" s="276">
        <f t="shared" si="5"/>
        <v>2000000000</v>
      </c>
      <c r="G121" s="206"/>
      <c r="H121" s="206"/>
      <c r="I121" s="232"/>
    </row>
    <row r="122" spans="1:9" ht="31.5" x14ac:dyDescent="0.25">
      <c r="A122" s="117">
        <v>4</v>
      </c>
      <c r="B122" s="307" t="s">
        <v>1935</v>
      </c>
      <c r="C122" s="119" t="s">
        <v>1928</v>
      </c>
      <c r="D122" s="88" t="s">
        <v>20</v>
      </c>
      <c r="E122" s="88" t="s">
        <v>20</v>
      </c>
      <c r="F122" s="278" t="str">
        <f t="shared" si="5"/>
        <v>-</v>
      </c>
      <c r="G122" s="206"/>
      <c r="H122" s="206"/>
      <c r="I122" s="232"/>
    </row>
    <row r="123" spans="1:9" ht="47.25" x14ac:dyDescent="0.25">
      <c r="A123" s="117">
        <v>5</v>
      </c>
      <c r="B123" s="307" t="s">
        <v>1936</v>
      </c>
      <c r="C123" s="119" t="s">
        <v>1929</v>
      </c>
      <c r="D123" s="88" t="s">
        <v>20</v>
      </c>
      <c r="E123" s="88" t="s">
        <v>20</v>
      </c>
      <c r="F123" s="278" t="str">
        <f t="shared" si="5"/>
        <v>-</v>
      </c>
      <c r="G123" s="206"/>
      <c r="H123" s="206"/>
      <c r="I123" s="232"/>
    </row>
    <row r="124" spans="1:9" ht="15.75" x14ac:dyDescent="0.25">
      <c r="A124" s="117">
        <v>6</v>
      </c>
      <c r="B124" s="307" t="s">
        <v>1937</v>
      </c>
      <c r="C124" s="119" t="s">
        <v>1930</v>
      </c>
      <c r="D124" s="88" t="s">
        <v>20</v>
      </c>
      <c r="E124" s="88" t="s">
        <v>20</v>
      </c>
      <c r="F124" s="278" t="str">
        <f t="shared" si="5"/>
        <v>-</v>
      </c>
      <c r="G124" s="206"/>
      <c r="H124" s="206"/>
      <c r="I124" s="232"/>
    </row>
    <row r="125" spans="1:9" ht="15.75" x14ac:dyDescent="0.25">
      <c r="A125" s="117">
        <v>7</v>
      </c>
      <c r="B125" s="307" t="s">
        <v>2362</v>
      </c>
      <c r="C125" s="119" t="s">
        <v>2361</v>
      </c>
      <c r="D125" s="120">
        <v>2500000000</v>
      </c>
      <c r="E125" s="88" t="s">
        <v>20</v>
      </c>
      <c r="F125" s="276">
        <f>D125</f>
        <v>2500000000</v>
      </c>
      <c r="G125" s="206"/>
      <c r="H125" s="206"/>
      <c r="I125" s="232"/>
    </row>
    <row r="126" spans="1:9" ht="15.75" x14ac:dyDescent="0.25">
      <c r="A126" s="1201" t="s">
        <v>1931</v>
      </c>
      <c r="B126" s="1201"/>
      <c r="C126" s="1201"/>
      <c r="D126" s="98">
        <f>SUM(D119:D125)</f>
        <v>5550000000</v>
      </c>
      <c r="E126" s="103">
        <v>3314000</v>
      </c>
      <c r="F126" s="145">
        <f>SUM(F119:F125)</f>
        <v>5550000000</v>
      </c>
      <c r="G126" s="148"/>
      <c r="H126" s="148"/>
      <c r="I126" s="232"/>
    </row>
    <row r="127" spans="1:9" ht="15.75" x14ac:dyDescent="0.25">
      <c r="A127" s="267">
        <v>7</v>
      </c>
      <c r="B127" s="312" t="s">
        <v>2192</v>
      </c>
      <c r="C127" s="153"/>
      <c r="D127" s="83"/>
      <c r="E127" s="83"/>
      <c r="F127" s="277"/>
      <c r="G127" s="245"/>
      <c r="H127" s="245"/>
      <c r="I127" s="232"/>
    </row>
    <row r="128" spans="1:9" ht="15.75" x14ac:dyDescent="0.25">
      <c r="A128" s="94">
        <v>1</v>
      </c>
      <c r="B128" s="309" t="s">
        <v>2197</v>
      </c>
      <c r="C128" s="96" t="s">
        <v>2193</v>
      </c>
      <c r="D128" s="11">
        <v>2300000000</v>
      </c>
      <c r="E128" s="88" t="s">
        <v>20</v>
      </c>
      <c r="F128" s="278">
        <f>D128</f>
        <v>2300000000</v>
      </c>
      <c r="G128" s="206"/>
      <c r="H128" s="206"/>
      <c r="I128" s="232"/>
    </row>
    <row r="129" spans="1:9" ht="15.75" x14ac:dyDescent="0.25">
      <c r="A129" s="94">
        <v>2</v>
      </c>
      <c r="B129" s="309" t="s">
        <v>2198</v>
      </c>
      <c r="C129" s="96" t="s">
        <v>2194</v>
      </c>
      <c r="D129" s="11">
        <v>300000000</v>
      </c>
      <c r="E129" s="88" t="s">
        <v>20</v>
      </c>
      <c r="F129" s="278">
        <f>D129</f>
        <v>300000000</v>
      </c>
      <c r="G129" s="206"/>
      <c r="H129" s="206"/>
      <c r="I129" s="232"/>
    </row>
    <row r="130" spans="1:9" ht="15.75" x14ac:dyDescent="0.25">
      <c r="A130" s="94">
        <v>3</v>
      </c>
      <c r="B130" s="309" t="s">
        <v>2199</v>
      </c>
      <c r="C130" s="96" t="s">
        <v>2195</v>
      </c>
      <c r="D130" s="11">
        <v>10000000</v>
      </c>
      <c r="E130" s="88" t="s">
        <v>20</v>
      </c>
      <c r="F130" s="278">
        <f>D130</f>
        <v>10000000</v>
      </c>
      <c r="G130" s="206"/>
      <c r="H130" s="206"/>
      <c r="I130" s="232"/>
    </row>
    <row r="131" spans="1:9" ht="15.75" x14ac:dyDescent="0.25">
      <c r="A131" s="1230" t="s">
        <v>2196</v>
      </c>
      <c r="B131" s="1230"/>
      <c r="C131" s="1230"/>
      <c r="D131" s="98">
        <f>SUM(D128:D130)</f>
        <v>2610000000</v>
      </c>
      <c r="E131" s="98">
        <f>SUM(E128:E130)</f>
        <v>0</v>
      </c>
      <c r="F131" s="279">
        <f>SUM(F128:F130)</f>
        <v>2610000000</v>
      </c>
      <c r="G131" s="148"/>
      <c r="H131" s="148"/>
      <c r="I131" s="232"/>
    </row>
    <row r="132" spans="1:9" ht="15.75" x14ac:dyDescent="0.25">
      <c r="A132" s="267">
        <v>8</v>
      </c>
      <c r="B132" s="312" t="s">
        <v>2306</v>
      </c>
      <c r="C132" s="153"/>
      <c r="D132" s="83"/>
      <c r="E132" s="83"/>
      <c r="F132" s="277"/>
      <c r="G132" s="245"/>
      <c r="H132" s="245"/>
      <c r="I132" s="232"/>
    </row>
    <row r="133" spans="1:9" ht="15.75" x14ac:dyDescent="0.25">
      <c r="A133" s="117">
        <v>1</v>
      </c>
      <c r="B133" s="307" t="s">
        <v>2308</v>
      </c>
      <c r="C133" s="119" t="s">
        <v>2307</v>
      </c>
      <c r="D133" s="120">
        <v>100000000</v>
      </c>
      <c r="E133" s="88" t="s">
        <v>20</v>
      </c>
      <c r="F133" s="278">
        <f>D133</f>
        <v>100000000</v>
      </c>
      <c r="G133" s="206"/>
      <c r="H133" s="206"/>
      <c r="I133" s="232"/>
    </row>
    <row r="134" spans="1:9" ht="15.75" x14ac:dyDescent="0.25">
      <c r="A134" s="117">
        <v>2</v>
      </c>
      <c r="B134" s="307" t="s">
        <v>2309</v>
      </c>
      <c r="C134" s="119" t="s">
        <v>1397</v>
      </c>
      <c r="D134" s="120">
        <v>100000000</v>
      </c>
      <c r="E134" s="123">
        <v>6155500</v>
      </c>
      <c r="F134" s="278">
        <f>D134</f>
        <v>100000000</v>
      </c>
      <c r="G134" s="206"/>
      <c r="H134" s="206"/>
      <c r="I134" s="232"/>
    </row>
    <row r="135" spans="1:9" ht="15.75" x14ac:dyDescent="0.25">
      <c r="A135" s="1201" t="s">
        <v>2318</v>
      </c>
      <c r="B135" s="1201"/>
      <c r="C135" s="1201"/>
      <c r="D135" s="98">
        <f>SUM(D133:D134)</f>
        <v>200000000</v>
      </c>
      <c r="E135" s="103">
        <v>6155500</v>
      </c>
      <c r="F135" s="279">
        <f>SUM(F133:F134)</f>
        <v>200000000</v>
      </c>
      <c r="G135" s="148"/>
      <c r="H135" s="148"/>
      <c r="I135" s="232"/>
    </row>
    <row r="136" spans="1:9" ht="15.75" x14ac:dyDescent="0.25">
      <c r="A136" s="108">
        <v>9</v>
      </c>
      <c r="B136" s="313" t="s">
        <v>1395</v>
      </c>
      <c r="C136" s="153"/>
      <c r="D136" s="83"/>
      <c r="E136" s="83"/>
      <c r="F136" s="277"/>
      <c r="G136" s="245"/>
      <c r="H136" s="245"/>
      <c r="I136" s="232"/>
    </row>
    <row r="137" spans="1:9" ht="15.75" x14ac:dyDescent="0.25">
      <c r="A137" s="94">
        <v>1</v>
      </c>
      <c r="B137" s="309" t="s">
        <v>1438</v>
      </c>
      <c r="C137" s="96" t="s">
        <v>1397</v>
      </c>
      <c r="D137" s="115" t="s">
        <v>20</v>
      </c>
      <c r="E137" s="88" t="s">
        <v>20</v>
      </c>
      <c r="F137" s="278" t="str">
        <f t="shared" ref="F137:F146" si="6">D137</f>
        <v>-</v>
      </c>
      <c r="G137" s="206"/>
      <c r="H137" s="206"/>
      <c r="I137" s="232"/>
    </row>
    <row r="138" spans="1:9" ht="15.75" x14ac:dyDescent="0.25">
      <c r="A138" s="94">
        <v>2</v>
      </c>
      <c r="B138" s="309" t="s">
        <v>1478</v>
      </c>
      <c r="C138" s="96" t="s">
        <v>1398</v>
      </c>
      <c r="D138" s="115" t="s">
        <v>20</v>
      </c>
      <c r="E138" s="88" t="s">
        <v>20</v>
      </c>
      <c r="F138" s="278" t="str">
        <f t="shared" si="6"/>
        <v>-</v>
      </c>
      <c r="G138" s="206"/>
      <c r="H138" s="206"/>
      <c r="I138" s="232"/>
    </row>
    <row r="139" spans="1:9" ht="15.75" x14ac:dyDescent="0.25">
      <c r="A139" s="94">
        <v>3</v>
      </c>
      <c r="B139" s="309" t="s">
        <v>1477</v>
      </c>
      <c r="C139" s="96" t="s">
        <v>1399</v>
      </c>
      <c r="D139" s="11">
        <v>5000000</v>
      </c>
      <c r="E139" s="88" t="s">
        <v>20</v>
      </c>
      <c r="F139" s="278">
        <f t="shared" si="6"/>
        <v>5000000</v>
      </c>
      <c r="G139" s="206"/>
      <c r="H139" s="206"/>
      <c r="I139" s="232"/>
    </row>
    <row r="140" spans="1:9" ht="15.75" x14ac:dyDescent="0.25">
      <c r="A140" s="94">
        <v>4</v>
      </c>
      <c r="B140" s="309" t="s">
        <v>1476</v>
      </c>
      <c r="C140" s="96" t="s">
        <v>1400</v>
      </c>
      <c r="D140" s="11">
        <v>3000000</v>
      </c>
      <c r="E140" s="88" t="s">
        <v>20</v>
      </c>
      <c r="F140" s="278">
        <f t="shared" si="6"/>
        <v>3000000</v>
      </c>
      <c r="G140" s="206"/>
      <c r="H140" s="206"/>
      <c r="I140" s="232"/>
    </row>
    <row r="141" spans="1:9" ht="15.75" x14ac:dyDescent="0.25">
      <c r="A141" s="94">
        <v>5</v>
      </c>
      <c r="B141" s="309" t="s">
        <v>1475</v>
      </c>
      <c r="C141" s="96" t="s">
        <v>1401</v>
      </c>
      <c r="D141" s="11">
        <v>3000000</v>
      </c>
      <c r="E141" s="88" t="s">
        <v>20</v>
      </c>
      <c r="F141" s="278">
        <f t="shared" si="6"/>
        <v>3000000</v>
      </c>
      <c r="G141" s="206"/>
      <c r="H141" s="206"/>
      <c r="I141" s="232"/>
    </row>
    <row r="142" spans="1:9" ht="15.75" x14ac:dyDescent="0.25">
      <c r="A142" s="94">
        <v>6</v>
      </c>
      <c r="B142" s="309" t="s">
        <v>1474</v>
      </c>
      <c r="C142" s="96" t="s">
        <v>1402</v>
      </c>
      <c r="D142" s="11">
        <v>3000000</v>
      </c>
      <c r="E142" s="88" t="s">
        <v>20</v>
      </c>
      <c r="F142" s="278">
        <f t="shared" si="6"/>
        <v>3000000</v>
      </c>
      <c r="G142" s="206"/>
      <c r="H142" s="206"/>
      <c r="I142" s="232"/>
    </row>
    <row r="143" spans="1:9" ht="15.75" x14ac:dyDescent="0.25">
      <c r="A143" s="94">
        <v>7</v>
      </c>
      <c r="B143" s="309" t="s">
        <v>1473</v>
      </c>
      <c r="C143" s="96" t="s">
        <v>1403</v>
      </c>
      <c r="D143" s="11">
        <v>4000000</v>
      </c>
      <c r="E143" s="88" t="s">
        <v>20</v>
      </c>
      <c r="F143" s="278">
        <f t="shared" si="6"/>
        <v>4000000</v>
      </c>
      <c r="G143" s="206"/>
      <c r="H143" s="206"/>
      <c r="I143" s="232"/>
    </row>
    <row r="144" spans="1:9" ht="15.75" x14ac:dyDescent="0.25">
      <c r="A144" s="94">
        <v>8</v>
      </c>
      <c r="B144" s="309" t="s">
        <v>1472</v>
      </c>
      <c r="C144" s="96" t="s">
        <v>1404</v>
      </c>
      <c r="D144" s="11">
        <v>4000000</v>
      </c>
      <c r="E144" s="88" t="s">
        <v>20</v>
      </c>
      <c r="F144" s="278">
        <f t="shared" si="6"/>
        <v>4000000</v>
      </c>
      <c r="G144" s="206"/>
      <c r="H144" s="206"/>
      <c r="I144" s="232"/>
    </row>
    <row r="145" spans="1:9" ht="15.75" x14ac:dyDescent="0.25">
      <c r="A145" s="94">
        <v>9</v>
      </c>
      <c r="B145" s="309" t="s">
        <v>1471</v>
      </c>
      <c r="C145" s="96" t="s">
        <v>1405</v>
      </c>
      <c r="D145" s="11">
        <v>1000000</v>
      </c>
      <c r="E145" s="88" t="s">
        <v>20</v>
      </c>
      <c r="F145" s="278">
        <f t="shared" si="6"/>
        <v>1000000</v>
      </c>
      <c r="G145" s="206"/>
      <c r="H145" s="206"/>
      <c r="I145" s="232"/>
    </row>
    <row r="146" spans="1:9" ht="31.5" x14ac:dyDescent="0.25">
      <c r="A146" s="94">
        <v>10</v>
      </c>
      <c r="B146" s="309" t="s">
        <v>1470</v>
      </c>
      <c r="C146" s="96" t="s">
        <v>1406</v>
      </c>
      <c r="D146" s="11">
        <v>2000000</v>
      </c>
      <c r="E146" s="88" t="s">
        <v>20</v>
      </c>
      <c r="F146" s="278">
        <f t="shared" si="6"/>
        <v>2000000</v>
      </c>
      <c r="G146" s="206"/>
      <c r="H146" s="206"/>
      <c r="I146" s="232"/>
    </row>
    <row r="147" spans="1:9" ht="31.5" x14ac:dyDescent="0.25">
      <c r="A147" s="94">
        <v>11</v>
      </c>
      <c r="B147" s="309" t="s">
        <v>1469</v>
      </c>
      <c r="C147" s="96" t="s">
        <v>1407</v>
      </c>
      <c r="D147" s="11">
        <v>6000000</v>
      </c>
      <c r="E147" s="88" t="s">
        <v>20</v>
      </c>
      <c r="F147" s="278">
        <v>2000000</v>
      </c>
      <c r="G147" s="206"/>
      <c r="H147" s="206"/>
      <c r="I147" s="232"/>
    </row>
    <row r="148" spans="1:9" ht="31.5" x14ac:dyDescent="0.25">
      <c r="A148" s="94">
        <v>12</v>
      </c>
      <c r="B148" s="309" t="s">
        <v>1468</v>
      </c>
      <c r="C148" s="96" t="s">
        <v>1408</v>
      </c>
      <c r="D148" s="11">
        <v>2000000</v>
      </c>
      <c r="E148" s="88" t="s">
        <v>20</v>
      </c>
      <c r="F148" s="278">
        <f t="shared" ref="F148:F171" si="7">D148</f>
        <v>2000000</v>
      </c>
      <c r="G148" s="206"/>
      <c r="H148" s="206"/>
      <c r="I148" s="232"/>
    </row>
    <row r="149" spans="1:9" ht="47.25" x14ac:dyDescent="0.25">
      <c r="A149" s="94">
        <v>13</v>
      </c>
      <c r="B149" s="309" t="s">
        <v>1467</v>
      </c>
      <c r="C149" s="96" t="s">
        <v>1409</v>
      </c>
      <c r="D149" s="11">
        <v>1000000</v>
      </c>
      <c r="E149" s="88" t="s">
        <v>20</v>
      </c>
      <c r="F149" s="278">
        <f t="shared" si="7"/>
        <v>1000000</v>
      </c>
      <c r="G149" s="206"/>
      <c r="H149" s="206"/>
      <c r="I149" s="232"/>
    </row>
    <row r="150" spans="1:9" ht="15.75" x14ac:dyDescent="0.25">
      <c r="A150" s="94">
        <v>14</v>
      </c>
      <c r="B150" s="309" t="s">
        <v>1466</v>
      </c>
      <c r="C150" s="96" t="s">
        <v>1410</v>
      </c>
      <c r="D150" s="11">
        <v>7000000</v>
      </c>
      <c r="E150" s="88" t="s">
        <v>20</v>
      </c>
      <c r="F150" s="278">
        <f t="shared" si="7"/>
        <v>7000000</v>
      </c>
      <c r="G150" s="206"/>
      <c r="H150" s="206"/>
      <c r="I150" s="232"/>
    </row>
    <row r="151" spans="1:9" ht="15.75" x14ac:dyDescent="0.25">
      <c r="A151" s="94">
        <v>15</v>
      </c>
      <c r="B151" s="309" t="s">
        <v>1465</v>
      </c>
      <c r="C151" s="96" t="s">
        <v>1411</v>
      </c>
      <c r="D151" s="11">
        <v>1000000</v>
      </c>
      <c r="E151" s="88" t="s">
        <v>20</v>
      </c>
      <c r="F151" s="278">
        <f t="shared" si="7"/>
        <v>1000000</v>
      </c>
      <c r="G151" s="206"/>
      <c r="H151" s="206"/>
      <c r="I151" s="232"/>
    </row>
    <row r="152" spans="1:9" ht="15.75" x14ac:dyDescent="0.25">
      <c r="A152" s="94">
        <v>16</v>
      </c>
      <c r="B152" s="309" t="s">
        <v>1464</v>
      </c>
      <c r="C152" s="96" t="s">
        <v>1412</v>
      </c>
      <c r="D152" s="11">
        <v>5500000</v>
      </c>
      <c r="E152" s="88" t="s">
        <v>20</v>
      </c>
      <c r="F152" s="278">
        <f t="shared" si="7"/>
        <v>5500000</v>
      </c>
      <c r="G152" s="206"/>
      <c r="H152" s="206"/>
      <c r="I152" s="232"/>
    </row>
    <row r="153" spans="1:9" ht="31.5" x14ac:dyDescent="0.25">
      <c r="A153" s="94">
        <v>17</v>
      </c>
      <c r="B153" s="309" t="s">
        <v>1463</v>
      </c>
      <c r="C153" s="96" t="s">
        <v>1413</v>
      </c>
      <c r="D153" s="11">
        <v>1000000</v>
      </c>
      <c r="E153" s="88" t="s">
        <v>20</v>
      </c>
      <c r="F153" s="278">
        <f t="shared" si="7"/>
        <v>1000000</v>
      </c>
      <c r="G153" s="206"/>
      <c r="H153" s="206"/>
      <c r="I153" s="232"/>
    </row>
    <row r="154" spans="1:9" ht="15.75" x14ac:dyDescent="0.25">
      <c r="A154" s="94">
        <v>18</v>
      </c>
      <c r="B154" s="309" t="s">
        <v>1462</v>
      </c>
      <c r="C154" s="96" t="s">
        <v>1414</v>
      </c>
      <c r="D154" s="115" t="s">
        <v>20</v>
      </c>
      <c r="E154" s="88" t="s">
        <v>20</v>
      </c>
      <c r="F154" s="278" t="str">
        <f t="shared" si="7"/>
        <v>-</v>
      </c>
      <c r="G154" s="206"/>
      <c r="H154" s="206"/>
      <c r="I154" s="232"/>
    </row>
    <row r="155" spans="1:9" ht="31.5" x14ac:dyDescent="0.25">
      <c r="A155" s="94">
        <v>19</v>
      </c>
      <c r="B155" s="309" t="s">
        <v>1461</v>
      </c>
      <c r="C155" s="96" t="s">
        <v>1415</v>
      </c>
      <c r="D155" s="11">
        <v>2000000</v>
      </c>
      <c r="E155" s="88" t="s">
        <v>20</v>
      </c>
      <c r="F155" s="278">
        <f t="shared" si="7"/>
        <v>2000000</v>
      </c>
      <c r="G155" s="206"/>
      <c r="H155" s="206"/>
      <c r="I155" s="232"/>
    </row>
    <row r="156" spans="1:9" ht="15.75" x14ac:dyDescent="0.25">
      <c r="A156" s="94">
        <v>20</v>
      </c>
      <c r="B156" s="309" t="s">
        <v>1460</v>
      </c>
      <c r="C156" s="96" t="s">
        <v>1416</v>
      </c>
      <c r="D156" s="11">
        <v>2000000</v>
      </c>
      <c r="E156" s="88" t="s">
        <v>20</v>
      </c>
      <c r="F156" s="278">
        <f t="shared" si="7"/>
        <v>2000000</v>
      </c>
      <c r="G156" s="206"/>
      <c r="H156" s="206"/>
      <c r="I156" s="232"/>
    </row>
    <row r="157" spans="1:9" ht="15.75" x14ac:dyDescent="0.25">
      <c r="A157" s="94">
        <v>21</v>
      </c>
      <c r="B157" s="309" t="s">
        <v>1459</v>
      </c>
      <c r="C157" s="96" t="s">
        <v>1417</v>
      </c>
      <c r="D157" s="11">
        <v>3000000</v>
      </c>
      <c r="E157" s="88" t="s">
        <v>20</v>
      </c>
      <c r="F157" s="278">
        <f t="shared" si="7"/>
        <v>3000000</v>
      </c>
      <c r="G157" s="206"/>
      <c r="H157" s="206"/>
      <c r="I157" s="232"/>
    </row>
    <row r="158" spans="1:9" ht="31.5" x14ac:dyDescent="0.25">
      <c r="A158" s="94">
        <v>22</v>
      </c>
      <c r="B158" s="309" t="s">
        <v>1458</v>
      </c>
      <c r="C158" s="96" t="s">
        <v>1418</v>
      </c>
      <c r="D158" s="11">
        <v>2000000</v>
      </c>
      <c r="E158" s="88" t="s">
        <v>20</v>
      </c>
      <c r="F158" s="278">
        <f t="shared" si="7"/>
        <v>2000000</v>
      </c>
      <c r="G158" s="206"/>
      <c r="H158" s="206"/>
      <c r="I158" s="232"/>
    </row>
    <row r="159" spans="1:9" ht="15.75" x14ac:dyDescent="0.25">
      <c r="A159" s="94">
        <v>23</v>
      </c>
      <c r="B159" s="309" t="s">
        <v>1457</v>
      </c>
      <c r="C159" s="96" t="s">
        <v>1419</v>
      </c>
      <c r="D159" s="11">
        <v>5000000</v>
      </c>
      <c r="E159" s="88" t="s">
        <v>20</v>
      </c>
      <c r="F159" s="278">
        <f t="shared" si="7"/>
        <v>5000000</v>
      </c>
      <c r="G159" s="206"/>
      <c r="H159" s="206"/>
      <c r="I159" s="232"/>
    </row>
    <row r="160" spans="1:9" ht="15.75" x14ac:dyDescent="0.25">
      <c r="A160" s="94">
        <v>24</v>
      </c>
      <c r="B160" s="309" t="s">
        <v>1456</v>
      </c>
      <c r="C160" s="96" t="s">
        <v>1420</v>
      </c>
      <c r="D160" s="11">
        <v>3000000</v>
      </c>
      <c r="E160" s="88" t="s">
        <v>20</v>
      </c>
      <c r="F160" s="278">
        <f t="shared" si="7"/>
        <v>3000000</v>
      </c>
      <c r="G160" s="206"/>
      <c r="H160" s="206"/>
      <c r="I160" s="232"/>
    </row>
    <row r="161" spans="1:9" ht="15.75" x14ac:dyDescent="0.25">
      <c r="A161" s="94">
        <v>25</v>
      </c>
      <c r="B161" s="309" t="s">
        <v>1455</v>
      </c>
      <c r="C161" s="96" t="s">
        <v>1421</v>
      </c>
      <c r="D161" s="11">
        <v>4000000</v>
      </c>
      <c r="E161" s="88" t="s">
        <v>20</v>
      </c>
      <c r="F161" s="278">
        <f t="shared" si="7"/>
        <v>4000000</v>
      </c>
      <c r="G161" s="206"/>
      <c r="H161" s="206"/>
      <c r="I161" s="232"/>
    </row>
    <row r="162" spans="1:9" ht="15.75" x14ac:dyDescent="0.25">
      <c r="A162" s="94">
        <v>26</v>
      </c>
      <c r="B162" s="309" t="s">
        <v>1454</v>
      </c>
      <c r="C162" s="96" t="s">
        <v>1422</v>
      </c>
      <c r="D162" s="11">
        <v>1500000</v>
      </c>
      <c r="E162" s="88" t="s">
        <v>20</v>
      </c>
      <c r="F162" s="278">
        <f t="shared" si="7"/>
        <v>1500000</v>
      </c>
      <c r="G162" s="206"/>
      <c r="H162" s="206"/>
      <c r="I162" s="232"/>
    </row>
    <row r="163" spans="1:9" ht="15.75" x14ac:dyDescent="0.25">
      <c r="A163" s="94">
        <v>27</v>
      </c>
      <c r="B163" s="309" t="s">
        <v>1453</v>
      </c>
      <c r="C163" s="96" t="s">
        <v>1423</v>
      </c>
      <c r="D163" s="11">
        <v>5000000</v>
      </c>
      <c r="E163" s="101">
        <v>3000000</v>
      </c>
      <c r="F163" s="278">
        <f t="shared" si="7"/>
        <v>5000000</v>
      </c>
      <c r="G163" s="206"/>
      <c r="H163" s="206"/>
      <c r="I163" s="232"/>
    </row>
    <row r="164" spans="1:9" ht="15.75" x14ac:dyDescent="0.25">
      <c r="A164" s="94">
        <v>28</v>
      </c>
      <c r="B164" s="309" t="s">
        <v>1452</v>
      </c>
      <c r="C164" s="96" t="s">
        <v>1424</v>
      </c>
      <c r="D164" s="11">
        <v>2000000</v>
      </c>
      <c r="E164" s="101">
        <v>650000</v>
      </c>
      <c r="F164" s="278">
        <f t="shared" si="7"/>
        <v>2000000</v>
      </c>
      <c r="G164" s="206"/>
      <c r="H164" s="206"/>
      <c r="I164" s="232"/>
    </row>
    <row r="165" spans="1:9" ht="15.75" x14ac:dyDescent="0.25">
      <c r="A165" s="94">
        <v>29</v>
      </c>
      <c r="B165" s="309" t="s">
        <v>1451</v>
      </c>
      <c r="C165" s="96" t="s">
        <v>1425</v>
      </c>
      <c r="D165" s="11">
        <v>20000000</v>
      </c>
      <c r="E165" s="88" t="s">
        <v>20</v>
      </c>
      <c r="F165" s="278">
        <f t="shared" si="7"/>
        <v>20000000</v>
      </c>
      <c r="G165" s="206"/>
      <c r="H165" s="206"/>
      <c r="I165" s="232"/>
    </row>
    <row r="166" spans="1:9" ht="15.75" x14ac:dyDescent="0.25">
      <c r="A166" s="94">
        <v>30</v>
      </c>
      <c r="B166" s="309" t="s">
        <v>1450</v>
      </c>
      <c r="C166" s="96" t="s">
        <v>1426</v>
      </c>
      <c r="D166" s="11">
        <v>5000000</v>
      </c>
      <c r="E166" s="88" t="s">
        <v>20</v>
      </c>
      <c r="F166" s="278">
        <f t="shared" si="7"/>
        <v>5000000</v>
      </c>
      <c r="G166" s="206"/>
      <c r="H166" s="206"/>
      <c r="I166" s="232"/>
    </row>
    <row r="167" spans="1:9" ht="31.5" x14ac:dyDescent="0.25">
      <c r="A167" s="94">
        <v>31</v>
      </c>
      <c r="B167" s="309" t="s">
        <v>1449</v>
      </c>
      <c r="C167" s="96" t="s">
        <v>1427</v>
      </c>
      <c r="D167" s="11">
        <v>1000000</v>
      </c>
      <c r="E167" s="88" t="s">
        <v>20</v>
      </c>
      <c r="F167" s="278">
        <f t="shared" si="7"/>
        <v>1000000</v>
      </c>
      <c r="G167" s="206"/>
      <c r="H167" s="206"/>
      <c r="I167" s="232"/>
    </row>
    <row r="168" spans="1:9" ht="31.5" x14ac:dyDescent="0.25">
      <c r="A168" s="94">
        <v>32</v>
      </c>
      <c r="B168" s="309" t="s">
        <v>1448</v>
      </c>
      <c r="C168" s="96" t="s">
        <v>1428</v>
      </c>
      <c r="D168" s="11">
        <v>3000000</v>
      </c>
      <c r="E168" s="88" t="s">
        <v>20</v>
      </c>
      <c r="F168" s="278">
        <f t="shared" si="7"/>
        <v>3000000</v>
      </c>
      <c r="G168" s="206"/>
      <c r="H168" s="206"/>
      <c r="I168" s="232"/>
    </row>
    <row r="169" spans="1:9" ht="31.5" x14ac:dyDescent="0.25">
      <c r="A169" s="94">
        <v>33</v>
      </c>
      <c r="B169" s="309" t="s">
        <v>1447</v>
      </c>
      <c r="C169" s="96" t="s">
        <v>1429</v>
      </c>
      <c r="D169" s="11">
        <v>2000000</v>
      </c>
      <c r="E169" s="88" t="s">
        <v>20</v>
      </c>
      <c r="F169" s="278">
        <f t="shared" si="7"/>
        <v>2000000</v>
      </c>
      <c r="G169" s="206"/>
      <c r="H169" s="206"/>
      <c r="I169" s="232"/>
    </row>
    <row r="170" spans="1:9" ht="15.75" x14ac:dyDescent="0.25">
      <c r="A170" s="94">
        <v>34</v>
      </c>
      <c r="B170" s="309" t="s">
        <v>1446</v>
      </c>
      <c r="C170" s="96" t="s">
        <v>1430</v>
      </c>
      <c r="D170" s="11">
        <v>2000000</v>
      </c>
      <c r="E170" s="101">
        <v>600000</v>
      </c>
      <c r="F170" s="278">
        <f t="shared" si="7"/>
        <v>2000000</v>
      </c>
      <c r="G170" s="206"/>
      <c r="H170" s="206"/>
      <c r="I170" s="232"/>
    </row>
    <row r="171" spans="1:9" ht="31.5" x14ac:dyDescent="0.25">
      <c r="A171" s="94">
        <v>35</v>
      </c>
      <c r="B171" s="309" t="s">
        <v>1445</v>
      </c>
      <c r="C171" s="96" t="s">
        <v>1431</v>
      </c>
      <c r="D171" s="11">
        <v>6000000</v>
      </c>
      <c r="E171" s="88" t="s">
        <v>20</v>
      </c>
      <c r="F171" s="278">
        <f t="shared" si="7"/>
        <v>6000000</v>
      </c>
      <c r="G171" s="206"/>
      <c r="H171" s="206"/>
      <c r="I171" s="232"/>
    </row>
    <row r="172" spans="1:9" ht="31.5" x14ac:dyDescent="0.25">
      <c r="A172" s="94">
        <v>36</v>
      </c>
      <c r="B172" s="309" t="s">
        <v>1444</v>
      </c>
      <c r="C172" s="96" t="s">
        <v>1432</v>
      </c>
      <c r="D172" s="11">
        <v>10000000</v>
      </c>
      <c r="E172" s="101">
        <v>1800000</v>
      </c>
      <c r="F172" s="278">
        <v>3000000</v>
      </c>
      <c r="G172" s="206"/>
      <c r="H172" s="206"/>
      <c r="I172" s="232"/>
    </row>
    <row r="173" spans="1:9" ht="15.75" x14ac:dyDescent="0.25">
      <c r="A173" s="94">
        <v>37</v>
      </c>
      <c r="B173" s="309" t="s">
        <v>1443</v>
      </c>
      <c r="C173" s="96" t="s">
        <v>1433</v>
      </c>
      <c r="D173" s="11">
        <v>3000000</v>
      </c>
      <c r="E173" s="88" t="s">
        <v>20</v>
      </c>
      <c r="F173" s="278">
        <f>D173</f>
        <v>3000000</v>
      </c>
      <c r="G173" s="206"/>
      <c r="H173" s="206"/>
      <c r="I173" s="232"/>
    </row>
    <row r="174" spans="1:9" ht="31.5" x14ac:dyDescent="0.25">
      <c r="A174" s="94">
        <v>38</v>
      </c>
      <c r="B174" s="309" t="s">
        <v>1442</v>
      </c>
      <c r="C174" s="96" t="s">
        <v>1434</v>
      </c>
      <c r="D174" s="11">
        <v>6000000</v>
      </c>
      <c r="E174" s="88" t="s">
        <v>20</v>
      </c>
      <c r="F174" s="278">
        <f>D174</f>
        <v>6000000</v>
      </c>
      <c r="G174" s="206"/>
      <c r="H174" s="206"/>
      <c r="I174" s="232"/>
    </row>
    <row r="175" spans="1:9" ht="47.25" x14ac:dyDescent="0.25">
      <c r="A175" s="94">
        <v>39</v>
      </c>
      <c r="B175" s="309" t="s">
        <v>1441</v>
      </c>
      <c r="C175" s="96" t="s">
        <v>1435</v>
      </c>
      <c r="D175" s="11">
        <v>10000000</v>
      </c>
      <c r="E175" s="88" t="s">
        <v>20</v>
      </c>
      <c r="F175" s="278">
        <f>D175</f>
        <v>10000000</v>
      </c>
      <c r="G175" s="206"/>
      <c r="H175" s="206"/>
      <c r="I175" s="232"/>
    </row>
    <row r="176" spans="1:9" ht="31.5" x14ac:dyDescent="0.25">
      <c r="A176" s="94">
        <v>40</v>
      </c>
      <c r="B176" s="309" t="s">
        <v>1440</v>
      </c>
      <c r="C176" s="96" t="s">
        <v>1436</v>
      </c>
      <c r="D176" s="11">
        <v>2000000</v>
      </c>
      <c r="E176" s="88" t="s">
        <v>20</v>
      </c>
      <c r="F176" s="278">
        <f>D176</f>
        <v>2000000</v>
      </c>
      <c r="G176" s="206"/>
      <c r="H176" s="206"/>
      <c r="I176" s="232"/>
    </row>
    <row r="177" spans="1:9" ht="15.75" x14ac:dyDescent="0.25">
      <c r="A177" s="94">
        <v>41</v>
      </c>
      <c r="B177" s="309" t="s">
        <v>1439</v>
      </c>
      <c r="C177" s="96" t="s">
        <v>1437</v>
      </c>
      <c r="D177" s="11">
        <v>2000000</v>
      </c>
      <c r="E177" s="88" t="s">
        <v>20</v>
      </c>
      <c r="F177" s="278">
        <f>D177</f>
        <v>2000000</v>
      </c>
      <c r="G177" s="206"/>
      <c r="H177" s="206"/>
      <c r="I177" s="232"/>
    </row>
    <row r="178" spans="1:9" ht="16.5" thickBot="1" x14ac:dyDescent="0.3">
      <c r="A178" s="1406" t="s">
        <v>1396</v>
      </c>
      <c r="B178" s="1406"/>
      <c r="C178" s="1406"/>
      <c r="D178" s="233">
        <f>SUM(D137:D177)</f>
        <v>150000000</v>
      </c>
      <c r="E178" s="234">
        <v>12329333.33</v>
      </c>
      <c r="F178" s="280">
        <f>SUM(F137:F177)</f>
        <v>139000000</v>
      </c>
      <c r="G178" s="247"/>
      <c r="H178" s="247"/>
      <c r="I178" s="232"/>
    </row>
    <row r="179" spans="1:9" ht="16.5" thickBot="1" x14ac:dyDescent="0.3">
      <c r="A179" s="1407" t="s">
        <v>3415</v>
      </c>
      <c r="B179" s="1408"/>
      <c r="C179" s="1408"/>
      <c r="D179" s="235">
        <f>D178+D135+D131+D126+D117+D95+D83+D74+D35</f>
        <v>10853000000</v>
      </c>
      <c r="E179" s="235">
        <f>E178+E135+E131+E126+E117+E95+E83+E74+E35</f>
        <v>30035733.329999998</v>
      </c>
      <c r="F179" s="281">
        <f>F178+F135+F131+F126+F117+F95+F83+F74+F35</f>
        <v>10809100000</v>
      </c>
      <c r="G179" s="261"/>
      <c r="H179" s="261"/>
      <c r="I179" s="232"/>
    </row>
    <row r="180" spans="1:9" ht="15.75" x14ac:dyDescent="0.25">
      <c r="A180" s="1397" t="s">
        <v>3416</v>
      </c>
      <c r="B180" s="1397"/>
      <c r="C180" s="1397"/>
      <c r="D180" s="1397"/>
      <c r="E180" s="1397"/>
      <c r="F180" s="1398"/>
      <c r="G180" s="271"/>
      <c r="H180" s="271"/>
      <c r="I180" s="232"/>
    </row>
    <row r="181" spans="1:9" ht="15.75" x14ac:dyDescent="0.25">
      <c r="A181" s="267">
        <v>1</v>
      </c>
      <c r="B181" s="1405" t="s">
        <v>771</v>
      </c>
      <c r="C181" s="1405"/>
      <c r="D181" s="1405"/>
      <c r="E181" s="1405"/>
      <c r="F181" s="1405"/>
      <c r="G181" s="269"/>
      <c r="H181" s="269"/>
      <c r="I181" s="232"/>
    </row>
    <row r="182" spans="1:9" ht="15.75" x14ac:dyDescent="0.25">
      <c r="A182" s="117">
        <v>1</v>
      </c>
      <c r="B182" s="307" t="s">
        <v>807</v>
      </c>
      <c r="C182" s="119" t="s">
        <v>777</v>
      </c>
      <c r="D182" s="120">
        <v>5000000</v>
      </c>
      <c r="E182" s="88" t="s">
        <v>20</v>
      </c>
      <c r="F182" s="278">
        <f>D182</f>
        <v>5000000</v>
      </c>
      <c r="G182" s="206"/>
      <c r="H182" s="206"/>
      <c r="I182" s="232"/>
    </row>
    <row r="183" spans="1:9" ht="15.75" x14ac:dyDescent="0.25">
      <c r="A183" s="117">
        <v>2</v>
      </c>
      <c r="B183" s="307" t="s">
        <v>806</v>
      </c>
      <c r="C183" s="119" t="s">
        <v>778</v>
      </c>
      <c r="D183" s="120">
        <v>50000000</v>
      </c>
      <c r="E183" s="123">
        <v>4041000</v>
      </c>
      <c r="F183" s="278">
        <v>20000000</v>
      </c>
      <c r="G183" s="206"/>
      <c r="H183" s="206"/>
      <c r="I183" s="232"/>
    </row>
    <row r="184" spans="1:9" ht="15.75" x14ac:dyDescent="0.25">
      <c r="A184" s="117">
        <v>3</v>
      </c>
      <c r="B184" s="307" t="s">
        <v>805</v>
      </c>
      <c r="C184" s="119" t="s">
        <v>779</v>
      </c>
      <c r="D184" s="120">
        <v>920000000</v>
      </c>
      <c r="E184" s="123">
        <v>46180990.960000001</v>
      </c>
      <c r="F184" s="278">
        <v>800000000</v>
      </c>
      <c r="G184" s="206"/>
      <c r="H184" s="206"/>
      <c r="I184" s="232"/>
    </row>
    <row r="185" spans="1:9" ht="15.75" x14ac:dyDescent="0.25">
      <c r="A185" s="117">
        <v>4</v>
      </c>
      <c r="B185" s="307" t="s">
        <v>804</v>
      </c>
      <c r="C185" s="119" t="s">
        <v>780</v>
      </c>
      <c r="D185" s="120">
        <v>3000000</v>
      </c>
      <c r="E185" s="88" t="s">
        <v>20</v>
      </c>
      <c r="F185" s="278">
        <f>D185</f>
        <v>3000000</v>
      </c>
      <c r="G185" s="206"/>
      <c r="H185" s="206"/>
      <c r="I185" s="232"/>
    </row>
    <row r="186" spans="1:9" ht="31.5" x14ac:dyDescent="0.25">
      <c r="A186" s="117">
        <v>5</v>
      </c>
      <c r="B186" s="307" t="s">
        <v>803</v>
      </c>
      <c r="C186" s="119" t="s">
        <v>781</v>
      </c>
      <c r="D186" s="120">
        <v>12000000</v>
      </c>
      <c r="E186" s="123">
        <v>921300</v>
      </c>
      <c r="F186" s="278">
        <v>2000000</v>
      </c>
      <c r="G186" s="206"/>
      <c r="H186" s="206"/>
      <c r="I186" s="232"/>
    </row>
    <row r="187" spans="1:9" ht="15.75" x14ac:dyDescent="0.25">
      <c r="A187" s="117">
        <v>6</v>
      </c>
      <c r="B187" s="307" t="s">
        <v>802</v>
      </c>
      <c r="C187" s="119" t="s">
        <v>782</v>
      </c>
      <c r="D187" s="120">
        <v>7000000</v>
      </c>
      <c r="E187" s="88" t="s">
        <v>20</v>
      </c>
      <c r="F187" s="278">
        <v>2000000</v>
      </c>
      <c r="G187" s="206"/>
      <c r="H187" s="206"/>
      <c r="I187" s="232"/>
    </row>
    <row r="188" spans="1:9" ht="15.75" x14ac:dyDescent="0.25">
      <c r="A188" s="117">
        <v>7</v>
      </c>
      <c r="B188" s="307" t="s">
        <v>800</v>
      </c>
      <c r="C188" s="119" t="s">
        <v>783</v>
      </c>
      <c r="D188" s="120">
        <v>7000000</v>
      </c>
      <c r="E188" s="88" t="s">
        <v>20</v>
      </c>
      <c r="F188" s="278">
        <v>2000000</v>
      </c>
      <c r="G188" s="206"/>
      <c r="H188" s="206"/>
      <c r="I188" s="232"/>
    </row>
    <row r="189" spans="1:9" ht="15.75" x14ac:dyDescent="0.25">
      <c r="A189" s="117">
        <v>8</v>
      </c>
      <c r="B189" s="307" t="s">
        <v>799</v>
      </c>
      <c r="C189" s="119" t="s">
        <v>530</v>
      </c>
      <c r="D189" s="120">
        <v>15000000</v>
      </c>
      <c r="E189" s="123">
        <v>1624457.32</v>
      </c>
      <c r="F189" s="278">
        <v>5000000</v>
      </c>
      <c r="G189" s="206"/>
      <c r="H189" s="206"/>
      <c r="I189" s="232"/>
    </row>
    <row r="190" spans="1:9" ht="15.75" x14ac:dyDescent="0.25">
      <c r="A190" s="117">
        <v>9</v>
      </c>
      <c r="B190" s="307" t="s">
        <v>801</v>
      </c>
      <c r="C190" s="119" t="s">
        <v>784</v>
      </c>
      <c r="D190" s="120">
        <v>12000000</v>
      </c>
      <c r="E190" s="88" t="s">
        <v>20</v>
      </c>
      <c r="F190" s="278">
        <f>D190</f>
        <v>12000000</v>
      </c>
      <c r="G190" s="206"/>
      <c r="H190" s="206"/>
      <c r="I190" s="232"/>
    </row>
    <row r="191" spans="1:9" ht="15.75" x14ac:dyDescent="0.25">
      <c r="A191" s="117">
        <v>10</v>
      </c>
      <c r="B191" s="307" t="s">
        <v>798</v>
      </c>
      <c r="C191" s="119" t="s">
        <v>785</v>
      </c>
      <c r="D191" s="120">
        <v>2500000</v>
      </c>
      <c r="E191" s="88" t="s">
        <v>20</v>
      </c>
      <c r="F191" s="278">
        <v>0</v>
      </c>
      <c r="G191" s="206"/>
      <c r="H191" s="206"/>
      <c r="I191" s="232"/>
    </row>
    <row r="192" spans="1:9" ht="15.75" x14ac:dyDescent="0.25">
      <c r="A192" s="117">
        <v>11</v>
      </c>
      <c r="B192" s="307" t="s">
        <v>797</v>
      </c>
      <c r="C192" s="119" t="s">
        <v>786</v>
      </c>
      <c r="D192" s="120">
        <v>1000000</v>
      </c>
      <c r="E192" s="88" t="s">
        <v>20</v>
      </c>
      <c r="F192" s="278">
        <f>D192</f>
        <v>1000000</v>
      </c>
      <c r="G192" s="206"/>
      <c r="H192" s="206"/>
      <c r="I192" s="232"/>
    </row>
    <row r="193" spans="1:9" ht="15.75" x14ac:dyDescent="0.25">
      <c r="A193" s="117">
        <v>12</v>
      </c>
      <c r="B193" s="307" t="s">
        <v>795</v>
      </c>
      <c r="C193" s="119" t="s">
        <v>787</v>
      </c>
      <c r="D193" s="120">
        <v>3000000</v>
      </c>
      <c r="E193" s="88" t="s">
        <v>20</v>
      </c>
      <c r="F193" s="278">
        <f>D193</f>
        <v>3000000</v>
      </c>
      <c r="G193" s="206"/>
      <c r="H193" s="206"/>
      <c r="I193" s="232"/>
    </row>
    <row r="194" spans="1:9" ht="15.75" x14ac:dyDescent="0.25">
      <c r="A194" s="117">
        <v>13</v>
      </c>
      <c r="B194" s="307" t="s">
        <v>796</v>
      </c>
      <c r="C194" s="119" t="s">
        <v>788</v>
      </c>
      <c r="D194" s="120">
        <v>2000000</v>
      </c>
      <c r="E194" s="88" t="s">
        <v>20</v>
      </c>
      <c r="F194" s="278">
        <v>0</v>
      </c>
      <c r="G194" s="206"/>
      <c r="H194" s="206"/>
      <c r="I194" s="232"/>
    </row>
    <row r="195" spans="1:9" ht="15.75" x14ac:dyDescent="0.25">
      <c r="A195" s="117">
        <v>14</v>
      </c>
      <c r="B195" s="307" t="s">
        <v>794</v>
      </c>
      <c r="C195" s="119" t="s">
        <v>789</v>
      </c>
      <c r="D195" s="120">
        <v>500000</v>
      </c>
      <c r="E195" s="88" t="s">
        <v>20</v>
      </c>
      <c r="F195" s="278">
        <v>0</v>
      </c>
      <c r="G195" s="206"/>
      <c r="H195" s="206"/>
      <c r="I195" s="232"/>
    </row>
    <row r="196" spans="1:9" ht="15.75" x14ac:dyDescent="0.25">
      <c r="A196" s="117">
        <v>15</v>
      </c>
      <c r="B196" s="307" t="s">
        <v>793</v>
      </c>
      <c r="C196" s="119" t="s">
        <v>790</v>
      </c>
      <c r="D196" s="120">
        <v>10000000</v>
      </c>
      <c r="E196" s="88" t="s">
        <v>20</v>
      </c>
      <c r="F196" s="278">
        <v>5000000</v>
      </c>
      <c r="G196" s="206"/>
      <c r="H196" s="206"/>
      <c r="I196" s="232"/>
    </row>
    <row r="197" spans="1:9" ht="15.75" x14ac:dyDescent="0.25">
      <c r="A197" s="117">
        <v>16</v>
      </c>
      <c r="B197" s="307" t="s">
        <v>792</v>
      </c>
      <c r="C197" s="119" t="s">
        <v>791</v>
      </c>
      <c r="D197" s="120">
        <v>10000000</v>
      </c>
      <c r="E197" s="88" t="s">
        <v>20</v>
      </c>
      <c r="F197" s="278">
        <v>5000000</v>
      </c>
      <c r="G197" s="206"/>
      <c r="H197" s="206"/>
      <c r="I197" s="232"/>
    </row>
    <row r="198" spans="1:9" ht="15.75" x14ac:dyDescent="0.25">
      <c r="A198" s="1201" t="s">
        <v>776</v>
      </c>
      <c r="B198" s="1201"/>
      <c r="C198" s="1201"/>
      <c r="D198" s="98">
        <f>SUM(D182:D197)</f>
        <v>1060000000</v>
      </c>
      <c r="E198" s="103">
        <v>52767748.280000001</v>
      </c>
      <c r="F198" s="279">
        <f>SUM(F182:F197)</f>
        <v>865000000</v>
      </c>
      <c r="G198" s="148"/>
      <c r="H198" s="148"/>
      <c r="I198" s="232"/>
    </row>
    <row r="199" spans="1:9" ht="15.75" x14ac:dyDescent="0.25">
      <c r="A199" s="267">
        <v>2</v>
      </c>
      <c r="B199" s="1405" t="s">
        <v>808</v>
      </c>
      <c r="C199" s="1405"/>
      <c r="D199" s="1405"/>
      <c r="E199" s="1405"/>
      <c r="F199" s="1405"/>
      <c r="G199" s="269"/>
      <c r="H199" s="269"/>
      <c r="I199" s="232"/>
    </row>
    <row r="200" spans="1:9" ht="15.75" x14ac:dyDescent="0.25">
      <c r="A200" s="117">
        <v>1</v>
      </c>
      <c r="B200" s="307" t="s">
        <v>872</v>
      </c>
      <c r="C200" s="119" t="s">
        <v>828</v>
      </c>
      <c r="D200" s="120">
        <v>2000000</v>
      </c>
      <c r="E200" s="88" t="s">
        <v>20</v>
      </c>
      <c r="F200" s="278">
        <v>500000</v>
      </c>
      <c r="G200" s="206"/>
      <c r="H200" s="206"/>
      <c r="I200" s="232"/>
    </row>
    <row r="201" spans="1:9" ht="31.5" x14ac:dyDescent="0.25">
      <c r="A201" s="117">
        <v>2</v>
      </c>
      <c r="B201" s="307" t="s">
        <v>873</v>
      </c>
      <c r="C201" s="119" t="s">
        <v>829</v>
      </c>
      <c r="D201" s="120">
        <v>1000000</v>
      </c>
      <c r="E201" s="88" t="s">
        <v>20</v>
      </c>
      <c r="F201" s="278">
        <f>D201</f>
        <v>1000000</v>
      </c>
      <c r="G201" s="206"/>
      <c r="H201" s="206"/>
      <c r="I201" s="232"/>
    </row>
    <row r="202" spans="1:9" ht="15.75" x14ac:dyDescent="0.25">
      <c r="A202" s="117">
        <v>3</v>
      </c>
      <c r="B202" s="307" t="s">
        <v>874</v>
      </c>
      <c r="C202" s="119" t="s">
        <v>830</v>
      </c>
      <c r="D202" s="120">
        <v>500000</v>
      </c>
      <c r="E202" s="88" t="s">
        <v>20</v>
      </c>
      <c r="F202" s="278">
        <f>D202</f>
        <v>500000</v>
      </c>
      <c r="G202" s="206"/>
      <c r="H202" s="206"/>
      <c r="I202" s="232"/>
    </row>
    <row r="203" spans="1:9" ht="31.5" x14ac:dyDescent="0.25">
      <c r="A203" s="117">
        <v>4</v>
      </c>
      <c r="B203" s="307" t="s">
        <v>875</v>
      </c>
      <c r="C203" s="119" t="s">
        <v>831</v>
      </c>
      <c r="D203" s="120">
        <v>10000000</v>
      </c>
      <c r="E203" s="88" t="s">
        <v>20</v>
      </c>
      <c r="F203" s="278">
        <v>0</v>
      </c>
      <c r="G203" s="206"/>
      <c r="H203" s="206"/>
      <c r="I203" s="232"/>
    </row>
    <row r="204" spans="1:9" ht="15.75" x14ac:dyDescent="0.25">
      <c r="A204" s="117">
        <v>5</v>
      </c>
      <c r="B204" s="307" t="s">
        <v>871</v>
      </c>
      <c r="C204" s="119" t="s">
        <v>832</v>
      </c>
      <c r="D204" s="120">
        <v>2000000</v>
      </c>
      <c r="E204" s="88" t="s">
        <v>20</v>
      </c>
      <c r="F204" s="278">
        <f>D204</f>
        <v>2000000</v>
      </c>
      <c r="G204" s="206"/>
      <c r="H204" s="206"/>
      <c r="I204" s="232"/>
    </row>
    <row r="205" spans="1:9" ht="15.75" x14ac:dyDescent="0.25">
      <c r="A205" s="117">
        <v>6</v>
      </c>
      <c r="B205" s="307" t="s">
        <v>870</v>
      </c>
      <c r="C205" s="119" t="s">
        <v>833</v>
      </c>
      <c r="D205" s="120">
        <v>2000000</v>
      </c>
      <c r="E205" s="88" t="s">
        <v>20</v>
      </c>
      <c r="F205" s="278">
        <v>0</v>
      </c>
      <c r="G205" s="206"/>
      <c r="H205" s="206"/>
      <c r="I205" s="232"/>
    </row>
    <row r="206" spans="1:9" ht="15.75" x14ac:dyDescent="0.25">
      <c r="A206" s="117">
        <v>7</v>
      </c>
      <c r="B206" s="307" t="s">
        <v>869</v>
      </c>
      <c r="C206" s="119" t="s">
        <v>834</v>
      </c>
      <c r="D206" s="120">
        <v>1000000</v>
      </c>
      <c r="E206" s="88" t="s">
        <v>20</v>
      </c>
      <c r="F206" s="278">
        <f>D206</f>
        <v>1000000</v>
      </c>
      <c r="G206" s="206"/>
      <c r="H206" s="206"/>
      <c r="I206" s="232"/>
    </row>
    <row r="207" spans="1:9" ht="15.75" x14ac:dyDescent="0.25">
      <c r="A207" s="117">
        <v>8</v>
      </c>
      <c r="B207" s="307" t="s">
        <v>868</v>
      </c>
      <c r="C207" s="119" t="s">
        <v>835</v>
      </c>
      <c r="D207" s="120">
        <v>5000000</v>
      </c>
      <c r="E207" s="88" t="s">
        <v>20</v>
      </c>
      <c r="F207" s="278">
        <f>D207</f>
        <v>5000000</v>
      </c>
      <c r="G207" s="206"/>
      <c r="H207" s="206"/>
      <c r="I207" s="232"/>
    </row>
    <row r="208" spans="1:9" ht="15.75" x14ac:dyDescent="0.25">
      <c r="A208" s="117">
        <v>9</v>
      </c>
      <c r="B208" s="307" t="s">
        <v>867</v>
      </c>
      <c r="C208" s="119" t="s">
        <v>836</v>
      </c>
      <c r="D208" s="115" t="s">
        <v>20</v>
      </c>
      <c r="E208" s="88" t="s">
        <v>20</v>
      </c>
      <c r="F208" s="278" t="str">
        <f>D208</f>
        <v>-</v>
      </c>
      <c r="G208" s="206"/>
      <c r="H208" s="206"/>
      <c r="I208" s="232"/>
    </row>
    <row r="209" spans="1:9" ht="15.75" x14ac:dyDescent="0.25">
      <c r="A209" s="117">
        <v>10</v>
      </c>
      <c r="B209" s="307" t="s">
        <v>866</v>
      </c>
      <c r="C209" s="119" t="s">
        <v>837</v>
      </c>
      <c r="D209" s="120">
        <v>300000</v>
      </c>
      <c r="E209" s="123">
        <v>228571.43</v>
      </c>
      <c r="F209" s="278">
        <v>0</v>
      </c>
      <c r="G209" s="206"/>
      <c r="H209" s="206"/>
      <c r="I209" s="232"/>
    </row>
    <row r="210" spans="1:9" ht="15.75" x14ac:dyDescent="0.25">
      <c r="A210" s="117">
        <v>11</v>
      </c>
      <c r="B210" s="307" t="s">
        <v>865</v>
      </c>
      <c r="C210" s="119" t="s">
        <v>838</v>
      </c>
      <c r="D210" s="115" t="s">
        <v>20</v>
      </c>
      <c r="E210" s="88" t="s">
        <v>20</v>
      </c>
      <c r="F210" s="278" t="str">
        <f>D210</f>
        <v>-</v>
      </c>
      <c r="G210" s="206"/>
      <c r="H210" s="206"/>
      <c r="I210" s="232"/>
    </row>
    <row r="211" spans="1:9" ht="15.75" x14ac:dyDescent="0.25">
      <c r="A211" s="117">
        <v>12</v>
      </c>
      <c r="B211" s="307" t="s">
        <v>864</v>
      </c>
      <c r="C211" s="119" t="s">
        <v>839</v>
      </c>
      <c r="D211" s="115" t="s">
        <v>20</v>
      </c>
      <c r="E211" s="88" t="s">
        <v>20</v>
      </c>
      <c r="F211" s="278" t="str">
        <f>D211</f>
        <v>-</v>
      </c>
      <c r="G211" s="206"/>
      <c r="H211" s="206"/>
      <c r="I211" s="232"/>
    </row>
    <row r="212" spans="1:9" ht="15.75" x14ac:dyDescent="0.25">
      <c r="A212" s="117">
        <v>13</v>
      </c>
      <c r="B212" s="307" t="s">
        <v>863</v>
      </c>
      <c r="C212" s="119" t="s">
        <v>840</v>
      </c>
      <c r="D212" s="120">
        <v>400000</v>
      </c>
      <c r="E212" s="88" t="s">
        <v>20</v>
      </c>
      <c r="F212" s="278">
        <v>0</v>
      </c>
      <c r="G212" s="206"/>
      <c r="H212" s="206"/>
      <c r="I212" s="232"/>
    </row>
    <row r="213" spans="1:9" ht="15.75" x14ac:dyDescent="0.25">
      <c r="A213" s="117">
        <v>14</v>
      </c>
      <c r="B213" s="307" t="s">
        <v>862</v>
      </c>
      <c r="C213" s="119" t="s">
        <v>841</v>
      </c>
      <c r="D213" s="115" t="s">
        <v>20</v>
      </c>
      <c r="E213" s="88" t="s">
        <v>20</v>
      </c>
      <c r="F213" s="278" t="str">
        <f>D213</f>
        <v>-</v>
      </c>
      <c r="G213" s="206"/>
      <c r="H213" s="206"/>
      <c r="I213" s="232"/>
    </row>
    <row r="214" spans="1:9" ht="15.75" x14ac:dyDescent="0.25">
      <c r="A214" s="117">
        <v>15</v>
      </c>
      <c r="B214" s="307" t="s">
        <v>861</v>
      </c>
      <c r="C214" s="119" t="s">
        <v>842</v>
      </c>
      <c r="D214" s="120">
        <v>300000</v>
      </c>
      <c r="E214" s="88" t="s">
        <v>20</v>
      </c>
      <c r="F214" s="278">
        <v>0</v>
      </c>
      <c r="G214" s="206"/>
      <c r="H214" s="206"/>
      <c r="I214" s="232"/>
    </row>
    <row r="215" spans="1:9" ht="15.75" x14ac:dyDescent="0.25">
      <c r="A215" s="117">
        <v>16</v>
      </c>
      <c r="B215" s="307" t="s">
        <v>860</v>
      </c>
      <c r="C215" s="119" t="s">
        <v>843</v>
      </c>
      <c r="D215" s="120">
        <v>200000</v>
      </c>
      <c r="E215" s="123">
        <v>160000</v>
      </c>
      <c r="F215" s="278">
        <v>0</v>
      </c>
      <c r="G215" s="206"/>
      <c r="H215" s="206"/>
      <c r="I215" s="232"/>
    </row>
    <row r="216" spans="1:9" ht="15.75" x14ac:dyDescent="0.25">
      <c r="A216" s="117">
        <v>17</v>
      </c>
      <c r="B216" s="307" t="s">
        <v>859</v>
      </c>
      <c r="C216" s="119" t="s">
        <v>844</v>
      </c>
      <c r="D216" s="120">
        <v>300000</v>
      </c>
      <c r="E216" s="123">
        <v>228571.43</v>
      </c>
      <c r="F216" s="278">
        <v>0</v>
      </c>
      <c r="G216" s="206"/>
      <c r="H216" s="206"/>
      <c r="I216" s="232"/>
    </row>
    <row r="217" spans="1:9" ht="15.75" x14ac:dyDescent="0.25">
      <c r="A217" s="117">
        <v>18</v>
      </c>
      <c r="B217" s="307" t="s">
        <v>858</v>
      </c>
      <c r="C217" s="119" t="s">
        <v>845</v>
      </c>
      <c r="D217" s="115" t="s">
        <v>20</v>
      </c>
      <c r="E217" s="88" t="s">
        <v>20</v>
      </c>
      <c r="F217" s="278" t="str">
        <f>D217</f>
        <v>-</v>
      </c>
      <c r="G217" s="206"/>
      <c r="H217" s="206"/>
      <c r="I217" s="232"/>
    </row>
    <row r="218" spans="1:9" ht="15.75" x14ac:dyDescent="0.25">
      <c r="A218" s="117">
        <v>19</v>
      </c>
      <c r="B218" s="307" t="s">
        <v>857</v>
      </c>
      <c r="C218" s="119" t="s">
        <v>846</v>
      </c>
      <c r="D218" s="120">
        <v>25000000</v>
      </c>
      <c r="E218" s="123">
        <v>2750000</v>
      </c>
      <c r="F218" s="278">
        <v>5000000</v>
      </c>
      <c r="G218" s="206"/>
      <c r="H218" s="206"/>
      <c r="I218" s="232"/>
    </row>
    <row r="219" spans="1:9" ht="15.75" x14ac:dyDescent="0.25">
      <c r="A219" s="117">
        <v>20</v>
      </c>
      <c r="B219" s="307" t="s">
        <v>856</v>
      </c>
      <c r="C219" s="119" t="s">
        <v>847</v>
      </c>
      <c r="D219" s="120">
        <v>500000</v>
      </c>
      <c r="E219" s="88" t="s">
        <v>20</v>
      </c>
      <c r="F219" s="278">
        <f>D219</f>
        <v>500000</v>
      </c>
      <c r="G219" s="206"/>
      <c r="H219" s="206"/>
      <c r="I219" s="232"/>
    </row>
    <row r="220" spans="1:9" ht="15.75" x14ac:dyDescent="0.25">
      <c r="A220" s="117">
        <v>21</v>
      </c>
      <c r="B220" s="307" t="s">
        <v>855</v>
      </c>
      <c r="C220" s="119" t="s">
        <v>848</v>
      </c>
      <c r="D220" s="120">
        <v>3000000</v>
      </c>
      <c r="E220" s="123">
        <v>1770000</v>
      </c>
      <c r="F220" s="278">
        <f>D220</f>
        <v>3000000</v>
      </c>
      <c r="G220" s="206"/>
      <c r="H220" s="206"/>
      <c r="I220" s="232"/>
    </row>
    <row r="221" spans="1:9" ht="15.75" x14ac:dyDescent="0.25">
      <c r="A221" s="117">
        <v>22</v>
      </c>
      <c r="B221" s="307" t="s">
        <v>854</v>
      </c>
      <c r="C221" s="119" t="s">
        <v>849</v>
      </c>
      <c r="D221" s="120">
        <v>1000000</v>
      </c>
      <c r="E221" s="88" t="s">
        <v>20</v>
      </c>
      <c r="F221" s="278">
        <f>D221</f>
        <v>1000000</v>
      </c>
      <c r="G221" s="206"/>
      <c r="H221" s="206"/>
      <c r="I221" s="232"/>
    </row>
    <row r="222" spans="1:9" ht="15.75" x14ac:dyDescent="0.25">
      <c r="A222" s="117">
        <v>23</v>
      </c>
      <c r="B222" s="307" t="s">
        <v>853</v>
      </c>
      <c r="C222" s="119" t="s">
        <v>850</v>
      </c>
      <c r="D222" s="120">
        <v>3500000</v>
      </c>
      <c r="E222" s="88" t="s">
        <v>20</v>
      </c>
      <c r="F222" s="278">
        <f>D222</f>
        <v>3500000</v>
      </c>
      <c r="G222" s="206"/>
      <c r="H222" s="206"/>
      <c r="I222" s="232"/>
    </row>
    <row r="223" spans="1:9" ht="15.75" x14ac:dyDescent="0.25">
      <c r="A223" s="117">
        <v>24</v>
      </c>
      <c r="B223" s="307" t="s">
        <v>852</v>
      </c>
      <c r="C223" s="119" t="s">
        <v>851</v>
      </c>
      <c r="D223" s="120">
        <v>2000000</v>
      </c>
      <c r="E223" s="88" t="s">
        <v>20</v>
      </c>
      <c r="F223" s="278">
        <f>D223</f>
        <v>2000000</v>
      </c>
      <c r="G223" s="206"/>
      <c r="H223" s="206"/>
      <c r="I223" s="232"/>
    </row>
    <row r="224" spans="1:9" ht="15.75" x14ac:dyDescent="0.25">
      <c r="A224" s="1201" t="s">
        <v>827</v>
      </c>
      <c r="B224" s="1201"/>
      <c r="C224" s="1201"/>
      <c r="D224" s="98">
        <f>SUM(D200:D223)</f>
        <v>60000000</v>
      </c>
      <c r="E224" s="103">
        <v>5137142.8600000003</v>
      </c>
      <c r="F224" s="279">
        <f>SUM(F200:F223)</f>
        <v>25000000</v>
      </c>
      <c r="G224" s="148"/>
      <c r="H224" s="148"/>
      <c r="I224" s="232"/>
    </row>
    <row r="225" spans="1:9" ht="15.75" x14ac:dyDescent="0.25">
      <c r="A225" s="267">
        <v>2</v>
      </c>
      <c r="B225" s="312" t="s">
        <v>2060</v>
      </c>
      <c r="C225" s="153"/>
      <c r="D225" s="83"/>
      <c r="E225" s="83"/>
      <c r="F225" s="277"/>
      <c r="G225" s="245"/>
      <c r="H225" s="245"/>
      <c r="I225" s="232"/>
    </row>
    <row r="226" spans="1:9" ht="47.25" x14ac:dyDescent="0.25">
      <c r="A226" s="117">
        <v>1</v>
      </c>
      <c r="B226" s="307" t="s">
        <v>2075</v>
      </c>
      <c r="C226" s="119" t="s">
        <v>2061</v>
      </c>
      <c r="D226" s="120">
        <v>30000000</v>
      </c>
      <c r="E226" s="88" t="s">
        <v>20</v>
      </c>
      <c r="F226" s="278">
        <f t="shared" ref="F226:F236" si="8">D226</f>
        <v>30000000</v>
      </c>
      <c r="G226" s="206"/>
      <c r="H226" s="206"/>
      <c r="I226" s="232"/>
    </row>
    <row r="227" spans="1:9" ht="15.75" x14ac:dyDescent="0.25">
      <c r="A227" s="117">
        <v>2</v>
      </c>
      <c r="B227" s="307" t="s">
        <v>2076</v>
      </c>
      <c r="C227" s="119" t="s">
        <v>2062</v>
      </c>
      <c r="D227" s="120">
        <v>15000000</v>
      </c>
      <c r="E227" s="123">
        <v>2000000</v>
      </c>
      <c r="F227" s="278">
        <f t="shared" si="8"/>
        <v>15000000</v>
      </c>
      <c r="G227" s="206"/>
      <c r="H227" s="206"/>
      <c r="I227" s="232"/>
    </row>
    <row r="228" spans="1:9" ht="15.75" x14ac:dyDescent="0.25">
      <c r="A228" s="117">
        <v>3</v>
      </c>
      <c r="B228" s="307" t="s">
        <v>2077</v>
      </c>
      <c r="C228" s="119" t="s">
        <v>2063</v>
      </c>
      <c r="D228" s="120">
        <v>15000000</v>
      </c>
      <c r="E228" s="88" t="s">
        <v>20</v>
      </c>
      <c r="F228" s="278">
        <f t="shared" si="8"/>
        <v>15000000</v>
      </c>
      <c r="G228" s="206"/>
      <c r="H228" s="206"/>
      <c r="I228" s="232"/>
    </row>
    <row r="229" spans="1:9" ht="31.5" x14ac:dyDescent="0.25">
      <c r="A229" s="117">
        <v>4</v>
      </c>
      <c r="B229" s="307" t="s">
        <v>2078</v>
      </c>
      <c r="C229" s="119" t="s">
        <v>2064</v>
      </c>
      <c r="D229" s="120">
        <v>20000000</v>
      </c>
      <c r="E229" s="88" t="s">
        <v>20</v>
      </c>
      <c r="F229" s="278">
        <f t="shared" si="8"/>
        <v>20000000</v>
      </c>
      <c r="G229" s="206"/>
      <c r="H229" s="206"/>
      <c r="I229" s="232"/>
    </row>
    <row r="230" spans="1:9" ht="31.5" x14ac:dyDescent="0.25">
      <c r="A230" s="117">
        <v>5</v>
      </c>
      <c r="B230" s="307" t="s">
        <v>2079</v>
      </c>
      <c r="C230" s="119" t="s">
        <v>2065</v>
      </c>
      <c r="D230" s="120">
        <v>15000000</v>
      </c>
      <c r="E230" s="88" t="s">
        <v>20</v>
      </c>
      <c r="F230" s="278">
        <f t="shared" si="8"/>
        <v>15000000</v>
      </c>
      <c r="G230" s="206"/>
      <c r="H230" s="206"/>
      <c r="I230" s="232"/>
    </row>
    <row r="231" spans="1:9" ht="31.5" x14ac:dyDescent="0.25">
      <c r="A231" s="117">
        <v>6</v>
      </c>
      <c r="B231" s="307" t="s">
        <v>2080</v>
      </c>
      <c r="C231" s="119" t="s">
        <v>2066</v>
      </c>
      <c r="D231" s="120">
        <v>20000000</v>
      </c>
      <c r="E231" s="88" t="s">
        <v>20</v>
      </c>
      <c r="F231" s="278">
        <f t="shared" si="8"/>
        <v>20000000</v>
      </c>
      <c r="G231" s="206"/>
      <c r="H231" s="206"/>
      <c r="I231" s="232"/>
    </row>
    <row r="232" spans="1:9" ht="31.5" x14ac:dyDescent="0.25">
      <c r="A232" s="117">
        <v>7</v>
      </c>
      <c r="B232" s="307" t="s">
        <v>2081</v>
      </c>
      <c r="C232" s="119" t="s">
        <v>2067</v>
      </c>
      <c r="D232" s="120">
        <v>20000000</v>
      </c>
      <c r="E232" s="88" t="s">
        <v>20</v>
      </c>
      <c r="F232" s="278">
        <f t="shared" si="8"/>
        <v>20000000</v>
      </c>
      <c r="G232" s="206"/>
      <c r="H232" s="206"/>
      <c r="I232" s="232"/>
    </row>
    <row r="233" spans="1:9" ht="31.5" x14ac:dyDescent="0.25">
      <c r="A233" s="117">
        <v>8</v>
      </c>
      <c r="B233" s="307" t="s">
        <v>2082</v>
      </c>
      <c r="C233" s="119" t="s">
        <v>2068</v>
      </c>
      <c r="D233" s="120">
        <v>30000000</v>
      </c>
      <c r="E233" s="88" t="s">
        <v>20</v>
      </c>
      <c r="F233" s="278">
        <f t="shared" si="8"/>
        <v>30000000</v>
      </c>
      <c r="G233" s="206"/>
      <c r="H233" s="206"/>
      <c r="I233" s="232"/>
    </row>
    <row r="234" spans="1:9" ht="31.5" x14ac:dyDescent="0.25">
      <c r="A234" s="117">
        <v>9</v>
      </c>
      <c r="B234" s="307" t="s">
        <v>2083</v>
      </c>
      <c r="C234" s="119" t="s">
        <v>2069</v>
      </c>
      <c r="D234" s="120">
        <v>200000000</v>
      </c>
      <c r="E234" s="88" t="s">
        <v>20</v>
      </c>
      <c r="F234" s="278">
        <f t="shared" si="8"/>
        <v>200000000</v>
      </c>
      <c r="G234" s="206"/>
      <c r="H234" s="206"/>
      <c r="I234" s="232"/>
    </row>
    <row r="235" spans="1:9" ht="15.75" x14ac:dyDescent="0.25">
      <c r="A235" s="117">
        <v>10</v>
      </c>
      <c r="B235" s="307" t="s">
        <v>2084</v>
      </c>
      <c r="C235" s="119" t="s">
        <v>2070</v>
      </c>
      <c r="D235" s="120">
        <v>40000000</v>
      </c>
      <c r="E235" s="88" t="s">
        <v>20</v>
      </c>
      <c r="F235" s="278">
        <f t="shared" si="8"/>
        <v>40000000</v>
      </c>
      <c r="G235" s="206"/>
      <c r="H235" s="206"/>
      <c r="I235" s="232"/>
    </row>
    <row r="236" spans="1:9" ht="15.75" x14ac:dyDescent="0.25">
      <c r="A236" s="117">
        <v>11</v>
      </c>
      <c r="B236" s="307" t="s">
        <v>2085</v>
      </c>
      <c r="C236" s="119" t="s">
        <v>2071</v>
      </c>
      <c r="D236" s="120">
        <v>30000000</v>
      </c>
      <c r="E236" s="88" t="s">
        <v>20</v>
      </c>
      <c r="F236" s="278">
        <f t="shared" si="8"/>
        <v>30000000</v>
      </c>
      <c r="G236" s="206"/>
      <c r="H236" s="206"/>
      <c r="I236" s="232"/>
    </row>
    <row r="237" spans="1:9" ht="15.75" x14ac:dyDescent="0.25">
      <c r="A237" s="117">
        <v>12</v>
      </c>
      <c r="B237" s="307" t="s">
        <v>2086</v>
      </c>
      <c r="C237" s="119" t="s">
        <v>2072</v>
      </c>
      <c r="D237" s="120">
        <v>685000000</v>
      </c>
      <c r="E237" s="123">
        <v>38400000</v>
      </c>
      <c r="F237" s="278">
        <v>500000000</v>
      </c>
      <c r="G237" s="206"/>
      <c r="H237" s="206"/>
      <c r="I237" s="232"/>
    </row>
    <row r="238" spans="1:9" ht="15.75" x14ac:dyDescent="0.25">
      <c r="A238" s="117">
        <v>13</v>
      </c>
      <c r="B238" s="307" t="s">
        <v>2087</v>
      </c>
      <c r="C238" s="119" t="s">
        <v>2073</v>
      </c>
      <c r="D238" s="120">
        <v>20000000</v>
      </c>
      <c r="E238" s="88" t="s">
        <v>20</v>
      </c>
      <c r="F238" s="278">
        <f>D238</f>
        <v>20000000</v>
      </c>
      <c r="G238" s="206"/>
      <c r="H238" s="206"/>
      <c r="I238" s="232"/>
    </row>
    <row r="239" spans="1:9" ht="15.75" x14ac:dyDescent="0.25">
      <c r="A239" s="117">
        <v>14</v>
      </c>
      <c r="B239" s="307" t="s">
        <v>2088</v>
      </c>
      <c r="C239" s="119" t="s">
        <v>2074</v>
      </c>
      <c r="D239" s="120">
        <v>60000000</v>
      </c>
      <c r="E239" s="88" t="s">
        <v>20</v>
      </c>
      <c r="F239" s="278">
        <f>D239</f>
        <v>60000000</v>
      </c>
      <c r="G239" s="206"/>
      <c r="H239" s="206"/>
      <c r="I239" s="232"/>
    </row>
    <row r="240" spans="1:9" ht="15.75" x14ac:dyDescent="0.25">
      <c r="A240" s="1201" t="s">
        <v>2089</v>
      </c>
      <c r="B240" s="1201"/>
      <c r="C240" s="1201"/>
      <c r="D240" s="98">
        <f>SUM(D226:D239)</f>
        <v>1200000000</v>
      </c>
      <c r="E240" s="103">
        <v>40400000</v>
      </c>
      <c r="F240" s="279">
        <f>SUM(F226:F239)</f>
        <v>1015000000</v>
      </c>
      <c r="G240" s="148"/>
      <c r="H240" s="148"/>
      <c r="I240" s="232"/>
    </row>
    <row r="241" spans="1:9" ht="15.75" x14ac:dyDescent="0.25">
      <c r="A241" s="267">
        <v>4</v>
      </c>
      <c r="B241" s="312" t="s">
        <v>676</v>
      </c>
      <c r="C241" s="153"/>
      <c r="D241" s="83"/>
      <c r="E241" s="83"/>
      <c r="F241" s="277"/>
      <c r="G241" s="245"/>
      <c r="H241" s="245"/>
      <c r="I241" s="232"/>
    </row>
    <row r="242" spans="1:9" ht="31.5" x14ac:dyDescent="0.25">
      <c r="A242" s="117">
        <v>1</v>
      </c>
      <c r="B242" s="307" t="s">
        <v>694</v>
      </c>
      <c r="C242" s="119" t="s">
        <v>677</v>
      </c>
      <c r="D242" s="120">
        <v>1000000</v>
      </c>
      <c r="E242" s="88" t="s">
        <v>20</v>
      </c>
      <c r="F242" s="278">
        <f t="shared" ref="F242:F247" si="9">D242</f>
        <v>1000000</v>
      </c>
      <c r="G242" s="206"/>
      <c r="H242" s="206"/>
      <c r="I242" s="232"/>
    </row>
    <row r="243" spans="1:9" ht="31.5" x14ac:dyDescent="0.25">
      <c r="A243" s="117">
        <v>2</v>
      </c>
      <c r="B243" s="307" t="s">
        <v>695</v>
      </c>
      <c r="C243" s="119" t="s">
        <v>678</v>
      </c>
      <c r="D243" s="120">
        <v>3500000</v>
      </c>
      <c r="E243" s="88" t="s">
        <v>20</v>
      </c>
      <c r="F243" s="278">
        <f t="shared" si="9"/>
        <v>3500000</v>
      </c>
      <c r="G243" s="206"/>
      <c r="H243" s="206"/>
      <c r="I243" s="232"/>
    </row>
    <row r="244" spans="1:9" ht="15.75" x14ac:dyDescent="0.25">
      <c r="A244" s="117">
        <v>3</v>
      </c>
      <c r="B244" s="307" t="s">
        <v>696</v>
      </c>
      <c r="C244" s="119" t="s">
        <v>679</v>
      </c>
      <c r="D244" s="120">
        <v>1500000</v>
      </c>
      <c r="E244" s="88" t="s">
        <v>20</v>
      </c>
      <c r="F244" s="278">
        <f t="shared" si="9"/>
        <v>1500000</v>
      </c>
      <c r="G244" s="206"/>
      <c r="H244" s="206"/>
      <c r="I244" s="232"/>
    </row>
    <row r="245" spans="1:9" ht="31.5" x14ac:dyDescent="0.25">
      <c r="A245" s="117">
        <v>4</v>
      </c>
      <c r="B245" s="307" t="s">
        <v>697</v>
      </c>
      <c r="C245" s="119" t="s">
        <v>680</v>
      </c>
      <c r="D245" s="115" t="s">
        <v>20</v>
      </c>
      <c r="E245" s="88" t="s">
        <v>20</v>
      </c>
      <c r="F245" s="278" t="str">
        <f t="shared" si="9"/>
        <v>-</v>
      </c>
      <c r="G245" s="206"/>
      <c r="H245" s="206"/>
      <c r="I245" s="232"/>
    </row>
    <row r="246" spans="1:9" ht="15.75" x14ac:dyDescent="0.25">
      <c r="A246" s="117">
        <v>5</v>
      </c>
      <c r="B246" s="307" t="s">
        <v>698</v>
      </c>
      <c r="C246" s="119" t="s">
        <v>681</v>
      </c>
      <c r="D246" s="120">
        <v>2500000</v>
      </c>
      <c r="E246" s="88" t="s">
        <v>20</v>
      </c>
      <c r="F246" s="278">
        <f t="shared" si="9"/>
        <v>2500000</v>
      </c>
      <c r="G246" s="206"/>
      <c r="H246" s="206"/>
      <c r="I246" s="232"/>
    </row>
    <row r="247" spans="1:9" ht="15.75" x14ac:dyDescent="0.25">
      <c r="A247" s="117">
        <v>6</v>
      </c>
      <c r="B247" s="307" t="s">
        <v>699</v>
      </c>
      <c r="C247" s="119" t="s">
        <v>682</v>
      </c>
      <c r="D247" s="120">
        <v>3000000</v>
      </c>
      <c r="E247" s="88" t="s">
        <v>20</v>
      </c>
      <c r="F247" s="278">
        <f t="shared" si="9"/>
        <v>3000000</v>
      </c>
      <c r="G247" s="206"/>
      <c r="H247" s="206"/>
      <c r="I247" s="232"/>
    </row>
    <row r="248" spans="1:9" ht="15.75" x14ac:dyDescent="0.25">
      <c r="A248" s="117">
        <v>7</v>
      </c>
      <c r="B248" s="307" t="s">
        <v>700</v>
      </c>
      <c r="C248" s="119" t="s">
        <v>683</v>
      </c>
      <c r="D248" s="120">
        <v>1000000000</v>
      </c>
      <c r="E248" s="123">
        <v>40000000</v>
      </c>
      <c r="F248" s="282">
        <v>800000000</v>
      </c>
      <c r="G248" s="248"/>
      <c r="H248" s="248"/>
      <c r="I248" s="232"/>
    </row>
    <row r="249" spans="1:9" ht="15.75" x14ac:dyDescent="0.25">
      <c r="A249" s="117">
        <v>8</v>
      </c>
      <c r="B249" s="307" t="s">
        <v>701</v>
      </c>
      <c r="C249" s="119" t="s">
        <v>684</v>
      </c>
      <c r="D249" s="115" t="s">
        <v>20</v>
      </c>
      <c r="E249" s="88" t="s">
        <v>20</v>
      </c>
      <c r="F249" s="278" t="str">
        <f>D249</f>
        <v>-</v>
      </c>
      <c r="G249" s="206"/>
      <c r="H249" s="206"/>
      <c r="I249" s="232"/>
    </row>
    <row r="250" spans="1:9" ht="15.75" x14ac:dyDescent="0.25">
      <c r="A250" s="117">
        <v>9</v>
      </c>
      <c r="B250" s="307" t="s">
        <v>702</v>
      </c>
      <c r="C250" s="119" t="s">
        <v>685</v>
      </c>
      <c r="D250" s="120">
        <v>1800000</v>
      </c>
      <c r="E250" s="88" t="s">
        <v>20</v>
      </c>
      <c r="F250" s="278">
        <f>D250</f>
        <v>1800000</v>
      </c>
      <c r="G250" s="206"/>
      <c r="H250" s="206"/>
      <c r="I250" s="232"/>
    </row>
    <row r="251" spans="1:9" ht="15.75" x14ac:dyDescent="0.25">
      <c r="A251" s="117">
        <v>10</v>
      </c>
      <c r="B251" s="307" t="s">
        <v>703</v>
      </c>
      <c r="C251" s="119" t="s">
        <v>686</v>
      </c>
      <c r="D251" s="120">
        <v>3000000</v>
      </c>
      <c r="E251" s="88" t="s">
        <v>20</v>
      </c>
      <c r="F251" s="278">
        <f>D251</f>
        <v>3000000</v>
      </c>
      <c r="G251" s="206"/>
      <c r="H251" s="206"/>
      <c r="I251" s="232"/>
    </row>
    <row r="252" spans="1:9" ht="15.75" x14ac:dyDescent="0.25">
      <c r="A252" s="117">
        <v>11</v>
      </c>
      <c r="B252" s="307" t="s">
        <v>704</v>
      </c>
      <c r="C252" s="119" t="s">
        <v>687</v>
      </c>
      <c r="D252" s="120">
        <v>600000</v>
      </c>
      <c r="E252" s="88" t="s">
        <v>20</v>
      </c>
      <c r="F252" s="278">
        <f>D252</f>
        <v>600000</v>
      </c>
      <c r="G252" s="206"/>
      <c r="H252" s="206"/>
      <c r="I252" s="232"/>
    </row>
    <row r="253" spans="1:9" ht="15.75" x14ac:dyDescent="0.25">
      <c r="A253" s="117">
        <v>12</v>
      </c>
      <c r="B253" s="307" t="s">
        <v>705</v>
      </c>
      <c r="C253" s="119" t="s">
        <v>688</v>
      </c>
      <c r="D253" s="120">
        <v>250000</v>
      </c>
      <c r="E253" s="88" t="s">
        <v>20</v>
      </c>
      <c r="F253" s="278">
        <v>0</v>
      </c>
      <c r="G253" s="206"/>
      <c r="H253" s="206"/>
      <c r="I253" s="232"/>
    </row>
    <row r="254" spans="1:9" ht="31.5" x14ac:dyDescent="0.25">
      <c r="A254" s="117">
        <v>13</v>
      </c>
      <c r="B254" s="307" t="s">
        <v>706</v>
      </c>
      <c r="C254" s="119" t="s">
        <v>689</v>
      </c>
      <c r="D254" s="120">
        <v>2000000</v>
      </c>
      <c r="E254" s="88" t="s">
        <v>20</v>
      </c>
      <c r="F254" s="278">
        <v>0</v>
      </c>
      <c r="G254" s="206"/>
      <c r="H254" s="206"/>
      <c r="I254" s="232"/>
    </row>
    <row r="255" spans="1:9" ht="31.5" x14ac:dyDescent="0.25">
      <c r="A255" s="117">
        <v>14</v>
      </c>
      <c r="B255" s="307" t="s">
        <v>707</v>
      </c>
      <c r="C255" s="119" t="s">
        <v>690</v>
      </c>
      <c r="D255" s="120">
        <v>280000</v>
      </c>
      <c r="E255" s="88" t="s">
        <v>20</v>
      </c>
      <c r="F255" s="278">
        <v>0</v>
      </c>
      <c r="G255" s="206"/>
      <c r="H255" s="206"/>
      <c r="I255" s="232"/>
    </row>
    <row r="256" spans="1:9" ht="15.75" x14ac:dyDescent="0.25">
      <c r="A256" s="117">
        <v>15</v>
      </c>
      <c r="B256" s="307" t="s">
        <v>708</v>
      </c>
      <c r="C256" s="119" t="s">
        <v>691</v>
      </c>
      <c r="D256" s="120">
        <v>330000</v>
      </c>
      <c r="E256" s="88" t="s">
        <v>20</v>
      </c>
      <c r="F256" s="278">
        <v>0</v>
      </c>
      <c r="G256" s="206"/>
      <c r="H256" s="206"/>
      <c r="I256" s="232"/>
    </row>
    <row r="257" spans="1:9" ht="31.5" x14ac:dyDescent="0.25">
      <c r="A257" s="117">
        <v>16</v>
      </c>
      <c r="B257" s="307" t="s">
        <v>709</v>
      </c>
      <c r="C257" s="119" t="s">
        <v>692</v>
      </c>
      <c r="D257" s="120">
        <v>240000</v>
      </c>
      <c r="E257" s="88" t="s">
        <v>20</v>
      </c>
      <c r="F257" s="278">
        <v>0</v>
      </c>
      <c r="G257" s="206"/>
      <c r="H257" s="206"/>
      <c r="I257" s="232"/>
    </row>
    <row r="258" spans="1:9" ht="15.75" x14ac:dyDescent="0.25">
      <c r="A258" s="1201" t="s">
        <v>693</v>
      </c>
      <c r="B258" s="1201"/>
      <c r="C258" s="1201"/>
      <c r="D258" s="98">
        <f>SUM(D242:D257)</f>
        <v>1020000000</v>
      </c>
      <c r="E258" s="103">
        <v>40000000</v>
      </c>
      <c r="F258" s="279">
        <f>SUM(F242:F257)</f>
        <v>816900000</v>
      </c>
      <c r="G258" s="148"/>
      <c r="H258" s="148"/>
      <c r="I258" s="232"/>
    </row>
    <row r="259" spans="1:9" ht="15.75" x14ac:dyDescent="0.25">
      <c r="A259" s="267">
        <v>5</v>
      </c>
      <c r="B259" s="312" t="s">
        <v>356</v>
      </c>
      <c r="C259" s="153"/>
      <c r="D259" s="83"/>
      <c r="E259" s="83"/>
      <c r="F259" s="277"/>
      <c r="G259" s="245"/>
      <c r="H259" s="245"/>
      <c r="I259" s="232"/>
    </row>
    <row r="260" spans="1:9" ht="0.6" customHeight="1" x14ac:dyDescent="0.25">
      <c r="A260" s="117">
        <v>1</v>
      </c>
      <c r="B260" s="307" t="s">
        <v>366</v>
      </c>
      <c r="C260" s="119" t="s">
        <v>360</v>
      </c>
      <c r="D260" s="122">
        <v>0</v>
      </c>
      <c r="E260" s="88" t="s">
        <v>20</v>
      </c>
      <c r="F260" s="278">
        <f>D260</f>
        <v>0</v>
      </c>
      <c r="G260" s="206"/>
      <c r="H260" s="206"/>
      <c r="I260" s="232"/>
    </row>
    <row r="261" spans="1:9" ht="47.25" x14ac:dyDescent="0.25">
      <c r="A261" s="117">
        <v>1</v>
      </c>
      <c r="B261" s="307" t="s">
        <v>367</v>
      </c>
      <c r="C261" s="119" t="s">
        <v>361</v>
      </c>
      <c r="D261" s="120">
        <v>500000</v>
      </c>
      <c r="E261" s="88" t="s">
        <v>20</v>
      </c>
      <c r="F261" s="278">
        <f>D261</f>
        <v>500000</v>
      </c>
      <c r="G261" s="206"/>
      <c r="H261" s="206"/>
      <c r="I261" s="232"/>
    </row>
    <row r="262" spans="1:9" ht="15.75" x14ac:dyDescent="0.25">
      <c r="A262" s="117">
        <v>2</v>
      </c>
      <c r="B262" s="307" t="s">
        <v>368</v>
      </c>
      <c r="C262" s="119" t="s">
        <v>362</v>
      </c>
      <c r="D262" s="120">
        <v>500000</v>
      </c>
      <c r="E262" s="88" t="s">
        <v>20</v>
      </c>
      <c r="F262" s="278">
        <f>D262</f>
        <v>500000</v>
      </c>
      <c r="G262" s="206"/>
      <c r="H262" s="206"/>
      <c r="I262" s="232"/>
    </row>
    <row r="263" spans="1:9" ht="15.75" x14ac:dyDescent="0.25">
      <c r="A263" s="117">
        <v>3</v>
      </c>
      <c r="B263" s="307" t="s">
        <v>369</v>
      </c>
      <c r="C263" s="119" t="s">
        <v>363</v>
      </c>
      <c r="D263" s="120">
        <v>2000000</v>
      </c>
      <c r="E263" s="88" t="s">
        <v>20</v>
      </c>
      <c r="F263" s="278">
        <v>0</v>
      </c>
      <c r="G263" s="206"/>
      <c r="H263" s="206"/>
      <c r="I263" s="232"/>
    </row>
    <row r="264" spans="1:9" ht="15.75" x14ac:dyDescent="0.25">
      <c r="A264" s="117">
        <v>4</v>
      </c>
      <c r="B264" s="307" t="s">
        <v>370</v>
      </c>
      <c r="C264" s="119" t="s">
        <v>364</v>
      </c>
      <c r="D264" s="120">
        <v>2000000</v>
      </c>
      <c r="E264" s="88" t="s">
        <v>20</v>
      </c>
      <c r="F264" s="278">
        <v>1000000</v>
      </c>
      <c r="G264" s="206"/>
      <c r="H264" s="206"/>
      <c r="I264" s="232"/>
    </row>
    <row r="265" spans="1:9" ht="15.75" x14ac:dyDescent="0.25">
      <c r="A265" s="1201" t="s">
        <v>359</v>
      </c>
      <c r="B265" s="1201"/>
      <c r="C265" s="1201"/>
      <c r="D265" s="98">
        <f>SUM(D260:D264)</f>
        <v>5000000</v>
      </c>
      <c r="E265" s="98">
        <f>SUM(E260:E264)</f>
        <v>0</v>
      </c>
      <c r="F265" s="279">
        <f>SUM(F260:F264)</f>
        <v>2000000</v>
      </c>
      <c r="G265" s="148"/>
      <c r="H265" s="148"/>
      <c r="I265" s="232"/>
    </row>
    <row r="266" spans="1:9" ht="15.75" x14ac:dyDescent="0.25">
      <c r="A266" s="1201" t="s">
        <v>3417</v>
      </c>
      <c r="B266" s="1201"/>
      <c r="C266" s="1201"/>
      <c r="D266" s="98">
        <f>D265+D258+D240+D224+D198</f>
        <v>3345000000</v>
      </c>
      <c r="E266" s="98">
        <f>E265+E258+E240+E224+E198</f>
        <v>138304891.13999999</v>
      </c>
      <c r="F266" s="279">
        <f>F265+F258+F240+F224+F198</f>
        <v>2723900000</v>
      </c>
      <c r="G266" s="148"/>
      <c r="H266" s="148"/>
      <c r="I266" s="232"/>
    </row>
    <row r="267" spans="1:9" ht="15.75" x14ac:dyDescent="0.25">
      <c r="A267" s="1397" t="s">
        <v>3418</v>
      </c>
      <c r="B267" s="1397"/>
      <c r="C267" s="1397"/>
      <c r="D267" s="1397"/>
      <c r="E267" s="1397"/>
      <c r="F267" s="1398"/>
      <c r="G267" s="271"/>
      <c r="H267" s="271"/>
      <c r="I267" s="232"/>
    </row>
    <row r="268" spans="1:9" ht="15.75" x14ac:dyDescent="0.25">
      <c r="A268" s="266">
        <v>1</v>
      </c>
      <c r="B268" s="313" t="s">
        <v>941</v>
      </c>
      <c r="C268" s="152"/>
      <c r="D268" s="110"/>
      <c r="E268" s="110"/>
      <c r="F268" s="283"/>
      <c r="G268" s="249"/>
      <c r="H268" s="249"/>
      <c r="I268" s="232"/>
    </row>
    <row r="269" spans="1:9" ht="31.5" x14ac:dyDescent="0.25">
      <c r="A269" s="117">
        <v>1</v>
      </c>
      <c r="B269" s="307" t="s">
        <v>1004</v>
      </c>
      <c r="C269" s="119" t="s">
        <v>957</v>
      </c>
      <c r="D269" s="120">
        <v>20000000</v>
      </c>
      <c r="E269" s="88" t="s">
        <v>20</v>
      </c>
      <c r="F269" s="278">
        <f>D269</f>
        <v>20000000</v>
      </c>
      <c r="G269" s="206"/>
      <c r="H269" s="206"/>
      <c r="I269" s="232"/>
    </row>
    <row r="270" spans="1:9" ht="31.5" x14ac:dyDescent="0.25">
      <c r="A270" s="117">
        <v>2</v>
      </c>
      <c r="B270" s="307" t="s">
        <v>1005</v>
      </c>
      <c r="C270" s="119" t="s">
        <v>958</v>
      </c>
      <c r="D270" s="120">
        <v>30000000</v>
      </c>
      <c r="E270" s="88" t="s">
        <v>20</v>
      </c>
      <c r="F270" s="278">
        <f>D270</f>
        <v>30000000</v>
      </c>
      <c r="G270" s="206"/>
      <c r="H270" s="206"/>
      <c r="I270" s="232"/>
    </row>
    <row r="271" spans="1:9" ht="31.5" x14ac:dyDescent="0.25">
      <c r="A271" s="117">
        <v>3</v>
      </c>
      <c r="B271" s="307" t="s">
        <v>1006</v>
      </c>
      <c r="C271" s="119" t="s">
        <v>959</v>
      </c>
      <c r="D271" s="120">
        <v>20000000</v>
      </c>
      <c r="E271" s="88" t="s">
        <v>20</v>
      </c>
      <c r="F271" s="278">
        <f>D271</f>
        <v>20000000</v>
      </c>
      <c r="G271" s="206"/>
      <c r="H271" s="206"/>
      <c r="I271" s="232"/>
    </row>
    <row r="272" spans="1:9" ht="31.5" x14ac:dyDescent="0.25">
      <c r="A272" s="117">
        <v>4</v>
      </c>
      <c r="B272" s="307" t="s">
        <v>1003</v>
      </c>
      <c r="C272" s="119" t="s">
        <v>960</v>
      </c>
      <c r="D272" s="120">
        <v>20000000</v>
      </c>
      <c r="E272" s="88" t="s">
        <v>20</v>
      </c>
      <c r="F272" s="278">
        <f>D272</f>
        <v>20000000</v>
      </c>
      <c r="G272" s="206"/>
      <c r="H272" s="206"/>
      <c r="I272" s="232"/>
    </row>
    <row r="273" spans="1:9" ht="15.75" x14ac:dyDescent="0.25">
      <c r="A273" s="117">
        <v>5</v>
      </c>
      <c r="B273" s="307" t="s">
        <v>1002</v>
      </c>
      <c r="C273" s="119" t="s">
        <v>961</v>
      </c>
      <c r="D273" s="120">
        <v>235000000</v>
      </c>
      <c r="E273" s="88" t="s">
        <v>20</v>
      </c>
      <c r="F273" s="278">
        <v>150000000</v>
      </c>
      <c r="G273" s="206"/>
      <c r="H273" s="206"/>
      <c r="I273" s="232"/>
    </row>
    <row r="274" spans="1:9" ht="15.75" x14ac:dyDescent="0.25">
      <c r="A274" s="117">
        <v>6</v>
      </c>
      <c r="B274" s="307" t="s">
        <v>1001</v>
      </c>
      <c r="C274" s="119" t="s">
        <v>962</v>
      </c>
      <c r="D274" s="120">
        <v>5000000</v>
      </c>
      <c r="E274" s="88" t="s">
        <v>20</v>
      </c>
      <c r="F274" s="278">
        <f>D274</f>
        <v>5000000</v>
      </c>
      <c r="G274" s="206"/>
      <c r="H274" s="206"/>
      <c r="I274" s="232"/>
    </row>
    <row r="275" spans="1:9" ht="15.75" x14ac:dyDescent="0.25">
      <c r="A275" s="117">
        <v>7</v>
      </c>
      <c r="B275" s="307" t="s">
        <v>1000</v>
      </c>
      <c r="C275" s="119" t="s">
        <v>963</v>
      </c>
      <c r="D275" s="120">
        <v>10000000</v>
      </c>
      <c r="E275" s="123">
        <v>700000</v>
      </c>
      <c r="F275" s="278">
        <v>2000000</v>
      </c>
      <c r="G275" s="206"/>
      <c r="H275" s="206"/>
      <c r="I275" s="232"/>
    </row>
    <row r="276" spans="1:9" ht="31.5" x14ac:dyDescent="0.25">
      <c r="A276" s="117">
        <v>8</v>
      </c>
      <c r="B276" s="307" t="s">
        <v>999</v>
      </c>
      <c r="C276" s="119" t="s">
        <v>964</v>
      </c>
      <c r="D276" s="120">
        <v>5000000</v>
      </c>
      <c r="E276" s="88" t="s">
        <v>20</v>
      </c>
      <c r="F276" s="278">
        <f t="shared" ref="F276:F293" si="10">D276</f>
        <v>5000000</v>
      </c>
      <c r="G276" s="206"/>
      <c r="H276" s="206"/>
      <c r="I276" s="232"/>
    </row>
    <row r="277" spans="1:9" ht="31.5" x14ac:dyDescent="0.25">
      <c r="A277" s="117">
        <v>9</v>
      </c>
      <c r="B277" s="307" t="s">
        <v>998</v>
      </c>
      <c r="C277" s="119" t="s">
        <v>965</v>
      </c>
      <c r="D277" s="120">
        <v>2000000</v>
      </c>
      <c r="E277" s="88" t="s">
        <v>20</v>
      </c>
      <c r="F277" s="278">
        <f t="shared" si="10"/>
        <v>2000000</v>
      </c>
      <c r="G277" s="206"/>
      <c r="H277" s="206"/>
      <c r="I277" s="232"/>
    </row>
    <row r="278" spans="1:9" ht="15.75" x14ac:dyDescent="0.25">
      <c r="A278" s="117">
        <v>10</v>
      </c>
      <c r="B278" s="307" t="s">
        <v>997</v>
      </c>
      <c r="C278" s="119" t="s">
        <v>966</v>
      </c>
      <c r="D278" s="120">
        <v>5000000</v>
      </c>
      <c r="E278" s="88" t="s">
        <v>20</v>
      </c>
      <c r="F278" s="278">
        <f t="shared" si="10"/>
        <v>5000000</v>
      </c>
      <c r="G278" s="206"/>
      <c r="H278" s="206"/>
      <c r="I278" s="232"/>
    </row>
    <row r="279" spans="1:9" ht="31.5" x14ac:dyDescent="0.25">
      <c r="A279" s="117">
        <v>11</v>
      </c>
      <c r="B279" s="307" t="s">
        <v>993</v>
      </c>
      <c r="C279" s="119" t="s">
        <v>967</v>
      </c>
      <c r="D279" s="120">
        <v>3000000</v>
      </c>
      <c r="E279" s="88" t="s">
        <v>20</v>
      </c>
      <c r="F279" s="278">
        <f t="shared" si="10"/>
        <v>3000000</v>
      </c>
      <c r="G279" s="206"/>
      <c r="H279" s="206"/>
      <c r="I279" s="232"/>
    </row>
    <row r="280" spans="1:9" ht="31.5" x14ac:dyDescent="0.25">
      <c r="A280" s="117">
        <v>12</v>
      </c>
      <c r="B280" s="307" t="s">
        <v>994</v>
      </c>
      <c r="C280" s="119" t="s">
        <v>968</v>
      </c>
      <c r="D280" s="120">
        <v>15000000</v>
      </c>
      <c r="E280" s="88" t="s">
        <v>20</v>
      </c>
      <c r="F280" s="278">
        <f t="shared" si="10"/>
        <v>15000000</v>
      </c>
      <c r="G280" s="206"/>
      <c r="H280" s="206"/>
      <c r="I280" s="232"/>
    </row>
    <row r="281" spans="1:9" ht="31.5" x14ac:dyDescent="0.25">
      <c r="A281" s="117">
        <v>13</v>
      </c>
      <c r="B281" s="307" t="s">
        <v>995</v>
      </c>
      <c r="C281" s="119" t="s">
        <v>969</v>
      </c>
      <c r="D281" s="120">
        <v>55000000</v>
      </c>
      <c r="E281" s="88" t="s">
        <v>20</v>
      </c>
      <c r="F281" s="278">
        <f t="shared" si="10"/>
        <v>55000000</v>
      </c>
      <c r="G281" s="206"/>
      <c r="H281" s="206"/>
      <c r="I281" s="232"/>
    </row>
    <row r="282" spans="1:9" ht="15.75" x14ac:dyDescent="0.25">
      <c r="A282" s="117">
        <v>14</v>
      </c>
      <c r="B282" s="307" t="s">
        <v>996</v>
      </c>
      <c r="C282" s="119" t="s">
        <v>970</v>
      </c>
      <c r="D282" s="120">
        <v>5000000</v>
      </c>
      <c r="E282" s="123">
        <v>5000000</v>
      </c>
      <c r="F282" s="278">
        <f t="shared" si="10"/>
        <v>5000000</v>
      </c>
      <c r="G282" s="206"/>
      <c r="H282" s="206"/>
      <c r="I282" s="232"/>
    </row>
    <row r="283" spans="1:9" ht="15.75" x14ac:dyDescent="0.25">
      <c r="A283" s="117">
        <v>15</v>
      </c>
      <c r="B283" s="307" t="s">
        <v>992</v>
      </c>
      <c r="C283" s="119" t="s">
        <v>971</v>
      </c>
      <c r="D283" s="120">
        <v>2000000</v>
      </c>
      <c r="E283" s="88" t="s">
        <v>20</v>
      </c>
      <c r="F283" s="278">
        <f t="shared" si="10"/>
        <v>2000000</v>
      </c>
      <c r="G283" s="206"/>
      <c r="H283" s="206"/>
      <c r="I283" s="232"/>
    </row>
    <row r="284" spans="1:9" ht="15.75" x14ac:dyDescent="0.25">
      <c r="A284" s="117">
        <v>16</v>
      </c>
      <c r="B284" s="307" t="s">
        <v>991</v>
      </c>
      <c r="C284" s="119" t="s">
        <v>972</v>
      </c>
      <c r="D284" s="120">
        <v>2000000</v>
      </c>
      <c r="E284" s="88" t="s">
        <v>20</v>
      </c>
      <c r="F284" s="278">
        <f t="shared" si="10"/>
        <v>2000000</v>
      </c>
      <c r="G284" s="206"/>
      <c r="H284" s="206"/>
      <c r="I284" s="232"/>
    </row>
    <row r="285" spans="1:9" ht="31.5" x14ac:dyDescent="0.25">
      <c r="A285" s="117">
        <v>17</v>
      </c>
      <c r="B285" s="307" t="s">
        <v>990</v>
      </c>
      <c r="C285" s="119" t="s">
        <v>973</v>
      </c>
      <c r="D285" s="120">
        <v>5000000</v>
      </c>
      <c r="E285" s="88" t="s">
        <v>20</v>
      </c>
      <c r="F285" s="278">
        <f t="shared" si="10"/>
        <v>5000000</v>
      </c>
      <c r="G285" s="206"/>
      <c r="H285" s="206"/>
      <c r="I285" s="232"/>
    </row>
    <row r="286" spans="1:9" ht="15.75" x14ac:dyDescent="0.25">
      <c r="A286" s="117">
        <v>18</v>
      </c>
      <c r="B286" s="307" t="s">
        <v>989</v>
      </c>
      <c r="C286" s="119" t="s">
        <v>974</v>
      </c>
      <c r="D286" s="120">
        <v>50000000</v>
      </c>
      <c r="E286" s="88" t="s">
        <v>20</v>
      </c>
      <c r="F286" s="278">
        <f t="shared" si="10"/>
        <v>50000000</v>
      </c>
      <c r="G286" s="206"/>
      <c r="H286" s="206"/>
      <c r="I286" s="232"/>
    </row>
    <row r="287" spans="1:9" ht="15.75" x14ac:dyDescent="0.25">
      <c r="A287" s="117">
        <v>19</v>
      </c>
      <c r="B287" s="307" t="s">
        <v>988</v>
      </c>
      <c r="C287" s="119" t="s">
        <v>975</v>
      </c>
      <c r="D287" s="122">
        <v>0</v>
      </c>
      <c r="E287" s="88" t="s">
        <v>20</v>
      </c>
      <c r="F287" s="278">
        <f t="shared" si="10"/>
        <v>0</v>
      </c>
      <c r="G287" s="206"/>
      <c r="H287" s="206"/>
      <c r="I287" s="232"/>
    </row>
    <row r="288" spans="1:9" ht="15.75" x14ac:dyDescent="0.25">
      <c r="A288" s="117">
        <v>20</v>
      </c>
      <c r="B288" s="307" t="s">
        <v>987</v>
      </c>
      <c r="C288" s="119" t="s">
        <v>976</v>
      </c>
      <c r="D288" s="120">
        <v>50000000</v>
      </c>
      <c r="E288" s="88" t="s">
        <v>20</v>
      </c>
      <c r="F288" s="278">
        <f t="shared" si="10"/>
        <v>50000000</v>
      </c>
      <c r="G288" s="206"/>
      <c r="H288" s="206"/>
      <c r="I288" s="232"/>
    </row>
    <row r="289" spans="1:9" ht="31.5" x14ac:dyDescent="0.25">
      <c r="A289" s="117">
        <v>21</v>
      </c>
      <c r="B289" s="307" t="s">
        <v>986</v>
      </c>
      <c r="C289" s="119" t="s">
        <v>977</v>
      </c>
      <c r="D289" s="120">
        <v>10000000</v>
      </c>
      <c r="E289" s="123">
        <v>1890000</v>
      </c>
      <c r="F289" s="278">
        <f t="shared" si="10"/>
        <v>10000000</v>
      </c>
      <c r="G289" s="206"/>
      <c r="H289" s="206"/>
      <c r="I289" s="232"/>
    </row>
    <row r="290" spans="1:9" ht="15.75" x14ac:dyDescent="0.25">
      <c r="A290" s="117">
        <v>22</v>
      </c>
      <c r="B290" s="307" t="s">
        <v>985</v>
      </c>
      <c r="C290" s="119" t="s">
        <v>978</v>
      </c>
      <c r="D290" s="120">
        <v>60000000</v>
      </c>
      <c r="E290" s="123">
        <v>60000000</v>
      </c>
      <c r="F290" s="278">
        <f t="shared" si="10"/>
        <v>60000000</v>
      </c>
      <c r="G290" s="206"/>
      <c r="H290" s="206"/>
      <c r="I290" s="232"/>
    </row>
    <row r="291" spans="1:9" ht="15.75" x14ac:dyDescent="0.25">
      <c r="A291" s="117">
        <v>23</v>
      </c>
      <c r="B291" s="307" t="s">
        <v>984</v>
      </c>
      <c r="C291" s="119" t="s">
        <v>979</v>
      </c>
      <c r="D291" s="120">
        <v>1000000</v>
      </c>
      <c r="E291" s="88" t="s">
        <v>20</v>
      </c>
      <c r="F291" s="278">
        <f t="shared" si="10"/>
        <v>1000000</v>
      </c>
      <c r="G291" s="206"/>
      <c r="H291" s="206"/>
      <c r="I291" s="232"/>
    </row>
    <row r="292" spans="1:9" ht="15.75" x14ac:dyDescent="0.25">
      <c r="A292" s="117">
        <v>24</v>
      </c>
      <c r="B292" s="307" t="s">
        <v>983</v>
      </c>
      <c r="C292" s="119" t="s">
        <v>980</v>
      </c>
      <c r="D292" s="120">
        <v>10000000</v>
      </c>
      <c r="E292" s="123">
        <v>1800000</v>
      </c>
      <c r="F292" s="278">
        <f t="shared" si="10"/>
        <v>10000000</v>
      </c>
      <c r="G292" s="206"/>
      <c r="H292" s="206"/>
      <c r="I292" s="232"/>
    </row>
    <row r="293" spans="1:9" ht="31.5" x14ac:dyDescent="0.25">
      <c r="A293" s="117">
        <v>25</v>
      </c>
      <c r="B293" s="307" t="s">
        <v>982</v>
      </c>
      <c r="C293" s="119" t="s">
        <v>981</v>
      </c>
      <c r="D293" s="120">
        <v>30000000</v>
      </c>
      <c r="E293" s="88" t="s">
        <v>20</v>
      </c>
      <c r="F293" s="278">
        <f t="shared" si="10"/>
        <v>30000000</v>
      </c>
      <c r="G293" s="206"/>
      <c r="H293" s="206"/>
      <c r="I293" s="232"/>
    </row>
    <row r="294" spans="1:9" ht="15.75" x14ac:dyDescent="0.25">
      <c r="A294" s="1201" t="s">
        <v>956</v>
      </c>
      <c r="B294" s="1201"/>
      <c r="C294" s="1201"/>
      <c r="D294" s="98">
        <f>SUM(D269:D293)</f>
        <v>650000000</v>
      </c>
      <c r="E294" s="98">
        <f>SUM(E269:E293)</f>
        <v>69390000</v>
      </c>
      <c r="F294" s="279">
        <f>SUM(F269:F293)</f>
        <v>557000000</v>
      </c>
      <c r="G294" s="148"/>
      <c r="H294" s="148"/>
      <c r="I294" s="232"/>
    </row>
    <row r="295" spans="1:9" ht="15.75" x14ac:dyDescent="0.25">
      <c r="A295" s="267">
        <v>2</v>
      </c>
      <c r="B295" s="313" t="s">
        <v>2669</v>
      </c>
      <c r="C295" s="153"/>
      <c r="D295" s="83"/>
      <c r="E295" s="83"/>
      <c r="F295" s="284"/>
      <c r="G295" s="93"/>
      <c r="H295" s="93"/>
      <c r="I295" s="232"/>
    </row>
    <row r="296" spans="1:9" ht="15.75" x14ac:dyDescent="0.25">
      <c r="A296" s="117">
        <v>1</v>
      </c>
      <c r="B296" s="307" t="s">
        <v>2670</v>
      </c>
      <c r="C296" s="119" t="s">
        <v>2671</v>
      </c>
      <c r="D296" s="120">
        <v>10000000</v>
      </c>
      <c r="E296" s="123">
        <v>3500000</v>
      </c>
      <c r="F296" s="285">
        <v>5000000</v>
      </c>
      <c r="G296" s="101"/>
      <c r="H296" s="101"/>
      <c r="I296" s="232"/>
    </row>
    <row r="297" spans="1:9" ht="31.5" x14ac:dyDescent="0.25">
      <c r="A297" s="117">
        <v>2</v>
      </c>
      <c r="B297" s="307" t="s">
        <v>2672</v>
      </c>
      <c r="C297" s="119" t="s">
        <v>2673</v>
      </c>
      <c r="D297" s="120">
        <v>5000000</v>
      </c>
      <c r="E297" s="88" t="s">
        <v>20</v>
      </c>
      <c r="F297" s="285">
        <f t="shared" ref="F297:F303" si="11">D297</f>
        <v>5000000</v>
      </c>
      <c r="G297" s="101"/>
      <c r="H297" s="101"/>
      <c r="I297" s="232"/>
    </row>
    <row r="298" spans="1:9" ht="15.75" x14ac:dyDescent="0.25">
      <c r="A298" s="117">
        <v>3</v>
      </c>
      <c r="B298" s="307" t="s">
        <v>2674</v>
      </c>
      <c r="C298" s="119" t="s">
        <v>2675</v>
      </c>
      <c r="D298" s="120">
        <v>5000000</v>
      </c>
      <c r="E298" s="88" t="s">
        <v>20</v>
      </c>
      <c r="F298" s="285">
        <f t="shared" si="11"/>
        <v>5000000</v>
      </c>
      <c r="G298" s="101"/>
      <c r="H298" s="101"/>
      <c r="I298" s="232"/>
    </row>
    <row r="299" spans="1:9" ht="15.75" x14ac:dyDescent="0.25">
      <c r="A299" s="117">
        <v>4</v>
      </c>
      <c r="B299" s="307" t="s">
        <v>2676</v>
      </c>
      <c r="C299" s="119" t="s">
        <v>2677</v>
      </c>
      <c r="D299" s="120">
        <v>1519884078.8599999</v>
      </c>
      <c r="E299" s="88" t="s">
        <v>20</v>
      </c>
      <c r="F299" s="286">
        <f t="shared" si="11"/>
        <v>1519884078.8599999</v>
      </c>
      <c r="G299" s="250"/>
      <c r="H299" s="250"/>
      <c r="I299" s="232"/>
    </row>
    <row r="300" spans="1:9" ht="15.75" x14ac:dyDescent="0.25">
      <c r="A300" s="117">
        <v>5</v>
      </c>
      <c r="B300" s="307" t="s">
        <v>2678</v>
      </c>
      <c r="C300" s="119" t="s">
        <v>2679</v>
      </c>
      <c r="D300" s="120">
        <v>1534884078.8599999</v>
      </c>
      <c r="E300" s="88" t="s">
        <v>20</v>
      </c>
      <c r="F300" s="286">
        <f t="shared" si="11"/>
        <v>1534884078.8599999</v>
      </c>
      <c r="G300" s="250"/>
      <c r="H300" s="250"/>
      <c r="I300" s="232"/>
    </row>
    <row r="301" spans="1:9" ht="31.5" x14ac:dyDescent="0.25">
      <c r="A301" s="117">
        <v>6</v>
      </c>
      <c r="B301" s="307" t="s">
        <v>2680</v>
      </c>
      <c r="C301" s="119" t="s">
        <v>2681</v>
      </c>
      <c r="D301" s="120">
        <v>5000000</v>
      </c>
      <c r="E301" s="88" t="s">
        <v>20</v>
      </c>
      <c r="F301" s="285">
        <f t="shared" si="11"/>
        <v>5000000</v>
      </c>
      <c r="G301" s="101"/>
      <c r="H301" s="101"/>
      <c r="I301" s="232"/>
    </row>
    <row r="302" spans="1:9" ht="31.5" x14ac:dyDescent="0.25">
      <c r="A302" s="117">
        <v>7</v>
      </c>
      <c r="B302" s="307" t="s">
        <v>2682</v>
      </c>
      <c r="C302" s="119" t="s">
        <v>2683</v>
      </c>
      <c r="D302" s="120">
        <v>5000000</v>
      </c>
      <c r="E302" s="88" t="s">
        <v>20</v>
      </c>
      <c r="F302" s="285">
        <f t="shared" si="11"/>
        <v>5000000</v>
      </c>
      <c r="G302" s="101"/>
      <c r="H302" s="101"/>
      <c r="I302" s="232"/>
    </row>
    <row r="303" spans="1:9" ht="15.75" x14ac:dyDescent="0.25">
      <c r="A303" s="117">
        <v>8</v>
      </c>
      <c r="B303" s="307" t="s">
        <v>2684</v>
      </c>
      <c r="C303" s="119" t="s">
        <v>2685</v>
      </c>
      <c r="D303" s="120">
        <v>20000000</v>
      </c>
      <c r="E303" s="88" t="s">
        <v>20</v>
      </c>
      <c r="F303" s="285">
        <f t="shared" si="11"/>
        <v>20000000</v>
      </c>
      <c r="G303" s="101"/>
      <c r="H303" s="101"/>
      <c r="I303" s="232"/>
    </row>
    <row r="304" spans="1:9" ht="47.25" x14ac:dyDescent="0.25">
      <c r="A304" s="117">
        <v>9</v>
      </c>
      <c r="B304" s="307" t="s">
        <v>2686</v>
      </c>
      <c r="C304" s="119" t="s">
        <v>2687</v>
      </c>
      <c r="D304" s="120">
        <v>5000000</v>
      </c>
      <c r="E304" s="88" t="s">
        <v>20</v>
      </c>
      <c r="F304" s="285">
        <f>D304</f>
        <v>5000000</v>
      </c>
      <c r="G304" s="101"/>
      <c r="H304" s="101"/>
      <c r="I304" s="232"/>
    </row>
    <row r="305" spans="1:9" ht="15.75" x14ac:dyDescent="0.25">
      <c r="A305" s="1201" t="s">
        <v>2688</v>
      </c>
      <c r="B305" s="1201"/>
      <c r="C305" s="1201"/>
      <c r="D305" s="167">
        <f>SUM(D296:D304)</f>
        <v>3109768157.7199998</v>
      </c>
      <c r="E305" s="103">
        <v>3500000</v>
      </c>
      <c r="F305" s="287">
        <f>SUM(F296:F304)</f>
        <v>3104768157.7199998</v>
      </c>
      <c r="G305" s="251"/>
      <c r="H305" s="251"/>
      <c r="I305" s="232"/>
    </row>
    <row r="306" spans="1:9" ht="15.75" x14ac:dyDescent="0.25">
      <c r="A306" s="267">
        <v>3</v>
      </c>
      <c r="B306" s="313" t="s">
        <v>2689</v>
      </c>
      <c r="C306" s="153"/>
      <c r="D306" s="83"/>
      <c r="E306" s="83"/>
      <c r="F306" s="284"/>
      <c r="G306" s="93"/>
      <c r="H306" s="93"/>
      <c r="I306" s="232"/>
    </row>
    <row r="307" spans="1:9" ht="15.75" x14ac:dyDescent="0.25">
      <c r="A307" s="117">
        <v>1</v>
      </c>
      <c r="B307" s="307" t="s">
        <v>2690</v>
      </c>
      <c r="C307" s="119" t="s">
        <v>2691</v>
      </c>
      <c r="D307" s="120">
        <v>2000000</v>
      </c>
      <c r="E307" s="88" t="s">
        <v>20</v>
      </c>
      <c r="F307" s="285">
        <v>1000000</v>
      </c>
      <c r="G307" s="101"/>
      <c r="H307" s="101"/>
      <c r="I307" s="232"/>
    </row>
    <row r="308" spans="1:9" ht="15.75" x14ac:dyDescent="0.25">
      <c r="A308" s="117">
        <v>2</v>
      </c>
      <c r="B308" s="307" t="s">
        <v>2692</v>
      </c>
      <c r="C308" s="119" t="s">
        <v>2693</v>
      </c>
      <c r="D308" s="120">
        <v>1000000</v>
      </c>
      <c r="E308" s="88" t="s">
        <v>20</v>
      </c>
      <c r="F308" s="285">
        <v>500000</v>
      </c>
      <c r="G308" s="101"/>
      <c r="H308" s="101"/>
      <c r="I308" s="232"/>
    </row>
    <row r="309" spans="1:9" ht="15.75" x14ac:dyDescent="0.25">
      <c r="A309" s="117">
        <v>3</v>
      </c>
      <c r="B309" s="307" t="s">
        <v>2694</v>
      </c>
      <c r="C309" s="119" t="s">
        <v>2695</v>
      </c>
      <c r="D309" s="120">
        <v>4000000</v>
      </c>
      <c r="E309" s="88" t="s">
        <v>20</v>
      </c>
      <c r="F309" s="285">
        <v>2500000</v>
      </c>
      <c r="G309" s="101"/>
      <c r="H309" s="101"/>
      <c r="I309" s="232"/>
    </row>
    <row r="310" spans="1:9" ht="15.75" x14ac:dyDescent="0.25">
      <c r="A310" s="117">
        <v>4</v>
      </c>
      <c r="B310" s="307" t="s">
        <v>2696</v>
      </c>
      <c r="C310" s="119" t="s">
        <v>2697</v>
      </c>
      <c r="D310" s="120">
        <v>3000000</v>
      </c>
      <c r="E310" s="88" t="s">
        <v>20</v>
      </c>
      <c r="F310" s="285">
        <f>D310</f>
        <v>3000000</v>
      </c>
      <c r="G310" s="101"/>
      <c r="H310" s="101"/>
      <c r="I310" s="232"/>
    </row>
    <row r="311" spans="1:9" ht="15.75" x14ac:dyDescent="0.25">
      <c r="A311" s="1201" t="s">
        <v>2698</v>
      </c>
      <c r="B311" s="1201"/>
      <c r="C311" s="1201"/>
      <c r="D311" s="167">
        <f>SUM(D307:D310)</f>
        <v>10000000</v>
      </c>
      <c r="E311" s="98">
        <f>SUM(E310)</f>
        <v>0</v>
      </c>
      <c r="F311" s="288">
        <f>SUM(F307:F310)</f>
        <v>7000000</v>
      </c>
      <c r="G311" s="168"/>
      <c r="H311" s="168"/>
      <c r="I311" s="232"/>
    </row>
    <row r="312" spans="1:9" ht="15.75" x14ac:dyDescent="0.25">
      <c r="A312" s="267">
        <v>4</v>
      </c>
      <c r="B312" s="313" t="s">
        <v>2705</v>
      </c>
      <c r="C312" s="133"/>
      <c r="D312" s="134"/>
      <c r="E312" s="134"/>
      <c r="F312" s="289"/>
      <c r="G312" s="88"/>
      <c r="H312" s="88"/>
      <c r="I312" s="232"/>
    </row>
    <row r="313" spans="1:9" ht="15.75" x14ac:dyDescent="0.25">
      <c r="A313" s="117">
        <v>1</v>
      </c>
      <c r="B313" s="307" t="s">
        <v>2706</v>
      </c>
      <c r="C313" s="119" t="s">
        <v>2707</v>
      </c>
      <c r="D313" s="123">
        <v>2000000</v>
      </c>
      <c r="E313" s="88" t="s">
        <v>20</v>
      </c>
      <c r="F313" s="285">
        <v>1000000</v>
      </c>
      <c r="G313" s="101"/>
      <c r="H313" s="101"/>
      <c r="I313" s="232"/>
    </row>
    <row r="314" spans="1:9" ht="15.75" x14ac:dyDescent="0.25">
      <c r="A314" s="1201" t="s">
        <v>2708</v>
      </c>
      <c r="B314" s="1201"/>
      <c r="C314" s="1201"/>
      <c r="D314" s="103">
        <v>2000000</v>
      </c>
      <c r="E314" s="98">
        <f>SUM(E313)</f>
        <v>0</v>
      </c>
      <c r="F314" s="288">
        <f>SUM(F313)</f>
        <v>1000000</v>
      </c>
      <c r="G314" s="168"/>
      <c r="H314" s="168"/>
      <c r="I314" s="232"/>
    </row>
    <row r="315" spans="1:9" ht="15.75" x14ac:dyDescent="0.25">
      <c r="A315" s="267">
        <v>5</v>
      </c>
      <c r="B315" s="313" t="s">
        <v>2709</v>
      </c>
      <c r="C315" s="153"/>
      <c r="D315" s="83"/>
      <c r="E315" s="83"/>
      <c r="F315" s="284"/>
      <c r="G315" s="93"/>
      <c r="H315" s="93"/>
      <c r="I315" s="232"/>
    </row>
    <row r="316" spans="1:9" ht="15.75" x14ac:dyDescent="0.25">
      <c r="A316" s="117">
        <v>1</v>
      </c>
      <c r="B316" s="307" t="s">
        <v>2710</v>
      </c>
      <c r="C316" s="119" t="s">
        <v>2711</v>
      </c>
      <c r="D316" s="123">
        <v>2000000</v>
      </c>
      <c r="E316" s="88" t="s">
        <v>20</v>
      </c>
      <c r="F316" s="285">
        <v>1000000</v>
      </c>
      <c r="G316" s="101"/>
      <c r="H316" s="101"/>
      <c r="I316" s="232"/>
    </row>
    <row r="317" spans="1:9" ht="15.75" x14ac:dyDescent="0.25">
      <c r="A317" s="1201" t="s">
        <v>2712</v>
      </c>
      <c r="B317" s="1201"/>
      <c r="C317" s="1201"/>
      <c r="D317" s="103">
        <v>2000000</v>
      </c>
      <c r="E317" s="98">
        <f>SUM(E316)</f>
        <v>0</v>
      </c>
      <c r="F317" s="288">
        <f>SUM(F316)</f>
        <v>1000000</v>
      </c>
      <c r="G317" s="168"/>
      <c r="H317" s="168"/>
      <c r="I317" s="232"/>
    </row>
    <row r="318" spans="1:9" ht="15.75" x14ac:dyDescent="0.25">
      <c r="A318" s="267">
        <v>6</v>
      </c>
      <c r="B318" s="313" t="s">
        <v>2713</v>
      </c>
      <c r="C318" s="153"/>
      <c r="D318" s="83"/>
      <c r="E318" s="83"/>
      <c r="F318" s="284"/>
      <c r="G318" s="93"/>
      <c r="H318" s="93"/>
      <c r="I318" s="232"/>
    </row>
    <row r="319" spans="1:9" ht="15.75" x14ac:dyDescent="0.25">
      <c r="A319" s="117">
        <v>1</v>
      </c>
      <c r="B319" s="307" t="s">
        <v>2714</v>
      </c>
      <c r="C319" s="119" t="s">
        <v>1829</v>
      </c>
      <c r="D319" s="123">
        <v>2000000</v>
      </c>
      <c r="E319" s="88" t="s">
        <v>20</v>
      </c>
      <c r="F319" s="285">
        <v>1000000</v>
      </c>
      <c r="G319" s="101"/>
      <c r="H319" s="101"/>
      <c r="I319" s="232"/>
    </row>
    <row r="320" spans="1:9" ht="15.75" x14ac:dyDescent="0.25">
      <c r="A320" s="1201" t="s">
        <v>2715</v>
      </c>
      <c r="B320" s="1201"/>
      <c r="C320" s="1201"/>
      <c r="D320" s="103">
        <v>2000000</v>
      </c>
      <c r="E320" s="98">
        <f>SUM(E319)</f>
        <v>0</v>
      </c>
      <c r="F320" s="288">
        <f>SUM(F319)</f>
        <v>1000000</v>
      </c>
      <c r="G320" s="168"/>
      <c r="H320" s="168"/>
      <c r="I320" s="232"/>
    </row>
    <row r="321" spans="1:9" ht="15.75" x14ac:dyDescent="0.25">
      <c r="A321" s="267">
        <v>7</v>
      </c>
      <c r="B321" s="313" t="s">
        <v>2716</v>
      </c>
      <c r="C321" s="153"/>
      <c r="D321" s="83"/>
      <c r="E321" s="83"/>
      <c r="F321" s="284"/>
      <c r="G321" s="93"/>
      <c r="H321" s="93"/>
      <c r="I321" s="232"/>
    </row>
    <row r="322" spans="1:9" ht="15.75" x14ac:dyDescent="0.25">
      <c r="A322" s="117">
        <v>1</v>
      </c>
      <c r="B322" s="307" t="s">
        <v>2717</v>
      </c>
      <c r="C322" s="119" t="s">
        <v>2718</v>
      </c>
      <c r="D322" s="123">
        <v>2000000</v>
      </c>
      <c r="E322" s="88" t="s">
        <v>20</v>
      </c>
      <c r="F322" s="285">
        <v>1000000</v>
      </c>
      <c r="G322" s="101"/>
      <c r="H322" s="101"/>
      <c r="I322" s="232"/>
    </row>
    <row r="323" spans="1:9" ht="15.75" x14ac:dyDescent="0.25">
      <c r="A323" s="1201" t="s">
        <v>2719</v>
      </c>
      <c r="B323" s="1201"/>
      <c r="C323" s="1201"/>
      <c r="D323" s="103">
        <v>2000000</v>
      </c>
      <c r="E323" s="98">
        <f>SUM(E322)</f>
        <v>0</v>
      </c>
      <c r="F323" s="288">
        <f>SUM(F322)</f>
        <v>1000000</v>
      </c>
      <c r="G323" s="168"/>
      <c r="H323" s="168"/>
      <c r="I323" s="232"/>
    </row>
    <row r="324" spans="1:9" ht="15.75" x14ac:dyDescent="0.25">
      <c r="A324" s="267">
        <v>8</v>
      </c>
      <c r="B324" s="313" t="s">
        <v>2720</v>
      </c>
      <c r="C324" s="153"/>
      <c r="D324" s="83"/>
      <c r="E324" s="83"/>
      <c r="F324" s="284"/>
      <c r="G324" s="93"/>
      <c r="H324" s="93"/>
      <c r="I324" s="232"/>
    </row>
    <row r="325" spans="1:9" ht="31.5" x14ac:dyDescent="0.25">
      <c r="A325" s="94">
        <v>1</v>
      </c>
      <c r="B325" s="309" t="s">
        <v>2721</v>
      </c>
      <c r="C325" s="96" t="s">
        <v>2722</v>
      </c>
      <c r="D325" s="11">
        <v>2000000</v>
      </c>
      <c r="E325" s="88" t="s">
        <v>20</v>
      </c>
      <c r="F325" s="285">
        <v>1000000</v>
      </c>
      <c r="G325" s="101"/>
      <c r="H325" s="101"/>
      <c r="I325" s="232"/>
    </row>
    <row r="326" spans="1:9" ht="15.75" x14ac:dyDescent="0.25">
      <c r="A326" s="94">
        <v>2</v>
      </c>
      <c r="B326" s="309" t="s">
        <v>2723</v>
      </c>
      <c r="C326" s="96" t="s">
        <v>1829</v>
      </c>
      <c r="D326" s="11">
        <v>1000000</v>
      </c>
      <c r="E326" s="88" t="s">
        <v>20</v>
      </c>
      <c r="F326" s="285">
        <v>500000</v>
      </c>
      <c r="G326" s="101"/>
      <c r="H326" s="101"/>
      <c r="I326" s="232"/>
    </row>
    <row r="327" spans="1:9" ht="15.75" x14ac:dyDescent="0.25">
      <c r="A327" s="1201" t="s">
        <v>2724</v>
      </c>
      <c r="B327" s="1201"/>
      <c r="C327" s="1201"/>
      <c r="D327" s="97">
        <f>SUM(D325:D326)</f>
        <v>3000000</v>
      </c>
      <c r="E327" s="98">
        <f>SUM(E326)</f>
        <v>0</v>
      </c>
      <c r="F327" s="288">
        <f>SUM(F325:F326)</f>
        <v>1500000</v>
      </c>
      <c r="G327" s="168"/>
      <c r="H327" s="168"/>
      <c r="I327" s="232"/>
    </row>
    <row r="328" spans="1:9" ht="15.75" x14ac:dyDescent="0.25">
      <c r="A328" s="267">
        <v>9</v>
      </c>
      <c r="B328" s="313" t="s">
        <v>2725</v>
      </c>
      <c r="C328" s="153"/>
      <c r="D328" s="83"/>
      <c r="E328" s="83"/>
      <c r="F328" s="284"/>
      <c r="G328" s="93"/>
      <c r="H328" s="93"/>
      <c r="I328" s="232"/>
    </row>
    <row r="329" spans="1:9" ht="15.75" x14ac:dyDescent="0.25">
      <c r="A329" s="117">
        <v>1</v>
      </c>
      <c r="B329" s="307" t="s">
        <v>2726</v>
      </c>
      <c r="C329" s="119" t="s">
        <v>2718</v>
      </c>
      <c r="D329" s="123">
        <v>2000000</v>
      </c>
      <c r="E329" s="88" t="s">
        <v>20</v>
      </c>
      <c r="F329" s="285">
        <v>1000000</v>
      </c>
      <c r="G329" s="101"/>
      <c r="H329" s="101"/>
      <c r="I329" s="232"/>
    </row>
    <row r="330" spans="1:9" ht="15.75" x14ac:dyDescent="0.25">
      <c r="A330" s="1201" t="s">
        <v>2727</v>
      </c>
      <c r="B330" s="1201"/>
      <c r="C330" s="1201"/>
      <c r="D330" s="103">
        <v>2000000</v>
      </c>
      <c r="E330" s="98">
        <f>SUM(E329)</f>
        <v>0</v>
      </c>
      <c r="F330" s="288">
        <f>SUM(F329)</f>
        <v>1000000</v>
      </c>
      <c r="G330" s="168"/>
      <c r="H330" s="168"/>
      <c r="I330" s="232"/>
    </row>
    <row r="331" spans="1:9" ht="15.75" x14ac:dyDescent="0.25">
      <c r="A331" s="267">
        <v>10</v>
      </c>
      <c r="B331" s="313" t="s">
        <v>2728</v>
      </c>
      <c r="C331" s="153"/>
      <c r="D331" s="83"/>
      <c r="E331" s="83"/>
      <c r="F331" s="284"/>
      <c r="G331" s="93"/>
      <c r="H331" s="93"/>
      <c r="I331" s="232"/>
    </row>
    <row r="332" spans="1:9" ht="31.5" x14ac:dyDescent="0.25">
      <c r="A332" s="117">
        <v>1</v>
      </c>
      <c r="B332" s="307" t="s">
        <v>2729</v>
      </c>
      <c r="C332" s="119" t="s">
        <v>2730</v>
      </c>
      <c r="D332" s="123">
        <v>2000000</v>
      </c>
      <c r="E332" s="88" t="s">
        <v>20</v>
      </c>
      <c r="F332" s="285">
        <v>1000000</v>
      </c>
      <c r="G332" s="101"/>
      <c r="H332" s="101"/>
      <c r="I332" s="232"/>
    </row>
    <row r="333" spans="1:9" ht="15.75" x14ac:dyDescent="0.25">
      <c r="A333" s="1201" t="s">
        <v>2731</v>
      </c>
      <c r="B333" s="1201"/>
      <c r="C333" s="1201"/>
      <c r="D333" s="103">
        <v>2000000</v>
      </c>
      <c r="E333" s="98">
        <f>SUM(E332)</f>
        <v>0</v>
      </c>
      <c r="F333" s="288">
        <f>SUM(F332)</f>
        <v>1000000</v>
      </c>
      <c r="G333" s="168"/>
      <c r="H333" s="168"/>
      <c r="I333" s="232"/>
    </row>
    <row r="334" spans="1:9" ht="15.75" x14ac:dyDescent="0.25">
      <c r="A334" s="267">
        <v>11</v>
      </c>
      <c r="B334" s="313" t="s">
        <v>2732</v>
      </c>
      <c r="C334" s="153"/>
      <c r="D334" s="83"/>
      <c r="E334" s="83"/>
      <c r="F334" s="284"/>
      <c r="G334" s="93"/>
      <c r="H334" s="93"/>
      <c r="I334" s="232"/>
    </row>
    <row r="335" spans="1:9" ht="15.75" x14ac:dyDescent="0.25">
      <c r="A335" s="117">
        <v>1</v>
      </c>
      <c r="B335" s="307" t="s">
        <v>2714</v>
      </c>
      <c r="C335" s="119" t="s">
        <v>1829</v>
      </c>
      <c r="D335" s="123">
        <v>2000000</v>
      </c>
      <c r="E335" s="88" t="s">
        <v>20</v>
      </c>
      <c r="F335" s="285">
        <v>1000000</v>
      </c>
      <c r="G335" s="101"/>
      <c r="H335" s="101"/>
      <c r="I335" s="232"/>
    </row>
    <row r="336" spans="1:9" ht="15.75" x14ac:dyDescent="0.25">
      <c r="A336" s="1201" t="s">
        <v>2733</v>
      </c>
      <c r="B336" s="1201"/>
      <c r="C336" s="1201"/>
      <c r="D336" s="103">
        <v>2000000</v>
      </c>
      <c r="E336" s="98">
        <f>SUM(E335)</f>
        <v>0</v>
      </c>
      <c r="F336" s="288">
        <f>SUM(F335)</f>
        <v>1000000</v>
      </c>
      <c r="G336" s="168"/>
      <c r="H336" s="168"/>
      <c r="I336" s="232"/>
    </row>
    <row r="337" spans="1:9" ht="15.75" x14ac:dyDescent="0.25">
      <c r="A337" s="267">
        <v>12</v>
      </c>
      <c r="B337" s="313" t="s">
        <v>3204</v>
      </c>
      <c r="C337" s="153"/>
      <c r="D337" s="83"/>
      <c r="E337" s="83"/>
      <c r="F337" s="284"/>
      <c r="G337" s="93"/>
      <c r="H337" s="93"/>
      <c r="I337" s="232"/>
    </row>
    <row r="338" spans="1:9" ht="15.75" x14ac:dyDescent="0.25">
      <c r="A338" s="117">
        <v>1</v>
      </c>
      <c r="B338" s="307" t="s">
        <v>2734</v>
      </c>
      <c r="C338" s="119" t="s">
        <v>2735</v>
      </c>
      <c r="D338" s="123">
        <v>2000000</v>
      </c>
      <c r="E338" s="88" t="s">
        <v>20</v>
      </c>
      <c r="F338" s="285">
        <v>1000000</v>
      </c>
      <c r="G338" s="101"/>
      <c r="H338" s="101"/>
      <c r="I338" s="232"/>
    </row>
    <row r="339" spans="1:9" ht="15.75" x14ac:dyDescent="0.25">
      <c r="A339" s="1201" t="s">
        <v>3419</v>
      </c>
      <c r="B339" s="1201"/>
      <c r="C339" s="1201"/>
      <c r="D339" s="103">
        <v>2000000</v>
      </c>
      <c r="E339" s="98">
        <f>SUM(E338)</f>
        <v>0</v>
      </c>
      <c r="F339" s="279">
        <f>SUM(F338)</f>
        <v>1000000</v>
      </c>
      <c r="G339" s="148"/>
      <c r="H339" s="148"/>
      <c r="I339" s="232"/>
    </row>
    <row r="340" spans="1:9" ht="15.75" x14ac:dyDescent="0.25">
      <c r="A340" s="108">
        <v>13</v>
      </c>
      <c r="B340" s="314" t="s">
        <v>156</v>
      </c>
      <c r="C340" s="152"/>
      <c r="D340" s="110"/>
      <c r="E340" s="83"/>
      <c r="F340" s="277"/>
      <c r="G340" s="245"/>
      <c r="H340" s="245"/>
      <c r="I340" s="232"/>
    </row>
    <row r="341" spans="1:9" ht="78.75" x14ac:dyDescent="0.25">
      <c r="A341" s="94">
        <v>1</v>
      </c>
      <c r="B341" s="309" t="s">
        <v>213</v>
      </c>
      <c r="C341" s="96" t="s">
        <v>186</v>
      </c>
      <c r="D341" s="11">
        <v>800000</v>
      </c>
      <c r="E341" s="88" t="s">
        <v>20</v>
      </c>
      <c r="F341" s="278">
        <f>D341</f>
        <v>800000</v>
      </c>
      <c r="G341" s="206"/>
      <c r="H341" s="206"/>
      <c r="I341" s="232"/>
    </row>
    <row r="342" spans="1:9" ht="94.5" x14ac:dyDescent="0.25">
      <c r="A342" s="94">
        <v>2</v>
      </c>
      <c r="B342" s="309" t="s">
        <v>200</v>
      </c>
      <c r="C342" s="96" t="s">
        <v>187</v>
      </c>
      <c r="D342" s="11">
        <v>5000000</v>
      </c>
      <c r="E342" s="88" t="s">
        <v>20</v>
      </c>
      <c r="F342" s="278">
        <f>D342</f>
        <v>5000000</v>
      </c>
      <c r="G342" s="206"/>
      <c r="H342" s="206"/>
      <c r="I342" s="232"/>
    </row>
    <row r="343" spans="1:9" ht="15.75" x14ac:dyDescent="0.25">
      <c r="A343" s="94">
        <v>3</v>
      </c>
      <c r="B343" s="309" t="s">
        <v>201</v>
      </c>
      <c r="C343" s="96" t="s">
        <v>188</v>
      </c>
      <c r="D343" s="11">
        <v>500000</v>
      </c>
      <c r="E343" s="88" t="s">
        <v>20</v>
      </c>
      <c r="F343" s="278">
        <f>D343</f>
        <v>500000</v>
      </c>
      <c r="G343" s="206"/>
      <c r="H343" s="206"/>
      <c r="I343" s="232"/>
    </row>
    <row r="344" spans="1:9" ht="110.25" x14ac:dyDescent="0.25">
      <c r="A344" s="94">
        <v>4</v>
      </c>
      <c r="B344" s="309" t="s">
        <v>202</v>
      </c>
      <c r="C344" s="96" t="s">
        <v>189</v>
      </c>
      <c r="D344" s="11">
        <v>1500000</v>
      </c>
      <c r="E344" s="88" t="s">
        <v>20</v>
      </c>
      <c r="F344" s="278">
        <f>D344</f>
        <v>1500000</v>
      </c>
      <c r="G344" s="206"/>
      <c r="H344" s="206"/>
      <c r="I344" s="232"/>
    </row>
    <row r="345" spans="1:9" ht="47.25" x14ac:dyDescent="0.25">
      <c r="A345" s="94">
        <v>5</v>
      </c>
      <c r="B345" s="309" t="s">
        <v>203</v>
      </c>
      <c r="C345" s="96" t="s">
        <v>190</v>
      </c>
      <c r="D345" s="11">
        <v>500000</v>
      </c>
      <c r="E345" s="88" t="s">
        <v>20</v>
      </c>
      <c r="F345" s="278">
        <f>D345</f>
        <v>500000</v>
      </c>
      <c r="G345" s="206"/>
      <c r="H345" s="206"/>
      <c r="I345" s="232"/>
    </row>
    <row r="346" spans="1:9" ht="31.5" x14ac:dyDescent="0.25">
      <c r="A346" s="94">
        <v>6</v>
      </c>
      <c r="B346" s="309" t="s">
        <v>204</v>
      </c>
      <c r="C346" s="96" t="s">
        <v>191</v>
      </c>
      <c r="D346" s="11">
        <v>80000000</v>
      </c>
      <c r="E346" s="88" t="s">
        <v>20</v>
      </c>
      <c r="F346" s="278">
        <v>30000000</v>
      </c>
      <c r="G346" s="206"/>
      <c r="H346" s="206"/>
      <c r="I346" s="232"/>
    </row>
    <row r="347" spans="1:9" ht="15.75" x14ac:dyDescent="0.25">
      <c r="A347" s="94">
        <v>7</v>
      </c>
      <c r="B347" s="309" t="s">
        <v>205</v>
      </c>
      <c r="C347" s="96" t="s">
        <v>192</v>
      </c>
      <c r="D347" s="11">
        <v>6900000</v>
      </c>
      <c r="E347" s="88" t="s">
        <v>20</v>
      </c>
      <c r="F347" s="278">
        <v>0</v>
      </c>
      <c r="G347" s="206"/>
      <c r="H347" s="206"/>
      <c r="I347" s="232"/>
    </row>
    <row r="348" spans="1:9" ht="31.5" x14ac:dyDescent="0.25">
      <c r="A348" s="94">
        <v>8</v>
      </c>
      <c r="B348" s="309" t="s">
        <v>206</v>
      </c>
      <c r="C348" s="96" t="s">
        <v>193</v>
      </c>
      <c r="D348" s="11">
        <v>5000000</v>
      </c>
      <c r="E348" s="88" t="s">
        <v>20</v>
      </c>
      <c r="F348" s="278">
        <f t="shared" ref="F348:F354" si="12">D348</f>
        <v>5000000</v>
      </c>
      <c r="G348" s="206"/>
      <c r="H348" s="206"/>
      <c r="I348" s="232"/>
    </row>
    <row r="349" spans="1:9" ht="31.5" x14ac:dyDescent="0.25">
      <c r="A349" s="94">
        <v>9</v>
      </c>
      <c r="B349" s="309" t="s">
        <v>207</v>
      </c>
      <c r="C349" s="96" t="s">
        <v>194</v>
      </c>
      <c r="D349" s="11">
        <v>5000000</v>
      </c>
      <c r="E349" s="88" t="s">
        <v>20</v>
      </c>
      <c r="F349" s="278">
        <f t="shared" si="12"/>
        <v>5000000</v>
      </c>
      <c r="G349" s="206"/>
      <c r="H349" s="206"/>
      <c r="I349" s="232"/>
    </row>
    <row r="350" spans="1:9" ht="31.5" x14ac:dyDescent="0.25">
      <c r="A350" s="94">
        <v>10</v>
      </c>
      <c r="B350" s="309" t="s">
        <v>208</v>
      </c>
      <c r="C350" s="96" t="s">
        <v>195</v>
      </c>
      <c r="D350" s="11">
        <v>5000000</v>
      </c>
      <c r="E350" s="88" t="s">
        <v>20</v>
      </c>
      <c r="F350" s="278">
        <f t="shared" si="12"/>
        <v>5000000</v>
      </c>
      <c r="G350" s="206"/>
      <c r="H350" s="206"/>
      <c r="I350" s="232"/>
    </row>
    <row r="351" spans="1:9" ht="63" x14ac:dyDescent="0.25">
      <c r="A351" s="94">
        <v>11</v>
      </c>
      <c r="B351" s="309" t="s">
        <v>209</v>
      </c>
      <c r="C351" s="96" t="s">
        <v>196</v>
      </c>
      <c r="D351" s="11">
        <v>1500000</v>
      </c>
      <c r="E351" s="101">
        <v>750000</v>
      </c>
      <c r="F351" s="278">
        <f t="shared" si="12"/>
        <v>1500000</v>
      </c>
      <c r="G351" s="206"/>
      <c r="H351" s="206"/>
      <c r="I351" s="232"/>
    </row>
    <row r="352" spans="1:9" ht="78.75" x14ac:dyDescent="0.25">
      <c r="A352" s="94">
        <v>12</v>
      </c>
      <c r="B352" s="309" t="s">
        <v>210</v>
      </c>
      <c r="C352" s="96" t="s">
        <v>197</v>
      </c>
      <c r="D352" s="11">
        <v>800000</v>
      </c>
      <c r="E352" s="88" t="s">
        <v>20</v>
      </c>
      <c r="F352" s="278">
        <f t="shared" si="12"/>
        <v>800000</v>
      </c>
      <c r="G352" s="206"/>
      <c r="H352" s="206"/>
      <c r="I352" s="232"/>
    </row>
    <row r="353" spans="1:9" ht="31.5" x14ac:dyDescent="0.25">
      <c r="A353" s="94">
        <v>13</v>
      </c>
      <c r="B353" s="309" t="s">
        <v>211</v>
      </c>
      <c r="C353" s="96" t="s">
        <v>198</v>
      </c>
      <c r="D353" s="11">
        <v>1500000</v>
      </c>
      <c r="E353" s="88" t="s">
        <v>20</v>
      </c>
      <c r="F353" s="278">
        <f t="shared" si="12"/>
        <v>1500000</v>
      </c>
      <c r="G353" s="206"/>
      <c r="H353" s="206"/>
      <c r="I353" s="232"/>
    </row>
    <row r="354" spans="1:9" ht="47.25" x14ac:dyDescent="0.25">
      <c r="A354" s="94">
        <v>14</v>
      </c>
      <c r="B354" s="309" t="s">
        <v>212</v>
      </c>
      <c r="C354" s="96" t="s">
        <v>199</v>
      </c>
      <c r="D354" s="11">
        <v>1000000</v>
      </c>
      <c r="E354" s="88" t="s">
        <v>20</v>
      </c>
      <c r="F354" s="278">
        <f t="shared" si="12"/>
        <v>1000000</v>
      </c>
      <c r="G354" s="206"/>
      <c r="H354" s="206"/>
      <c r="I354" s="232"/>
    </row>
    <row r="355" spans="1:9" ht="15.75" x14ac:dyDescent="0.25">
      <c r="A355" s="1217" t="s">
        <v>185</v>
      </c>
      <c r="B355" s="1218"/>
      <c r="C355" s="1219"/>
      <c r="D355" s="98">
        <f>SUM(D341:D354)</f>
        <v>115000000</v>
      </c>
      <c r="E355" s="103">
        <v>750000</v>
      </c>
      <c r="F355" s="279">
        <f>SUM(F341:F354)</f>
        <v>58100000</v>
      </c>
      <c r="G355" s="148"/>
      <c r="H355" s="148"/>
      <c r="I355" s="232"/>
    </row>
    <row r="356" spans="1:9" ht="15.75" x14ac:dyDescent="0.25">
      <c r="A356" s="267">
        <v>14</v>
      </c>
      <c r="B356" s="313" t="s">
        <v>2242</v>
      </c>
      <c r="C356" s="153"/>
      <c r="D356" s="83"/>
      <c r="E356" s="83"/>
      <c r="F356" s="277"/>
      <c r="G356" s="245"/>
      <c r="H356" s="245"/>
      <c r="I356" s="232"/>
    </row>
    <row r="357" spans="1:9" ht="15.75" x14ac:dyDescent="0.25">
      <c r="A357" s="117">
        <v>1</v>
      </c>
      <c r="B357" s="307" t="s">
        <v>2261</v>
      </c>
      <c r="C357" s="119" t="s">
        <v>2246</v>
      </c>
      <c r="D357" s="115" t="s">
        <v>20</v>
      </c>
      <c r="E357" s="88" t="s">
        <v>20</v>
      </c>
      <c r="F357" s="278" t="str">
        <f t="shared" ref="F357:F364" si="13">D357</f>
        <v>-</v>
      </c>
      <c r="G357" s="206"/>
      <c r="H357" s="206"/>
      <c r="I357" s="232"/>
    </row>
    <row r="358" spans="1:9" ht="15.75" x14ac:dyDescent="0.25">
      <c r="A358" s="117">
        <v>2</v>
      </c>
      <c r="B358" s="307" t="s">
        <v>2260</v>
      </c>
      <c r="C358" s="119" t="s">
        <v>2247</v>
      </c>
      <c r="D358" s="115" t="s">
        <v>20</v>
      </c>
      <c r="E358" s="88" t="s">
        <v>20</v>
      </c>
      <c r="F358" s="278" t="str">
        <f t="shared" si="13"/>
        <v>-</v>
      </c>
      <c r="G358" s="206"/>
      <c r="H358" s="206"/>
      <c r="I358" s="232"/>
    </row>
    <row r="359" spans="1:9" ht="15.75" x14ac:dyDescent="0.25">
      <c r="A359" s="117">
        <v>3</v>
      </c>
      <c r="B359" s="307" t="s">
        <v>2259</v>
      </c>
      <c r="C359" s="119" t="s">
        <v>2248</v>
      </c>
      <c r="D359" s="120">
        <v>22750000</v>
      </c>
      <c r="E359" s="88" t="s">
        <v>20</v>
      </c>
      <c r="F359" s="278">
        <f t="shared" si="13"/>
        <v>22750000</v>
      </c>
      <c r="G359" s="206"/>
      <c r="H359" s="206"/>
      <c r="I359" s="232"/>
    </row>
    <row r="360" spans="1:9" ht="15.75" x14ac:dyDescent="0.25">
      <c r="A360" s="117">
        <v>4</v>
      </c>
      <c r="B360" s="307" t="s">
        <v>2258</v>
      </c>
      <c r="C360" s="119" t="s">
        <v>2249</v>
      </c>
      <c r="D360" s="120">
        <v>360000</v>
      </c>
      <c r="E360" s="88" t="s">
        <v>20</v>
      </c>
      <c r="F360" s="278">
        <f t="shared" si="13"/>
        <v>360000</v>
      </c>
      <c r="G360" s="206"/>
      <c r="H360" s="206"/>
      <c r="I360" s="232"/>
    </row>
    <row r="361" spans="1:9" ht="15.75" x14ac:dyDescent="0.25">
      <c r="A361" s="117">
        <v>5</v>
      </c>
      <c r="B361" s="307" t="s">
        <v>2257</v>
      </c>
      <c r="C361" s="119" t="s">
        <v>2250</v>
      </c>
      <c r="D361" s="120">
        <v>540000</v>
      </c>
      <c r="E361" s="88" t="s">
        <v>20</v>
      </c>
      <c r="F361" s="278">
        <f t="shared" si="13"/>
        <v>540000</v>
      </c>
      <c r="G361" s="206"/>
      <c r="H361" s="206"/>
      <c r="I361" s="232"/>
    </row>
    <row r="362" spans="1:9" ht="15.75" x14ac:dyDescent="0.25">
      <c r="A362" s="117">
        <v>6</v>
      </c>
      <c r="B362" s="307" t="s">
        <v>2256</v>
      </c>
      <c r="C362" s="119" t="s">
        <v>2251</v>
      </c>
      <c r="D362" s="120">
        <v>800000</v>
      </c>
      <c r="E362" s="88" t="s">
        <v>20</v>
      </c>
      <c r="F362" s="278">
        <f t="shared" si="13"/>
        <v>800000</v>
      </c>
      <c r="G362" s="206"/>
      <c r="H362" s="206"/>
      <c r="I362" s="232"/>
    </row>
    <row r="363" spans="1:9" ht="15.75" x14ac:dyDescent="0.25">
      <c r="A363" s="117">
        <v>7</v>
      </c>
      <c r="B363" s="307" t="s">
        <v>2255</v>
      </c>
      <c r="C363" s="119" t="s">
        <v>2252</v>
      </c>
      <c r="D363" s="120">
        <v>90000</v>
      </c>
      <c r="E363" s="88" t="s">
        <v>20</v>
      </c>
      <c r="F363" s="278">
        <f t="shared" si="13"/>
        <v>90000</v>
      </c>
      <c r="G363" s="206"/>
      <c r="H363" s="206"/>
      <c r="I363" s="232"/>
    </row>
    <row r="364" spans="1:9" ht="15.75" x14ac:dyDescent="0.25">
      <c r="A364" s="117">
        <v>8</v>
      </c>
      <c r="B364" s="307" t="s">
        <v>2254</v>
      </c>
      <c r="C364" s="119" t="s">
        <v>2253</v>
      </c>
      <c r="D364" s="120">
        <v>460000</v>
      </c>
      <c r="E364" s="88" t="s">
        <v>20</v>
      </c>
      <c r="F364" s="278">
        <f t="shared" si="13"/>
        <v>460000</v>
      </c>
      <c r="G364" s="206"/>
      <c r="H364" s="206"/>
      <c r="I364" s="232"/>
    </row>
    <row r="365" spans="1:9" ht="15.75" x14ac:dyDescent="0.25">
      <c r="A365" s="1201" t="s">
        <v>2245</v>
      </c>
      <c r="B365" s="1201"/>
      <c r="C365" s="1201"/>
      <c r="D365" s="102">
        <v>25000000</v>
      </c>
      <c r="E365" s="98">
        <f>SUM(E357:E364)</f>
        <v>0</v>
      </c>
      <c r="F365" s="279">
        <f>SUM(F357:F364)</f>
        <v>25000000</v>
      </c>
      <c r="G365" s="148"/>
      <c r="H365" s="148"/>
      <c r="I365" s="232"/>
    </row>
    <row r="366" spans="1:9" ht="15.75" x14ac:dyDescent="0.25">
      <c r="A366" s="267">
        <v>15</v>
      </c>
      <c r="B366" s="313" t="s">
        <v>2100</v>
      </c>
      <c r="C366" s="153"/>
      <c r="D366" s="83"/>
      <c r="E366" s="83"/>
      <c r="F366" s="277"/>
      <c r="G366" s="245"/>
      <c r="H366" s="245"/>
      <c r="I366" s="232"/>
    </row>
    <row r="367" spans="1:9" ht="47.25" x14ac:dyDescent="0.25">
      <c r="A367" s="94">
        <v>1</v>
      </c>
      <c r="B367" s="309" t="s">
        <v>2106</v>
      </c>
      <c r="C367" s="96" t="s">
        <v>2104</v>
      </c>
      <c r="D367" s="11">
        <v>7000000</v>
      </c>
      <c r="E367" s="88" t="s">
        <v>20</v>
      </c>
      <c r="F367" s="278">
        <f>D367</f>
        <v>7000000</v>
      </c>
      <c r="G367" s="206"/>
      <c r="H367" s="206"/>
      <c r="I367" s="232"/>
    </row>
    <row r="368" spans="1:9" ht="31.5" x14ac:dyDescent="0.25">
      <c r="A368" s="94">
        <v>2</v>
      </c>
      <c r="B368" s="309" t="s">
        <v>2107</v>
      </c>
      <c r="C368" s="96" t="s">
        <v>2105</v>
      </c>
      <c r="D368" s="11">
        <v>3000000</v>
      </c>
      <c r="E368" s="88" t="s">
        <v>20</v>
      </c>
      <c r="F368" s="278">
        <f>D368</f>
        <v>3000000</v>
      </c>
      <c r="G368" s="206"/>
      <c r="H368" s="206"/>
      <c r="I368" s="232"/>
    </row>
    <row r="369" spans="1:9" ht="15.75" x14ac:dyDescent="0.25">
      <c r="A369" s="1203" t="s">
        <v>2103</v>
      </c>
      <c r="B369" s="1203"/>
      <c r="C369" s="1203"/>
      <c r="D369" s="113">
        <v>10000000</v>
      </c>
      <c r="E369" s="98">
        <f>SUM(E367:E368)</f>
        <v>0</v>
      </c>
      <c r="F369" s="279">
        <f>SUM(F367:F368)</f>
        <v>10000000</v>
      </c>
      <c r="G369" s="148"/>
      <c r="H369" s="148"/>
      <c r="I369" s="232"/>
    </row>
    <row r="370" spans="1:9" ht="15.75" x14ac:dyDescent="0.25">
      <c r="A370" s="82">
        <v>16</v>
      </c>
      <c r="B370" s="1212" t="s">
        <v>9</v>
      </c>
      <c r="C370" s="1213"/>
      <c r="D370" s="83"/>
      <c r="E370" s="83"/>
      <c r="F370" s="277"/>
      <c r="G370" s="245"/>
      <c r="H370" s="245"/>
      <c r="I370" s="232"/>
    </row>
    <row r="371" spans="1:9" ht="15.75" x14ac:dyDescent="0.25">
      <c r="A371" s="85">
        <v>1</v>
      </c>
      <c r="B371" s="308" t="s">
        <v>40</v>
      </c>
      <c r="C371" s="149" t="s">
        <v>5</v>
      </c>
      <c r="D371" s="87">
        <v>30000000</v>
      </c>
      <c r="E371" s="88" t="s">
        <v>20</v>
      </c>
      <c r="F371" s="278">
        <v>0</v>
      </c>
      <c r="G371" s="206"/>
      <c r="H371" s="206"/>
      <c r="I371" s="232"/>
    </row>
    <row r="372" spans="1:9" ht="31.5" x14ac:dyDescent="0.25">
      <c r="A372" s="85">
        <v>2</v>
      </c>
      <c r="B372" s="308" t="s">
        <v>41</v>
      </c>
      <c r="C372" s="149" t="s">
        <v>6</v>
      </c>
      <c r="D372" s="87">
        <v>20000000</v>
      </c>
      <c r="E372" s="88" t="s">
        <v>20</v>
      </c>
      <c r="F372" s="278">
        <v>0</v>
      </c>
      <c r="G372" s="206"/>
      <c r="H372" s="206"/>
      <c r="I372" s="232"/>
    </row>
    <row r="373" spans="1:9" ht="16.5" thickBot="1" x14ac:dyDescent="0.3">
      <c r="A373" s="1400" t="s">
        <v>10</v>
      </c>
      <c r="B373" s="1401"/>
      <c r="C373" s="1402"/>
      <c r="D373" s="236">
        <f>SUM(D371:D372)</f>
        <v>50000000</v>
      </c>
      <c r="E373" s="237">
        <f>SUM(E371:E372)</f>
        <v>0</v>
      </c>
      <c r="F373" s="290">
        <v>0</v>
      </c>
      <c r="G373" s="252"/>
      <c r="H373" s="252"/>
      <c r="I373" s="232"/>
    </row>
    <row r="374" spans="1:9" ht="15.75" x14ac:dyDescent="0.25">
      <c r="A374" s="238">
        <v>17</v>
      </c>
      <c r="B374" s="315" t="s">
        <v>2319</v>
      </c>
      <c r="C374" s="239"/>
      <c r="D374" s="240"/>
      <c r="E374" s="240"/>
      <c r="F374" s="291"/>
      <c r="G374" s="262"/>
      <c r="H374" s="262"/>
      <c r="I374" s="232"/>
    </row>
    <row r="375" spans="1:9" ht="15.75" x14ac:dyDescent="0.25">
      <c r="A375" s="241">
        <v>1</v>
      </c>
      <c r="B375" s="307" t="s">
        <v>2322</v>
      </c>
      <c r="C375" s="119" t="s">
        <v>2320</v>
      </c>
      <c r="D375" s="120">
        <v>250000000</v>
      </c>
      <c r="E375" s="123">
        <v>100000000</v>
      </c>
      <c r="F375" s="278">
        <f>D375</f>
        <v>250000000</v>
      </c>
      <c r="G375" s="206"/>
      <c r="H375" s="206"/>
      <c r="I375" s="232"/>
    </row>
    <row r="376" spans="1:9" ht="16.5" thickBot="1" x14ac:dyDescent="0.3">
      <c r="A376" s="1403" t="s">
        <v>2321</v>
      </c>
      <c r="B376" s="1404"/>
      <c r="C376" s="1404"/>
      <c r="D376" s="242">
        <v>250000000</v>
      </c>
      <c r="E376" s="243">
        <v>100000000</v>
      </c>
      <c r="F376" s="292">
        <f>SUM(F375)</f>
        <v>250000000</v>
      </c>
      <c r="G376" s="247"/>
      <c r="H376" s="247"/>
      <c r="I376" s="232"/>
    </row>
    <row r="377" spans="1:9" ht="15.75" x14ac:dyDescent="0.25">
      <c r="A377" s="267">
        <v>18</v>
      </c>
      <c r="B377" s="312" t="s">
        <v>2346</v>
      </c>
      <c r="C377" s="153"/>
      <c r="D377" s="83"/>
      <c r="E377" s="83"/>
      <c r="F377" s="277"/>
      <c r="G377" s="245"/>
      <c r="H377" s="245"/>
      <c r="I377" s="232"/>
    </row>
    <row r="378" spans="1:9" ht="15.75" x14ac:dyDescent="0.25">
      <c r="A378" s="117">
        <v>1</v>
      </c>
      <c r="B378" s="307" t="s">
        <v>2353</v>
      </c>
      <c r="C378" s="119" t="s">
        <v>2347</v>
      </c>
      <c r="D378" s="120">
        <v>30000000</v>
      </c>
      <c r="E378" s="88" t="s">
        <v>20</v>
      </c>
      <c r="F378" s="278">
        <v>10000000</v>
      </c>
      <c r="G378" s="206"/>
      <c r="H378" s="206"/>
      <c r="I378" s="232"/>
    </row>
    <row r="379" spans="1:9" ht="15.75" x14ac:dyDescent="0.25">
      <c r="A379" s="117">
        <v>2</v>
      </c>
      <c r="B379" s="307" t="s">
        <v>2354</v>
      </c>
      <c r="C379" s="119" t="s">
        <v>2348</v>
      </c>
      <c r="D379" s="120">
        <v>25000000</v>
      </c>
      <c r="E379" s="88" t="s">
        <v>20</v>
      </c>
      <c r="F379" s="278">
        <v>20000000</v>
      </c>
      <c r="G379" s="206"/>
      <c r="H379" s="206"/>
      <c r="I379" s="232"/>
    </row>
    <row r="380" spans="1:9" ht="15.75" x14ac:dyDescent="0.25">
      <c r="A380" s="117">
        <v>3</v>
      </c>
      <c r="B380" s="307" t="s">
        <v>2355</v>
      </c>
      <c r="C380" s="119" t="s">
        <v>2349</v>
      </c>
      <c r="D380" s="120">
        <v>20000000</v>
      </c>
      <c r="E380" s="88" t="s">
        <v>20</v>
      </c>
      <c r="F380" s="278">
        <f>D380</f>
        <v>20000000</v>
      </c>
      <c r="G380" s="206"/>
      <c r="H380" s="206"/>
      <c r="I380" s="232"/>
    </row>
    <row r="381" spans="1:9" ht="15.75" x14ac:dyDescent="0.25">
      <c r="A381" s="117">
        <v>4</v>
      </c>
      <c r="B381" s="307" t="s">
        <v>2356</v>
      </c>
      <c r="C381" s="119" t="s">
        <v>2350</v>
      </c>
      <c r="D381" s="120">
        <v>20000000</v>
      </c>
      <c r="E381" s="88" t="s">
        <v>20</v>
      </c>
      <c r="F381" s="278">
        <f>D381</f>
        <v>20000000</v>
      </c>
      <c r="G381" s="206"/>
      <c r="H381" s="206"/>
      <c r="I381" s="232"/>
    </row>
    <row r="382" spans="1:9" ht="15.75" x14ac:dyDescent="0.25">
      <c r="A382" s="117">
        <v>5</v>
      </c>
      <c r="B382" s="307" t="s">
        <v>2357</v>
      </c>
      <c r="C382" s="119" t="s">
        <v>2351</v>
      </c>
      <c r="D382" s="120">
        <v>150000000</v>
      </c>
      <c r="E382" s="88" t="s">
        <v>20</v>
      </c>
      <c r="F382" s="278">
        <v>100000000</v>
      </c>
      <c r="G382" s="206"/>
      <c r="H382" s="206"/>
      <c r="I382" s="232"/>
    </row>
    <row r="383" spans="1:9" ht="15.75" x14ac:dyDescent="0.25">
      <c r="A383" s="117">
        <v>6</v>
      </c>
      <c r="B383" s="307" t="s">
        <v>2358</v>
      </c>
      <c r="C383" s="119" t="s">
        <v>2352</v>
      </c>
      <c r="D383" s="120">
        <v>5000000</v>
      </c>
      <c r="E383" s="88" t="s">
        <v>20</v>
      </c>
      <c r="F383" s="278">
        <f>D383</f>
        <v>5000000</v>
      </c>
      <c r="G383" s="206"/>
      <c r="H383" s="206"/>
      <c r="I383" s="232"/>
    </row>
    <row r="384" spans="1:9" ht="28.9" customHeight="1" x14ac:dyDescent="0.25">
      <c r="A384" s="1201" t="s">
        <v>2359</v>
      </c>
      <c r="B384" s="1201"/>
      <c r="C384" s="1201"/>
      <c r="D384" s="102">
        <v>250000000</v>
      </c>
      <c r="E384" s="98">
        <f>SUM(E378:E383)</f>
        <v>0</v>
      </c>
      <c r="F384" s="279">
        <f>SUM(F378:F383)</f>
        <v>175000000</v>
      </c>
      <c r="G384" s="148"/>
      <c r="H384" s="148"/>
      <c r="I384" s="232"/>
    </row>
    <row r="385" spans="1:9" s="83" customFormat="1" ht="15.75" x14ac:dyDescent="0.25">
      <c r="A385" s="267">
        <v>19</v>
      </c>
      <c r="B385" s="312" t="s">
        <v>2549</v>
      </c>
      <c r="C385" s="153"/>
      <c r="F385" s="284"/>
      <c r="G385" s="93"/>
      <c r="H385" s="93"/>
      <c r="I385" s="85"/>
    </row>
    <row r="386" spans="1:9" s="83" customFormat="1" ht="31.5" x14ac:dyDescent="0.25">
      <c r="A386" s="117">
        <v>1</v>
      </c>
      <c r="B386" s="307" t="s">
        <v>2550</v>
      </c>
      <c r="C386" s="119" t="s">
        <v>2551</v>
      </c>
      <c r="D386" s="88" t="s">
        <v>20</v>
      </c>
      <c r="E386" s="88" t="s">
        <v>20</v>
      </c>
      <c r="F386" s="289" t="s">
        <v>20</v>
      </c>
      <c r="G386" s="88"/>
      <c r="H386" s="88"/>
      <c r="I386" s="85"/>
    </row>
    <row r="387" spans="1:9" s="83" customFormat="1" ht="15.75" x14ac:dyDescent="0.25">
      <c r="A387" s="117">
        <v>2</v>
      </c>
      <c r="B387" s="307" t="s">
        <v>2552</v>
      </c>
      <c r="C387" s="119" t="s">
        <v>2553</v>
      </c>
      <c r="D387" s="120">
        <v>50000000</v>
      </c>
      <c r="E387" s="88" t="s">
        <v>20</v>
      </c>
      <c r="F387" s="285">
        <f>D387</f>
        <v>50000000</v>
      </c>
      <c r="G387" s="101"/>
      <c r="H387" s="101"/>
      <c r="I387" s="85"/>
    </row>
    <row r="388" spans="1:9" s="83" customFormat="1" ht="15" customHeight="1" x14ac:dyDescent="0.25">
      <c r="A388" s="1201" t="s">
        <v>2554</v>
      </c>
      <c r="B388" s="1201"/>
      <c r="C388" s="1201"/>
      <c r="D388" s="102">
        <v>50000000</v>
      </c>
      <c r="E388" s="98">
        <f>SUM(E386:E387)</f>
        <v>0</v>
      </c>
      <c r="F388" s="279">
        <f>SUM(F386:F387)</f>
        <v>50000000</v>
      </c>
      <c r="G388" s="148"/>
      <c r="H388" s="148"/>
      <c r="I388" s="85"/>
    </row>
    <row r="389" spans="1:9" ht="15.75" x14ac:dyDescent="0.25">
      <c r="A389" s="1201" t="s">
        <v>3423</v>
      </c>
      <c r="B389" s="1201"/>
      <c r="C389" s="1201"/>
      <c r="D389" s="98">
        <f>D388+D384+D376+D373+D369+D365+D355+D339+D333+D336+D330+D327+D323+D320+D317+D314+D311+D305+D294</f>
        <v>4538768157.7199993</v>
      </c>
      <c r="E389" s="98">
        <f>E388+E384+E376+E373+E369+E365+E355+E339+E333+E336+E330+E327+E323+E320+E317+E314+E311+E305+E294</f>
        <v>173640000</v>
      </c>
      <c r="F389" s="279">
        <f>F388+F384+F376+F373+F369+F365+F355+F339+F333+F336+F330+F327+F323+F320+F317+F314+F311+F305+F294</f>
        <v>4246368157.7199998</v>
      </c>
      <c r="G389" s="148"/>
      <c r="H389" s="148"/>
      <c r="I389" s="232"/>
    </row>
    <row r="390" spans="1:9" ht="15.75" x14ac:dyDescent="0.25">
      <c r="A390" s="1397" t="s">
        <v>3420</v>
      </c>
      <c r="B390" s="1397"/>
      <c r="C390" s="1397"/>
      <c r="D390" s="1397"/>
      <c r="E390" s="1397"/>
      <c r="F390" s="1398"/>
      <c r="G390" s="271"/>
      <c r="H390" s="271"/>
      <c r="I390" s="232"/>
    </row>
    <row r="391" spans="1:9" s="83" customFormat="1" ht="15.75" x14ac:dyDescent="0.25">
      <c r="A391" s="136">
        <v>1</v>
      </c>
      <c r="B391" s="313" t="s">
        <v>1154</v>
      </c>
      <c r="C391" s="154"/>
      <c r="D391" s="126"/>
      <c r="E391" s="126"/>
      <c r="F391" s="283"/>
      <c r="G391" s="249"/>
      <c r="H391" s="249"/>
      <c r="I391" s="85"/>
    </row>
    <row r="392" spans="1:9" s="83" customFormat="1" ht="31.5" x14ac:dyDescent="0.25">
      <c r="A392" s="117">
        <v>1</v>
      </c>
      <c r="B392" s="307" t="s">
        <v>1217</v>
      </c>
      <c r="C392" s="119" t="s">
        <v>1159</v>
      </c>
      <c r="D392" s="120">
        <v>10000000</v>
      </c>
      <c r="E392" s="88" t="s">
        <v>20</v>
      </c>
      <c r="F392" s="278">
        <f t="shared" ref="F392:F428" si="14">D392</f>
        <v>10000000</v>
      </c>
      <c r="G392" s="206"/>
      <c r="H392" s="206"/>
      <c r="I392" s="85"/>
    </row>
    <row r="393" spans="1:9" s="83" customFormat="1" ht="15.75" x14ac:dyDescent="0.25">
      <c r="A393" s="117">
        <v>2</v>
      </c>
      <c r="B393" s="307" t="s">
        <v>1218</v>
      </c>
      <c r="C393" s="119" t="s">
        <v>1160</v>
      </c>
      <c r="D393" s="120">
        <v>70000000</v>
      </c>
      <c r="E393" s="88" t="s">
        <v>20</v>
      </c>
      <c r="F393" s="278">
        <f t="shared" si="14"/>
        <v>70000000</v>
      </c>
      <c r="G393" s="206"/>
      <c r="H393" s="206"/>
      <c r="I393" s="85"/>
    </row>
    <row r="394" spans="1:9" s="83" customFormat="1" ht="31.5" x14ac:dyDescent="0.25">
      <c r="A394" s="117">
        <v>3</v>
      </c>
      <c r="B394" s="307" t="s">
        <v>1219</v>
      </c>
      <c r="C394" s="119" t="s">
        <v>1161</v>
      </c>
      <c r="D394" s="120">
        <v>40000000</v>
      </c>
      <c r="E394" s="88" t="s">
        <v>20</v>
      </c>
      <c r="F394" s="278">
        <f t="shared" si="14"/>
        <v>40000000</v>
      </c>
      <c r="G394" s="206"/>
      <c r="H394" s="206"/>
      <c r="I394" s="85"/>
    </row>
    <row r="395" spans="1:9" s="83" customFormat="1" ht="15" customHeight="1" x14ac:dyDescent="0.25">
      <c r="A395" s="117">
        <v>4</v>
      </c>
      <c r="B395" s="307" t="s">
        <v>1220</v>
      </c>
      <c r="C395" s="119" t="s">
        <v>1162</v>
      </c>
      <c r="D395" s="120">
        <v>10000000</v>
      </c>
      <c r="E395" s="88" t="s">
        <v>20</v>
      </c>
      <c r="F395" s="278">
        <f t="shared" si="14"/>
        <v>10000000</v>
      </c>
      <c r="G395" s="206"/>
      <c r="H395" s="206"/>
      <c r="I395" s="85"/>
    </row>
    <row r="396" spans="1:9" s="83" customFormat="1" ht="15.75" x14ac:dyDescent="0.25">
      <c r="A396" s="117">
        <v>5</v>
      </c>
      <c r="B396" s="307" t="s">
        <v>1221</v>
      </c>
      <c r="C396" s="119" t="s">
        <v>1163</v>
      </c>
      <c r="D396" s="120">
        <v>7000000</v>
      </c>
      <c r="E396" s="123">
        <v>888333.34</v>
      </c>
      <c r="F396" s="278">
        <f t="shared" si="14"/>
        <v>7000000</v>
      </c>
      <c r="G396" s="206"/>
      <c r="H396" s="206"/>
      <c r="I396" s="85"/>
    </row>
    <row r="397" spans="1:9" s="83" customFormat="1" ht="15.75" x14ac:dyDescent="0.25">
      <c r="A397" s="117">
        <v>6</v>
      </c>
      <c r="B397" s="307" t="s">
        <v>1222</v>
      </c>
      <c r="C397" s="119" t="s">
        <v>1164</v>
      </c>
      <c r="D397" s="120">
        <v>2000000</v>
      </c>
      <c r="E397" s="88" t="s">
        <v>20</v>
      </c>
      <c r="F397" s="278">
        <f t="shared" si="14"/>
        <v>2000000</v>
      </c>
      <c r="G397" s="206"/>
      <c r="H397" s="206"/>
      <c r="I397" s="85"/>
    </row>
    <row r="398" spans="1:9" s="83" customFormat="1" ht="15.75" x14ac:dyDescent="0.25">
      <c r="A398" s="117">
        <v>7</v>
      </c>
      <c r="B398" s="307" t="s">
        <v>1223</v>
      </c>
      <c r="C398" s="119" t="s">
        <v>1165</v>
      </c>
      <c r="D398" s="120">
        <v>2000000</v>
      </c>
      <c r="E398" s="88" t="s">
        <v>20</v>
      </c>
      <c r="F398" s="278">
        <f t="shared" si="14"/>
        <v>2000000</v>
      </c>
      <c r="G398" s="206"/>
      <c r="H398" s="206"/>
      <c r="I398" s="85"/>
    </row>
    <row r="399" spans="1:9" s="83" customFormat="1" ht="15.75" x14ac:dyDescent="0.25">
      <c r="A399" s="117">
        <v>8</v>
      </c>
      <c r="B399" s="307" t="s">
        <v>1224</v>
      </c>
      <c r="C399" s="119" t="s">
        <v>1166</v>
      </c>
      <c r="D399" s="120">
        <v>1000000</v>
      </c>
      <c r="E399" s="88" t="s">
        <v>20</v>
      </c>
      <c r="F399" s="278">
        <f t="shared" si="14"/>
        <v>1000000</v>
      </c>
      <c r="G399" s="206"/>
      <c r="H399" s="206"/>
      <c r="I399" s="85"/>
    </row>
    <row r="400" spans="1:9" s="83" customFormat="1" ht="15.75" x14ac:dyDescent="0.25">
      <c r="A400" s="117">
        <v>9</v>
      </c>
      <c r="B400" s="307" t="s">
        <v>1225</v>
      </c>
      <c r="C400" s="119" t="s">
        <v>1167</v>
      </c>
      <c r="D400" s="120">
        <v>1000000</v>
      </c>
      <c r="E400" s="88" t="s">
        <v>20</v>
      </c>
      <c r="F400" s="278">
        <f t="shared" si="14"/>
        <v>1000000</v>
      </c>
      <c r="G400" s="206"/>
      <c r="H400" s="206"/>
      <c r="I400" s="85"/>
    </row>
    <row r="401" spans="1:9" s="83" customFormat="1" ht="15.75" x14ac:dyDescent="0.25">
      <c r="A401" s="117">
        <v>10</v>
      </c>
      <c r="B401" s="307" t="s">
        <v>1226</v>
      </c>
      <c r="C401" s="119" t="s">
        <v>1168</v>
      </c>
      <c r="D401" s="120">
        <v>1000000</v>
      </c>
      <c r="E401" s="88" t="s">
        <v>20</v>
      </c>
      <c r="F401" s="278">
        <f t="shared" si="14"/>
        <v>1000000</v>
      </c>
      <c r="G401" s="206"/>
      <c r="H401" s="206"/>
      <c r="I401" s="85"/>
    </row>
    <row r="402" spans="1:9" s="83" customFormat="1" ht="31.5" x14ac:dyDescent="0.25">
      <c r="A402" s="117">
        <v>11</v>
      </c>
      <c r="B402" s="307" t="s">
        <v>1227</v>
      </c>
      <c r="C402" s="119" t="s">
        <v>1169</v>
      </c>
      <c r="D402" s="120">
        <v>1000000</v>
      </c>
      <c r="E402" s="88" t="s">
        <v>20</v>
      </c>
      <c r="F402" s="278">
        <f t="shared" si="14"/>
        <v>1000000</v>
      </c>
      <c r="G402" s="206"/>
      <c r="H402" s="206"/>
      <c r="I402" s="85"/>
    </row>
    <row r="403" spans="1:9" s="83" customFormat="1" ht="15.75" x14ac:dyDescent="0.25">
      <c r="A403" s="117">
        <v>12</v>
      </c>
      <c r="B403" s="307" t="s">
        <v>1228</v>
      </c>
      <c r="C403" s="119" t="s">
        <v>1170</v>
      </c>
      <c r="D403" s="120">
        <v>2000000</v>
      </c>
      <c r="E403" s="88" t="s">
        <v>20</v>
      </c>
      <c r="F403" s="278">
        <f t="shared" si="14"/>
        <v>2000000</v>
      </c>
      <c r="G403" s="206"/>
      <c r="H403" s="206"/>
      <c r="I403" s="85"/>
    </row>
    <row r="404" spans="1:9" s="83" customFormat="1" ht="15.75" x14ac:dyDescent="0.25">
      <c r="A404" s="117">
        <v>13</v>
      </c>
      <c r="B404" s="307" t="s">
        <v>1229</v>
      </c>
      <c r="C404" s="119" t="s">
        <v>1171</v>
      </c>
      <c r="D404" s="120">
        <v>50000000</v>
      </c>
      <c r="E404" s="88" t="s">
        <v>20</v>
      </c>
      <c r="F404" s="278">
        <f t="shared" si="14"/>
        <v>50000000</v>
      </c>
      <c r="G404" s="206"/>
      <c r="H404" s="206"/>
      <c r="I404" s="85"/>
    </row>
    <row r="405" spans="1:9" s="83" customFormat="1" ht="31.5" x14ac:dyDescent="0.25">
      <c r="A405" s="117">
        <v>14</v>
      </c>
      <c r="B405" s="307" t="s">
        <v>1230</v>
      </c>
      <c r="C405" s="119" t="s">
        <v>1172</v>
      </c>
      <c r="D405" s="120">
        <v>2200000</v>
      </c>
      <c r="E405" s="88" t="s">
        <v>20</v>
      </c>
      <c r="F405" s="278">
        <f t="shared" si="14"/>
        <v>2200000</v>
      </c>
      <c r="G405" s="206"/>
      <c r="H405" s="206"/>
      <c r="I405" s="85"/>
    </row>
    <row r="406" spans="1:9" s="83" customFormat="1" ht="31.5" x14ac:dyDescent="0.25">
      <c r="A406" s="117">
        <v>15</v>
      </c>
      <c r="B406" s="307" t="s">
        <v>1231</v>
      </c>
      <c r="C406" s="119" t="s">
        <v>1173</v>
      </c>
      <c r="D406" s="120">
        <v>2000000</v>
      </c>
      <c r="E406" s="88" t="s">
        <v>20</v>
      </c>
      <c r="F406" s="278">
        <f t="shared" si="14"/>
        <v>2000000</v>
      </c>
      <c r="G406" s="206"/>
      <c r="H406" s="206"/>
      <c r="I406" s="85"/>
    </row>
    <row r="407" spans="1:9" s="83" customFormat="1" ht="31.5" x14ac:dyDescent="0.25">
      <c r="A407" s="117">
        <v>16</v>
      </c>
      <c r="B407" s="307" t="s">
        <v>1232</v>
      </c>
      <c r="C407" s="119" t="s">
        <v>1174</v>
      </c>
      <c r="D407" s="120">
        <v>500000</v>
      </c>
      <c r="E407" s="88" t="s">
        <v>20</v>
      </c>
      <c r="F407" s="278">
        <f t="shared" si="14"/>
        <v>500000</v>
      </c>
      <c r="G407" s="206"/>
      <c r="H407" s="206"/>
      <c r="I407" s="85"/>
    </row>
    <row r="408" spans="1:9" s="83" customFormat="1" ht="15.75" x14ac:dyDescent="0.25">
      <c r="A408" s="117">
        <v>17</v>
      </c>
      <c r="B408" s="307" t="s">
        <v>1233</v>
      </c>
      <c r="C408" s="119" t="s">
        <v>1175</v>
      </c>
      <c r="D408" s="120">
        <v>9000000</v>
      </c>
      <c r="E408" s="88" t="s">
        <v>20</v>
      </c>
      <c r="F408" s="278">
        <f t="shared" si="14"/>
        <v>9000000</v>
      </c>
      <c r="G408" s="206"/>
      <c r="H408" s="206"/>
      <c r="I408" s="85"/>
    </row>
    <row r="409" spans="1:9" s="83" customFormat="1" ht="15.75" x14ac:dyDescent="0.25">
      <c r="A409" s="117">
        <v>18</v>
      </c>
      <c r="B409" s="307" t="s">
        <v>1234</v>
      </c>
      <c r="C409" s="119" t="s">
        <v>1176</v>
      </c>
      <c r="D409" s="120">
        <v>500000</v>
      </c>
      <c r="E409" s="123">
        <v>1250000</v>
      </c>
      <c r="F409" s="278">
        <f t="shared" si="14"/>
        <v>500000</v>
      </c>
      <c r="G409" s="206"/>
      <c r="H409" s="206"/>
      <c r="I409" s="85"/>
    </row>
    <row r="410" spans="1:9" s="83" customFormat="1" ht="15.75" x14ac:dyDescent="0.25">
      <c r="A410" s="117">
        <v>19</v>
      </c>
      <c r="B410" s="307" t="s">
        <v>1235</v>
      </c>
      <c r="C410" s="119" t="s">
        <v>1177</v>
      </c>
      <c r="D410" s="120">
        <v>1000000</v>
      </c>
      <c r="E410" s="88" t="s">
        <v>20</v>
      </c>
      <c r="F410" s="278">
        <f t="shared" si="14"/>
        <v>1000000</v>
      </c>
      <c r="G410" s="206"/>
      <c r="H410" s="206"/>
      <c r="I410" s="85"/>
    </row>
    <row r="411" spans="1:9" s="83" customFormat="1" ht="15.75" x14ac:dyDescent="0.25">
      <c r="A411" s="117">
        <v>20</v>
      </c>
      <c r="B411" s="307" t="s">
        <v>1236</v>
      </c>
      <c r="C411" s="119" t="s">
        <v>1178</v>
      </c>
      <c r="D411" s="120">
        <v>200000</v>
      </c>
      <c r="E411" s="88" t="s">
        <v>20</v>
      </c>
      <c r="F411" s="278">
        <f t="shared" si="14"/>
        <v>200000</v>
      </c>
      <c r="G411" s="206"/>
      <c r="H411" s="206"/>
      <c r="I411" s="85"/>
    </row>
    <row r="412" spans="1:9" s="83" customFormat="1" ht="15.75" x14ac:dyDescent="0.25">
      <c r="A412" s="117">
        <v>21</v>
      </c>
      <c r="B412" s="307" t="s">
        <v>1237</v>
      </c>
      <c r="C412" s="119" t="s">
        <v>1179</v>
      </c>
      <c r="D412" s="120">
        <v>100000000</v>
      </c>
      <c r="E412" s="88" t="s">
        <v>20</v>
      </c>
      <c r="F412" s="278">
        <f t="shared" si="14"/>
        <v>100000000</v>
      </c>
      <c r="G412" s="206"/>
      <c r="H412" s="206"/>
      <c r="I412" s="85"/>
    </row>
    <row r="413" spans="1:9" s="83" customFormat="1" ht="15.75" x14ac:dyDescent="0.25">
      <c r="A413" s="117">
        <v>22</v>
      </c>
      <c r="B413" s="307" t="s">
        <v>1238</v>
      </c>
      <c r="C413" s="119" t="s">
        <v>1180</v>
      </c>
      <c r="D413" s="120">
        <v>2000000</v>
      </c>
      <c r="E413" s="88" t="s">
        <v>20</v>
      </c>
      <c r="F413" s="278">
        <f t="shared" si="14"/>
        <v>2000000</v>
      </c>
      <c r="G413" s="206"/>
      <c r="H413" s="206"/>
      <c r="I413" s="85"/>
    </row>
    <row r="414" spans="1:9" s="83" customFormat="1" ht="15.75" x14ac:dyDescent="0.25">
      <c r="A414" s="117">
        <v>23</v>
      </c>
      <c r="B414" s="307" t="s">
        <v>1239</v>
      </c>
      <c r="C414" s="119" t="s">
        <v>1181</v>
      </c>
      <c r="D414" s="120">
        <v>1000000</v>
      </c>
      <c r="E414" s="123">
        <v>999625</v>
      </c>
      <c r="F414" s="278">
        <f t="shared" si="14"/>
        <v>1000000</v>
      </c>
      <c r="G414" s="206"/>
      <c r="H414" s="206"/>
      <c r="I414" s="85"/>
    </row>
    <row r="415" spans="1:9" s="83" customFormat="1" ht="15.75" x14ac:dyDescent="0.25">
      <c r="A415" s="117">
        <v>24</v>
      </c>
      <c r="B415" s="307" t="s">
        <v>1240</v>
      </c>
      <c r="C415" s="119" t="s">
        <v>1182</v>
      </c>
      <c r="D415" s="120">
        <v>2000000</v>
      </c>
      <c r="E415" s="88" t="s">
        <v>20</v>
      </c>
      <c r="F415" s="278">
        <f t="shared" si="14"/>
        <v>2000000</v>
      </c>
      <c r="G415" s="206"/>
      <c r="H415" s="206"/>
      <c r="I415" s="85"/>
    </row>
    <row r="416" spans="1:9" s="83" customFormat="1" ht="15.75" x14ac:dyDescent="0.25">
      <c r="A416" s="117">
        <v>25</v>
      </c>
      <c r="B416" s="307" t="s">
        <v>1241</v>
      </c>
      <c r="C416" s="119" t="s">
        <v>1183</v>
      </c>
      <c r="D416" s="120">
        <v>500000</v>
      </c>
      <c r="E416" s="88" t="s">
        <v>20</v>
      </c>
      <c r="F416" s="278">
        <f t="shared" si="14"/>
        <v>500000</v>
      </c>
      <c r="G416" s="206"/>
      <c r="H416" s="206"/>
      <c r="I416" s="85"/>
    </row>
    <row r="417" spans="1:9" s="83" customFormat="1" ht="15.75" x14ac:dyDescent="0.25">
      <c r="A417" s="117">
        <v>26</v>
      </c>
      <c r="B417" s="307" t="s">
        <v>1242</v>
      </c>
      <c r="C417" s="119" t="s">
        <v>1184</v>
      </c>
      <c r="D417" s="120">
        <v>20000000</v>
      </c>
      <c r="E417" s="123">
        <v>5000000</v>
      </c>
      <c r="F417" s="278">
        <f t="shared" si="14"/>
        <v>20000000</v>
      </c>
      <c r="G417" s="206"/>
      <c r="H417" s="206"/>
      <c r="I417" s="85"/>
    </row>
    <row r="418" spans="1:9" s="83" customFormat="1" ht="15.75" x14ac:dyDescent="0.25">
      <c r="A418" s="117">
        <v>27</v>
      </c>
      <c r="B418" s="307" t="s">
        <v>1243</v>
      </c>
      <c r="C418" s="119" t="s">
        <v>1185</v>
      </c>
      <c r="D418" s="120">
        <v>6000000</v>
      </c>
      <c r="E418" s="88" t="s">
        <v>20</v>
      </c>
      <c r="F418" s="278">
        <f t="shared" si="14"/>
        <v>6000000</v>
      </c>
      <c r="G418" s="206"/>
      <c r="H418" s="206"/>
      <c r="I418" s="85"/>
    </row>
    <row r="419" spans="1:9" s="83" customFormat="1" ht="15.75" x14ac:dyDescent="0.25">
      <c r="A419" s="117">
        <v>28</v>
      </c>
      <c r="B419" s="307" t="s">
        <v>1252</v>
      </c>
      <c r="C419" s="119" t="s">
        <v>1186</v>
      </c>
      <c r="D419" s="120">
        <v>300000</v>
      </c>
      <c r="E419" s="88" t="s">
        <v>20</v>
      </c>
      <c r="F419" s="278">
        <f t="shared" si="14"/>
        <v>300000</v>
      </c>
      <c r="G419" s="206"/>
      <c r="H419" s="206"/>
      <c r="I419" s="85"/>
    </row>
    <row r="420" spans="1:9" s="83" customFormat="1" ht="15.75" x14ac:dyDescent="0.25">
      <c r="A420" s="117">
        <v>29</v>
      </c>
      <c r="B420" s="307" t="s">
        <v>1253</v>
      </c>
      <c r="C420" s="119" t="s">
        <v>1187</v>
      </c>
      <c r="D420" s="120">
        <v>300000</v>
      </c>
      <c r="E420" s="88" t="s">
        <v>20</v>
      </c>
      <c r="F420" s="278">
        <f t="shared" si="14"/>
        <v>300000</v>
      </c>
      <c r="G420" s="206"/>
      <c r="H420" s="206"/>
      <c r="I420" s="85"/>
    </row>
    <row r="421" spans="1:9" s="83" customFormat="1" ht="15.75" x14ac:dyDescent="0.25">
      <c r="A421" s="117">
        <v>30</v>
      </c>
      <c r="B421" s="307" t="s">
        <v>1254</v>
      </c>
      <c r="C421" s="119" t="s">
        <v>1188</v>
      </c>
      <c r="D421" s="120">
        <v>200000</v>
      </c>
      <c r="E421" s="88" t="s">
        <v>20</v>
      </c>
      <c r="F421" s="278">
        <f t="shared" si="14"/>
        <v>200000</v>
      </c>
      <c r="G421" s="206"/>
      <c r="H421" s="206"/>
      <c r="I421" s="85"/>
    </row>
    <row r="422" spans="1:9" s="83" customFormat="1" ht="15.75" x14ac:dyDescent="0.25">
      <c r="A422" s="117">
        <v>31</v>
      </c>
      <c r="B422" s="307" t="s">
        <v>1255</v>
      </c>
      <c r="C422" s="119" t="s">
        <v>1189</v>
      </c>
      <c r="D422" s="120">
        <v>100000</v>
      </c>
      <c r="E422" s="88" t="s">
        <v>20</v>
      </c>
      <c r="F422" s="278">
        <f t="shared" si="14"/>
        <v>100000</v>
      </c>
      <c r="G422" s="206"/>
      <c r="H422" s="206"/>
      <c r="I422" s="85"/>
    </row>
    <row r="423" spans="1:9" s="83" customFormat="1" ht="15.75" x14ac:dyDescent="0.25">
      <c r="A423" s="117">
        <v>32</v>
      </c>
      <c r="B423" s="307" t="s">
        <v>1256</v>
      </c>
      <c r="C423" s="119" t="s">
        <v>1190</v>
      </c>
      <c r="D423" s="120">
        <v>1000000</v>
      </c>
      <c r="E423" s="88" t="s">
        <v>20</v>
      </c>
      <c r="F423" s="278">
        <f t="shared" si="14"/>
        <v>1000000</v>
      </c>
      <c r="G423" s="206"/>
      <c r="H423" s="206"/>
      <c r="I423" s="85"/>
    </row>
    <row r="424" spans="1:9" s="83" customFormat="1" ht="15.75" x14ac:dyDescent="0.25">
      <c r="A424" s="117">
        <v>33</v>
      </c>
      <c r="B424" s="307" t="s">
        <v>1257</v>
      </c>
      <c r="C424" s="119" t="s">
        <v>1191</v>
      </c>
      <c r="D424" s="120">
        <v>200000</v>
      </c>
      <c r="E424" s="88" t="s">
        <v>20</v>
      </c>
      <c r="F424" s="278">
        <f t="shared" si="14"/>
        <v>200000</v>
      </c>
      <c r="G424" s="206"/>
      <c r="H424" s="206"/>
      <c r="I424" s="85"/>
    </row>
    <row r="425" spans="1:9" s="83" customFormat="1" ht="15.75" x14ac:dyDescent="0.25">
      <c r="A425" s="117">
        <v>34</v>
      </c>
      <c r="B425" s="307" t="s">
        <v>1258</v>
      </c>
      <c r="C425" s="119" t="s">
        <v>1192</v>
      </c>
      <c r="D425" s="120">
        <v>1000000</v>
      </c>
      <c r="E425" s="88" t="s">
        <v>20</v>
      </c>
      <c r="F425" s="278">
        <f t="shared" si="14"/>
        <v>1000000</v>
      </c>
      <c r="G425" s="206"/>
      <c r="H425" s="206"/>
      <c r="I425" s="85"/>
    </row>
    <row r="426" spans="1:9" s="83" customFormat="1" ht="15.75" x14ac:dyDescent="0.25">
      <c r="A426" s="117">
        <v>35</v>
      </c>
      <c r="B426" s="307" t="s">
        <v>1259</v>
      </c>
      <c r="C426" s="119" t="s">
        <v>1193</v>
      </c>
      <c r="D426" s="120">
        <v>1000000</v>
      </c>
      <c r="E426" s="88" t="s">
        <v>20</v>
      </c>
      <c r="F426" s="278">
        <f t="shared" si="14"/>
        <v>1000000</v>
      </c>
      <c r="G426" s="206"/>
      <c r="H426" s="206"/>
      <c r="I426" s="85"/>
    </row>
    <row r="427" spans="1:9" s="83" customFormat="1" ht="15.75" x14ac:dyDescent="0.25">
      <c r="A427" s="117">
        <v>36</v>
      </c>
      <c r="B427" s="307" t="s">
        <v>1260</v>
      </c>
      <c r="C427" s="119" t="s">
        <v>1194</v>
      </c>
      <c r="D427" s="120">
        <v>300000</v>
      </c>
      <c r="E427" s="88" t="s">
        <v>20</v>
      </c>
      <c r="F427" s="278">
        <f t="shared" si="14"/>
        <v>300000</v>
      </c>
      <c r="G427" s="206"/>
      <c r="H427" s="206"/>
      <c r="I427" s="85"/>
    </row>
    <row r="428" spans="1:9" s="83" customFormat="1" ht="15.75" x14ac:dyDescent="0.25">
      <c r="A428" s="117">
        <v>37</v>
      </c>
      <c r="B428" s="307" t="s">
        <v>1261</v>
      </c>
      <c r="C428" s="119" t="s">
        <v>1195</v>
      </c>
      <c r="D428" s="120">
        <v>200000</v>
      </c>
      <c r="E428" s="88" t="s">
        <v>20</v>
      </c>
      <c r="F428" s="278">
        <f t="shared" si="14"/>
        <v>200000</v>
      </c>
      <c r="G428" s="206"/>
      <c r="H428" s="206"/>
      <c r="I428" s="85"/>
    </row>
    <row r="429" spans="1:9" s="83" customFormat="1" ht="15.75" customHeight="1" x14ac:dyDescent="0.25">
      <c r="A429" s="117">
        <v>38</v>
      </c>
      <c r="B429" s="307" t="s">
        <v>1262</v>
      </c>
      <c r="C429" s="119" t="s">
        <v>1196</v>
      </c>
      <c r="D429" s="120">
        <v>2000000</v>
      </c>
      <c r="E429" s="88" t="s">
        <v>20</v>
      </c>
      <c r="F429" s="278">
        <v>0</v>
      </c>
      <c r="G429" s="206"/>
      <c r="H429" s="206"/>
      <c r="I429" s="85"/>
    </row>
    <row r="430" spans="1:9" s="83" customFormat="1" ht="31.5" x14ac:dyDescent="0.25">
      <c r="A430" s="117">
        <v>39</v>
      </c>
      <c r="B430" s="307" t="s">
        <v>1263</v>
      </c>
      <c r="C430" s="119" t="s">
        <v>1197</v>
      </c>
      <c r="D430" s="120">
        <v>25000000</v>
      </c>
      <c r="E430" s="88" t="s">
        <v>20</v>
      </c>
      <c r="F430" s="278">
        <v>0</v>
      </c>
      <c r="G430" s="206"/>
      <c r="H430" s="206"/>
      <c r="I430" s="85"/>
    </row>
    <row r="431" spans="1:9" s="83" customFormat="1" ht="15.75" x14ac:dyDescent="0.25">
      <c r="A431" s="117">
        <v>40</v>
      </c>
      <c r="B431" s="307" t="s">
        <v>1264</v>
      </c>
      <c r="C431" s="119" t="s">
        <v>1198</v>
      </c>
      <c r="D431" s="120">
        <v>500000</v>
      </c>
      <c r="E431" s="88" t="s">
        <v>20</v>
      </c>
      <c r="F431" s="278">
        <f t="shared" ref="F431:F449" si="15">D431</f>
        <v>500000</v>
      </c>
      <c r="G431" s="206"/>
      <c r="H431" s="206"/>
      <c r="I431" s="85"/>
    </row>
    <row r="432" spans="1:9" s="83" customFormat="1" ht="31.5" x14ac:dyDescent="0.25">
      <c r="A432" s="117">
        <v>41</v>
      </c>
      <c r="B432" s="307" t="s">
        <v>1274</v>
      </c>
      <c r="C432" s="119" t="s">
        <v>1199</v>
      </c>
      <c r="D432" s="120">
        <v>500000</v>
      </c>
      <c r="E432" s="88" t="s">
        <v>20</v>
      </c>
      <c r="F432" s="278">
        <f t="shared" si="15"/>
        <v>500000</v>
      </c>
      <c r="G432" s="206"/>
      <c r="H432" s="206"/>
      <c r="I432" s="85"/>
    </row>
    <row r="433" spans="1:9" s="83" customFormat="1" ht="15.75" x14ac:dyDescent="0.25">
      <c r="A433" s="117">
        <v>42</v>
      </c>
      <c r="B433" s="307" t="s">
        <v>1273</v>
      </c>
      <c r="C433" s="119" t="s">
        <v>1200</v>
      </c>
      <c r="D433" s="120">
        <v>500000</v>
      </c>
      <c r="E433" s="88" t="s">
        <v>20</v>
      </c>
      <c r="F433" s="278">
        <f t="shared" si="15"/>
        <v>500000</v>
      </c>
      <c r="G433" s="206"/>
      <c r="H433" s="206"/>
      <c r="I433" s="85"/>
    </row>
    <row r="434" spans="1:9" s="83" customFormat="1" ht="15.75" x14ac:dyDescent="0.25">
      <c r="A434" s="117">
        <v>43</v>
      </c>
      <c r="B434" s="307" t="s">
        <v>1272</v>
      </c>
      <c r="C434" s="119" t="s">
        <v>1201</v>
      </c>
      <c r="D434" s="120">
        <v>200000</v>
      </c>
      <c r="E434" s="88" t="s">
        <v>20</v>
      </c>
      <c r="F434" s="278">
        <f t="shared" si="15"/>
        <v>200000</v>
      </c>
      <c r="G434" s="206"/>
      <c r="H434" s="206"/>
      <c r="I434" s="85"/>
    </row>
    <row r="435" spans="1:9" s="83" customFormat="1" ht="15.75" x14ac:dyDescent="0.25">
      <c r="A435" s="117">
        <v>44</v>
      </c>
      <c r="B435" s="307" t="s">
        <v>1271</v>
      </c>
      <c r="C435" s="119" t="s">
        <v>1202</v>
      </c>
      <c r="D435" s="120">
        <v>5000000</v>
      </c>
      <c r="E435" s="88" t="s">
        <v>20</v>
      </c>
      <c r="F435" s="278">
        <f t="shared" si="15"/>
        <v>5000000</v>
      </c>
      <c r="G435" s="206"/>
      <c r="H435" s="206"/>
      <c r="I435" s="85"/>
    </row>
    <row r="436" spans="1:9" s="83" customFormat="1" ht="15.75" x14ac:dyDescent="0.25">
      <c r="A436" s="117">
        <v>45</v>
      </c>
      <c r="B436" s="307" t="s">
        <v>1270</v>
      </c>
      <c r="C436" s="119" t="s">
        <v>1203</v>
      </c>
      <c r="D436" s="120">
        <v>500000</v>
      </c>
      <c r="E436" s="88" t="s">
        <v>20</v>
      </c>
      <c r="F436" s="278">
        <f t="shared" si="15"/>
        <v>500000</v>
      </c>
      <c r="G436" s="206"/>
      <c r="H436" s="206"/>
      <c r="I436" s="85"/>
    </row>
    <row r="437" spans="1:9" s="83" customFormat="1" ht="15.75" x14ac:dyDescent="0.25">
      <c r="A437" s="117">
        <v>46</v>
      </c>
      <c r="B437" s="307" t="s">
        <v>1269</v>
      </c>
      <c r="C437" s="119" t="s">
        <v>1204</v>
      </c>
      <c r="D437" s="120">
        <v>500000</v>
      </c>
      <c r="E437" s="88" t="s">
        <v>20</v>
      </c>
      <c r="F437" s="278">
        <f t="shared" si="15"/>
        <v>500000</v>
      </c>
      <c r="G437" s="206"/>
      <c r="H437" s="206"/>
      <c r="I437" s="85"/>
    </row>
    <row r="438" spans="1:9" s="83" customFormat="1" ht="15.75" x14ac:dyDescent="0.25">
      <c r="A438" s="117">
        <v>47</v>
      </c>
      <c r="B438" s="307" t="s">
        <v>1268</v>
      </c>
      <c r="C438" s="119" t="s">
        <v>1205</v>
      </c>
      <c r="D438" s="120">
        <v>200000</v>
      </c>
      <c r="E438" s="88" t="s">
        <v>20</v>
      </c>
      <c r="F438" s="278">
        <f t="shared" si="15"/>
        <v>200000</v>
      </c>
      <c r="G438" s="206"/>
      <c r="H438" s="206"/>
      <c r="I438" s="85"/>
    </row>
    <row r="439" spans="1:9" s="83" customFormat="1" ht="15.75" x14ac:dyDescent="0.25">
      <c r="A439" s="117">
        <v>48</v>
      </c>
      <c r="B439" s="307" t="s">
        <v>1267</v>
      </c>
      <c r="C439" s="119" t="s">
        <v>1206</v>
      </c>
      <c r="D439" s="120">
        <v>900000</v>
      </c>
      <c r="E439" s="123">
        <v>265000</v>
      </c>
      <c r="F439" s="278">
        <f t="shared" si="15"/>
        <v>900000</v>
      </c>
      <c r="G439" s="206"/>
      <c r="H439" s="206"/>
      <c r="I439" s="85"/>
    </row>
    <row r="440" spans="1:9" s="83" customFormat="1" ht="15.75" x14ac:dyDescent="0.25">
      <c r="A440" s="117">
        <v>49</v>
      </c>
      <c r="B440" s="307" t="s">
        <v>1266</v>
      </c>
      <c r="C440" s="119" t="s">
        <v>1207</v>
      </c>
      <c r="D440" s="120">
        <v>900000</v>
      </c>
      <c r="E440" s="88" t="s">
        <v>20</v>
      </c>
      <c r="F440" s="278">
        <f t="shared" si="15"/>
        <v>900000</v>
      </c>
      <c r="G440" s="206"/>
      <c r="H440" s="206"/>
      <c r="I440" s="85"/>
    </row>
    <row r="441" spans="1:9" s="83" customFormat="1" ht="15.75" x14ac:dyDescent="0.25">
      <c r="A441" s="117">
        <v>50</v>
      </c>
      <c r="B441" s="307" t="s">
        <v>1265</v>
      </c>
      <c r="C441" s="119" t="s">
        <v>1208</v>
      </c>
      <c r="D441" s="120">
        <v>900000</v>
      </c>
      <c r="E441" s="88" t="s">
        <v>20</v>
      </c>
      <c r="F441" s="278">
        <f t="shared" si="15"/>
        <v>900000</v>
      </c>
      <c r="G441" s="206"/>
      <c r="H441" s="206"/>
      <c r="I441" s="85"/>
    </row>
    <row r="442" spans="1:9" s="83" customFormat="1" ht="31.5" x14ac:dyDescent="0.25">
      <c r="A442" s="117">
        <v>51</v>
      </c>
      <c r="B442" s="307" t="s">
        <v>1251</v>
      </c>
      <c r="C442" s="119" t="s">
        <v>1209</v>
      </c>
      <c r="D442" s="120">
        <v>300000</v>
      </c>
      <c r="E442" s="88" t="s">
        <v>20</v>
      </c>
      <c r="F442" s="278">
        <f t="shared" si="15"/>
        <v>300000</v>
      </c>
      <c r="G442" s="206"/>
      <c r="H442" s="206"/>
      <c r="I442" s="85"/>
    </row>
    <row r="443" spans="1:9" s="83" customFormat="1" ht="15.75" x14ac:dyDescent="0.25">
      <c r="A443" s="117">
        <v>52</v>
      </c>
      <c r="B443" s="307" t="s">
        <v>1250</v>
      </c>
      <c r="C443" s="119" t="s">
        <v>1210</v>
      </c>
      <c r="D443" s="120">
        <v>200000</v>
      </c>
      <c r="E443" s="88" t="s">
        <v>20</v>
      </c>
      <c r="F443" s="278">
        <f t="shared" si="15"/>
        <v>200000</v>
      </c>
      <c r="G443" s="206"/>
      <c r="H443" s="206"/>
      <c r="I443" s="85"/>
    </row>
    <row r="444" spans="1:9" s="83" customFormat="1" ht="15.75" x14ac:dyDescent="0.25">
      <c r="A444" s="117">
        <v>53</v>
      </c>
      <c r="B444" s="307" t="s">
        <v>1249</v>
      </c>
      <c r="C444" s="119" t="s">
        <v>1211</v>
      </c>
      <c r="D444" s="120">
        <v>5000000</v>
      </c>
      <c r="E444" s="88" t="s">
        <v>20</v>
      </c>
      <c r="F444" s="278">
        <f t="shared" si="15"/>
        <v>5000000</v>
      </c>
      <c r="G444" s="206"/>
      <c r="H444" s="206"/>
      <c r="I444" s="85"/>
    </row>
    <row r="445" spans="1:9" s="83" customFormat="1" ht="15.75" x14ac:dyDescent="0.25">
      <c r="A445" s="117">
        <v>54</v>
      </c>
      <c r="B445" s="307" t="s">
        <v>1248</v>
      </c>
      <c r="C445" s="119" t="s">
        <v>1212</v>
      </c>
      <c r="D445" s="120">
        <v>200000</v>
      </c>
      <c r="E445" s="88" t="s">
        <v>20</v>
      </c>
      <c r="F445" s="278">
        <f t="shared" si="15"/>
        <v>200000</v>
      </c>
      <c r="G445" s="206"/>
      <c r="H445" s="206"/>
      <c r="I445" s="85"/>
    </row>
    <row r="446" spans="1:9" s="83" customFormat="1" ht="15.75" x14ac:dyDescent="0.25">
      <c r="A446" s="117">
        <v>55</v>
      </c>
      <c r="B446" s="307" t="s">
        <v>1247</v>
      </c>
      <c r="C446" s="119" t="s">
        <v>1213</v>
      </c>
      <c r="D446" s="120">
        <v>200000</v>
      </c>
      <c r="E446" s="88" t="s">
        <v>20</v>
      </c>
      <c r="F446" s="278">
        <f t="shared" si="15"/>
        <v>200000</v>
      </c>
      <c r="G446" s="206"/>
      <c r="H446" s="206"/>
      <c r="I446" s="85"/>
    </row>
    <row r="447" spans="1:9" s="83" customFormat="1" ht="31.5" x14ac:dyDescent="0.25">
      <c r="A447" s="117">
        <v>56</v>
      </c>
      <c r="B447" s="307" t="s">
        <v>1246</v>
      </c>
      <c r="C447" s="119" t="s">
        <v>1214</v>
      </c>
      <c r="D447" s="120">
        <v>20000000</v>
      </c>
      <c r="E447" s="88" t="s">
        <v>20</v>
      </c>
      <c r="F447" s="278">
        <f t="shared" si="15"/>
        <v>20000000</v>
      </c>
      <c r="G447" s="206"/>
      <c r="H447" s="206"/>
      <c r="I447" s="85"/>
    </row>
    <row r="448" spans="1:9" s="83" customFormat="1" ht="15.75" x14ac:dyDescent="0.25">
      <c r="A448" s="117">
        <v>57</v>
      </c>
      <c r="B448" s="307" t="s">
        <v>1245</v>
      </c>
      <c r="C448" s="119" t="s">
        <v>1215</v>
      </c>
      <c r="D448" s="120">
        <v>783659375</v>
      </c>
      <c r="E448" s="88" t="s">
        <v>20</v>
      </c>
      <c r="F448" s="278">
        <f t="shared" si="15"/>
        <v>783659375</v>
      </c>
      <c r="G448" s="206"/>
      <c r="H448" s="206"/>
      <c r="I448" s="85"/>
    </row>
    <row r="449" spans="1:9" s="83" customFormat="1" ht="15.75" x14ac:dyDescent="0.25">
      <c r="A449" s="117">
        <v>58</v>
      </c>
      <c r="B449" s="307" t="s">
        <v>1244</v>
      </c>
      <c r="C449" s="119" t="s">
        <v>1216</v>
      </c>
      <c r="D449" s="115" t="s">
        <v>20</v>
      </c>
      <c r="E449" s="88" t="s">
        <v>20</v>
      </c>
      <c r="F449" s="278" t="str">
        <f t="shared" si="15"/>
        <v>-</v>
      </c>
      <c r="G449" s="206"/>
      <c r="H449" s="206"/>
      <c r="I449" s="85"/>
    </row>
    <row r="450" spans="1:9" s="83" customFormat="1" ht="15" customHeight="1" x14ac:dyDescent="0.25">
      <c r="A450" s="1201" t="s">
        <v>1158</v>
      </c>
      <c r="B450" s="1201"/>
      <c r="C450" s="1201"/>
      <c r="D450" s="98">
        <f>SUM(D392:D449)</f>
        <v>1195659375</v>
      </c>
      <c r="E450" s="103">
        <v>8402958.3399999999</v>
      </c>
      <c r="F450" s="279">
        <f>SUM(F392:F449)</f>
        <v>1168659375</v>
      </c>
      <c r="G450" s="148"/>
      <c r="H450" s="148"/>
      <c r="I450" s="85"/>
    </row>
    <row r="451" spans="1:9" s="83" customFormat="1" ht="15.75" x14ac:dyDescent="0.25">
      <c r="A451" s="136">
        <v>2</v>
      </c>
      <c r="B451" s="313" t="s">
        <v>567</v>
      </c>
      <c r="C451" s="154"/>
      <c r="D451" s="126"/>
      <c r="E451" s="126"/>
      <c r="F451" s="283"/>
      <c r="G451" s="249"/>
      <c r="H451" s="249"/>
      <c r="I451" s="85"/>
    </row>
    <row r="452" spans="1:9" s="83" customFormat="1" ht="31.5" x14ac:dyDescent="0.25">
      <c r="A452" s="117">
        <v>1</v>
      </c>
      <c r="B452" s="307" t="s">
        <v>629</v>
      </c>
      <c r="C452" s="119" t="s">
        <v>573</v>
      </c>
      <c r="D452" s="120">
        <v>110000000</v>
      </c>
      <c r="E452" s="88" t="s">
        <v>20</v>
      </c>
      <c r="F452" s="278">
        <f>D452</f>
        <v>110000000</v>
      </c>
      <c r="G452" s="206"/>
      <c r="H452" s="206"/>
      <c r="I452" s="85"/>
    </row>
    <row r="453" spans="1:9" s="83" customFormat="1" ht="15.75" x14ac:dyDescent="0.25">
      <c r="A453" s="117">
        <v>2</v>
      </c>
      <c r="B453" s="307" t="s">
        <v>630</v>
      </c>
      <c r="C453" s="119" t="s">
        <v>373</v>
      </c>
      <c r="D453" s="120">
        <v>20000000</v>
      </c>
      <c r="E453" s="88" t="s">
        <v>20</v>
      </c>
      <c r="F453" s="278">
        <v>10000000</v>
      </c>
      <c r="G453" s="206"/>
      <c r="H453" s="206"/>
      <c r="I453" s="85"/>
    </row>
    <row r="454" spans="1:9" s="83" customFormat="1" ht="31.5" x14ac:dyDescent="0.25">
      <c r="A454" s="117">
        <v>3</v>
      </c>
      <c r="B454" s="307" t="s">
        <v>631</v>
      </c>
      <c r="C454" s="119" t="s">
        <v>574</v>
      </c>
      <c r="D454" s="120">
        <v>170000000</v>
      </c>
      <c r="E454" s="123">
        <v>40524775.450000003</v>
      </c>
      <c r="F454" s="278">
        <f>D454</f>
        <v>170000000</v>
      </c>
      <c r="G454" s="206"/>
      <c r="H454" s="206"/>
      <c r="I454" s="85"/>
    </row>
    <row r="455" spans="1:9" s="83" customFormat="1" ht="15" customHeight="1" x14ac:dyDescent="0.25">
      <c r="A455" s="1201" t="s">
        <v>572</v>
      </c>
      <c r="B455" s="1201"/>
      <c r="C455" s="1201"/>
      <c r="D455" s="102">
        <v>300000000</v>
      </c>
      <c r="E455" s="103">
        <v>40524775.450000003</v>
      </c>
      <c r="F455" s="279">
        <f>SUM(F452:F454)</f>
        <v>290000000</v>
      </c>
      <c r="G455" s="148"/>
      <c r="H455" s="148"/>
      <c r="I455" s="85"/>
    </row>
    <row r="456" spans="1:9" s="83" customFormat="1" ht="15.75" x14ac:dyDescent="0.25">
      <c r="A456" s="267">
        <v>3</v>
      </c>
      <c r="B456" s="312" t="s">
        <v>2491</v>
      </c>
      <c r="C456" s="153"/>
      <c r="F456" s="284"/>
      <c r="G456" s="93"/>
      <c r="H456" s="93"/>
      <c r="I456" s="85"/>
    </row>
    <row r="457" spans="1:9" s="83" customFormat="1" ht="15.75" x14ac:dyDescent="0.25">
      <c r="A457" s="117">
        <v>1</v>
      </c>
      <c r="B457" s="307" t="s">
        <v>2492</v>
      </c>
      <c r="C457" s="119" t="s">
        <v>2493</v>
      </c>
      <c r="D457" s="120">
        <v>750000</v>
      </c>
      <c r="E457" s="88" t="s">
        <v>20</v>
      </c>
      <c r="F457" s="285">
        <f t="shared" ref="F457:F478" si="16">D457</f>
        <v>750000</v>
      </c>
      <c r="G457" s="101"/>
      <c r="H457" s="101"/>
      <c r="I457" s="85"/>
    </row>
    <row r="458" spans="1:9" s="83" customFormat="1" ht="15.75" x14ac:dyDescent="0.25">
      <c r="A458" s="117">
        <v>2</v>
      </c>
      <c r="B458" s="307" t="s">
        <v>2494</v>
      </c>
      <c r="C458" s="119" t="s">
        <v>2495</v>
      </c>
      <c r="D458" s="120">
        <v>7000000</v>
      </c>
      <c r="E458" s="88" t="s">
        <v>20</v>
      </c>
      <c r="F458" s="285">
        <f t="shared" si="16"/>
        <v>7000000</v>
      </c>
      <c r="G458" s="101"/>
      <c r="H458" s="101"/>
      <c r="I458" s="85"/>
    </row>
    <row r="459" spans="1:9" s="83" customFormat="1" ht="15.75" x14ac:dyDescent="0.25">
      <c r="A459" s="117">
        <v>3</v>
      </c>
      <c r="B459" s="307" t="s">
        <v>2496</v>
      </c>
      <c r="C459" s="119" t="s">
        <v>2497</v>
      </c>
      <c r="D459" s="120">
        <v>125000</v>
      </c>
      <c r="E459" s="88" t="s">
        <v>20</v>
      </c>
      <c r="F459" s="285">
        <f t="shared" si="16"/>
        <v>125000</v>
      </c>
      <c r="G459" s="101"/>
      <c r="H459" s="101"/>
      <c r="I459" s="85"/>
    </row>
    <row r="460" spans="1:9" s="83" customFormat="1" ht="15.75" x14ac:dyDescent="0.25">
      <c r="A460" s="117">
        <v>4</v>
      </c>
      <c r="B460" s="307" t="s">
        <v>2498</v>
      </c>
      <c r="C460" s="119" t="s">
        <v>1182</v>
      </c>
      <c r="D460" s="120">
        <v>250000</v>
      </c>
      <c r="E460" s="88" t="s">
        <v>20</v>
      </c>
      <c r="F460" s="285">
        <f t="shared" si="16"/>
        <v>250000</v>
      </c>
      <c r="G460" s="101"/>
      <c r="H460" s="101"/>
      <c r="I460" s="85"/>
    </row>
    <row r="461" spans="1:9" s="83" customFormat="1" ht="15.75" x14ac:dyDescent="0.25">
      <c r="A461" s="117">
        <v>5</v>
      </c>
      <c r="B461" s="307" t="s">
        <v>2499</v>
      </c>
      <c r="C461" s="119" t="s">
        <v>2500</v>
      </c>
      <c r="D461" s="120">
        <v>250000</v>
      </c>
      <c r="E461" s="88" t="s">
        <v>20</v>
      </c>
      <c r="F461" s="285">
        <f t="shared" si="16"/>
        <v>250000</v>
      </c>
      <c r="G461" s="101"/>
      <c r="H461" s="101"/>
      <c r="I461" s="85"/>
    </row>
    <row r="462" spans="1:9" s="83" customFormat="1" ht="15.75" x14ac:dyDescent="0.25">
      <c r="A462" s="117">
        <v>6</v>
      </c>
      <c r="B462" s="307" t="s">
        <v>2501</v>
      </c>
      <c r="C462" s="119" t="s">
        <v>2502</v>
      </c>
      <c r="D462" s="120">
        <v>125000</v>
      </c>
      <c r="E462" s="88" t="s">
        <v>20</v>
      </c>
      <c r="F462" s="285">
        <f t="shared" si="16"/>
        <v>125000</v>
      </c>
      <c r="G462" s="101"/>
      <c r="H462" s="101"/>
      <c r="I462" s="85"/>
    </row>
    <row r="463" spans="1:9" s="83" customFormat="1" ht="15.75" x14ac:dyDescent="0.25">
      <c r="A463" s="117">
        <v>7</v>
      </c>
      <c r="B463" s="307" t="s">
        <v>2503</v>
      </c>
      <c r="C463" s="119" t="s">
        <v>2504</v>
      </c>
      <c r="D463" s="120">
        <v>125000</v>
      </c>
      <c r="E463" s="88" t="s">
        <v>20</v>
      </c>
      <c r="F463" s="285">
        <f t="shared" si="16"/>
        <v>125000</v>
      </c>
      <c r="G463" s="101"/>
      <c r="H463" s="101"/>
      <c r="I463" s="85"/>
    </row>
    <row r="464" spans="1:9" s="83" customFormat="1" ht="15.75" x14ac:dyDescent="0.25">
      <c r="A464" s="117">
        <v>8</v>
      </c>
      <c r="B464" s="307" t="s">
        <v>2505</v>
      </c>
      <c r="C464" s="119" t="s">
        <v>2506</v>
      </c>
      <c r="D464" s="120">
        <v>2500000</v>
      </c>
      <c r="E464" s="88" t="s">
        <v>20</v>
      </c>
      <c r="F464" s="285">
        <f t="shared" si="16"/>
        <v>2500000</v>
      </c>
      <c r="G464" s="101"/>
      <c r="H464" s="101"/>
      <c r="I464" s="85"/>
    </row>
    <row r="465" spans="1:9" s="83" customFormat="1" ht="15.75" x14ac:dyDescent="0.25">
      <c r="A465" s="117">
        <v>9</v>
      </c>
      <c r="B465" s="307" t="s">
        <v>2507</v>
      </c>
      <c r="C465" s="119" t="s">
        <v>2508</v>
      </c>
      <c r="D465" s="120">
        <v>2000000</v>
      </c>
      <c r="E465" s="88" t="s">
        <v>20</v>
      </c>
      <c r="F465" s="285">
        <f t="shared" si="16"/>
        <v>2000000</v>
      </c>
      <c r="G465" s="101"/>
      <c r="H465" s="101"/>
      <c r="I465" s="85"/>
    </row>
    <row r="466" spans="1:9" s="83" customFormat="1" ht="15.75" x14ac:dyDescent="0.25">
      <c r="A466" s="117">
        <v>10</v>
      </c>
      <c r="B466" s="307" t="s">
        <v>2509</v>
      </c>
      <c r="C466" s="119" t="s">
        <v>2510</v>
      </c>
      <c r="D466" s="120">
        <v>125000</v>
      </c>
      <c r="E466" s="88" t="s">
        <v>20</v>
      </c>
      <c r="F466" s="285">
        <f t="shared" si="16"/>
        <v>125000</v>
      </c>
      <c r="G466" s="101"/>
      <c r="H466" s="101"/>
      <c r="I466" s="85"/>
    </row>
    <row r="467" spans="1:9" s="83" customFormat="1" ht="15.75" x14ac:dyDescent="0.25">
      <c r="A467" s="117">
        <v>11</v>
      </c>
      <c r="B467" s="307" t="s">
        <v>2511</v>
      </c>
      <c r="C467" s="119" t="s">
        <v>2512</v>
      </c>
      <c r="D467" s="120">
        <v>1000000</v>
      </c>
      <c r="E467" s="88" t="s">
        <v>20</v>
      </c>
      <c r="F467" s="285">
        <f t="shared" si="16"/>
        <v>1000000</v>
      </c>
      <c r="G467" s="101"/>
      <c r="H467" s="101"/>
      <c r="I467" s="85"/>
    </row>
    <row r="468" spans="1:9" s="83" customFormat="1" ht="15.75" x14ac:dyDescent="0.25">
      <c r="A468" s="117">
        <v>12</v>
      </c>
      <c r="B468" s="307" t="s">
        <v>2513</v>
      </c>
      <c r="C468" s="119" t="s">
        <v>2514</v>
      </c>
      <c r="D468" s="120">
        <v>125000</v>
      </c>
      <c r="E468" s="88" t="s">
        <v>20</v>
      </c>
      <c r="F468" s="285">
        <f t="shared" si="16"/>
        <v>125000</v>
      </c>
      <c r="G468" s="101"/>
      <c r="H468" s="101"/>
      <c r="I468" s="85"/>
    </row>
    <row r="469" spans="1:9" s="83" customFormat="1" ht="15.75" x14ac:dyDescent="0.25">
      <c r="A469" s="117">
        <v>13</v>
      </c>
      <c r="B469" s="307" t="s">
        <v>2515</v>
      </c>
      <c r="C469" s="119" t="s">
        <v>2516</v>
      </c>
      <c r="D469" s="120">
        <v>5000000</v>
      </c>
      <c r="E469" s="88" t="s">
        <v>20</v>
      </c>
      <c r="F469" s="285">
        <f t="shared" si="16"/>
        <v>5000000</v>
      </c>
      <c r="G469" s="101"/>
      <c r="H469" s="101"/>
      <c r="I469" s="85"/>
    </row>
    <row r="470" spans="1:9" s="83" customFormat="1" ht="15.75" x14ac:dyDescent="0.25">
      <c r="A470" s="117">
        <v>14</v>
      </c>
      <c r="B470" s="307" t="s">
        <v>2517</v>
      </c>
      <c r="C470" s="119" t="s">
        <v>2518</v>
      </c>
      <c r="D470" s="120">
        <v>8250000</v>
      </c>
      <c r="E470" s="88" t="s">
        <v>20</v>
      </c>
      <c r="F470" s="285">
        <f t="shared" si="16"/>
        <v>8250000</v>
      </c>
      <c r="G470" s="101"/>
      <c r="H470" s="101"/>
      <c r="I470" s="85"/>
    </row>
    <row r="471" spans="1:9" s="83" customFormat="1" ht="15.75" x14ac:dyDescent="0.25">
      <c r="A471" s="117">
        <v>15</v>
      </c>
      <c r="B471" s="307" t="s">
        <v>2519</v>
      </c>
      <c r="C471" s="119" t="s">
        <v>2520</v>
      </c>
      <c r="D471" s="120">
        <v>250000</v>
      </c>
      <c r="E471" s="88" t="s">
        <v>20</v>
      </c>
      <c r="F471" s="285">
        <f t="shared" si="16"/>
        <v>250000</v>
      </c>
      <c r="G471" s="101"/>
      <c r="H471" s="101"/>
      <c r="I471" s="85"/>
    </row>
    <row r="472" spans="1:9" s="83" customFormat="1" ht="15.75" x14ac:dyDescent="0.25">
      <c r="A472" s="117">
        <v>16</v>
      </c>
      <c r="B472" s="307" t="s">
        <v>2521</v>
      </c>
      <c r="C472" s="119" t="s">
        <v>2522</v>
      </c>
      <c r="D472" s="120">
        <v>5000000</v>
      </c>
      <c r="E472" s="88" t="s">
        <v>20</v>
      </c>
      <c r="F472" s="285">
        <f t="shared" si="16"/>
        <v>5000000</v>
      </c>
      <c r="G472" s="101"/>
      <c r="H472" s="101"/>
      <c r="I472" s="85"/>
    </row>
    <row r="473" spans="1:9" s="83" customFormat="1" ht="31.5" x14ac:dyDescent="0.25">
      <c r="A473" s="117">
        <v>17</v>
      </c>
      <c r="B473" s="307" t="s">
        <v>2523</v>
      </c>
      <c r="C473" s="119" t="s">
        <v>2524</v>
      </c>
      <c r="D473" s="120">
        <v>7000000</v>
      </c>
      <c r="E473" s="88" t="s">
        <v>20</v>
      </c>
      <c r="F473" s="285">
        <f t="shared" si="16"/>
        <v>7000000</v>
      </c>
      <c r="G473" s="101"/>
      <c r="H473" s="101"/>
      <c r="I473" s="85"/>
    </row>
    <row r="474" spans="1:9" s="83" customFormat="1" ht="47.25" x14ac:dyDescent="0.25">
      <c r="A474" s="117">
        <v>18</v>
      </c>
      <c r="B474" s="307" t="s">
        <v>2525</v>
      </c>
      <c r="C474" s="119" t="s">
        <v>2526</v>
      </c>
      <c r="D474" s="120">
        <v>6000000</v>
      </c>
      <c r="E474" s="88" t="s">
        <v>20</v>
      </c>
      <c r="F474" s="285">
        <f t="shared" si="16"/>
        <v>6000000</v>
      </c>
      <c r="G474" s="101"/>
      <c r="H474" s="101"/>
      <c r="I474" s="85"/>
    </row>
    <row r="475" spans="1:9" s="83" customFormat="1" ht="15.75" x14ac:dyDescent="0.25">
      <c r="A475" s="117">
        <v>19</v>
      </c>
      <c r="B475" s="307" t="s">
        <v>2527</v>
      </c>
      <c r="C475" s="119" t="s">
        <v>2528</v>
      </c>
      <c r="D475" s="120">
        <v>125000</v>
      </c>
      <c r="E475" s="88" t="s">
        <v>20</v>
      </c>
      <c r="F475" s="285">
        <f t="shared" si="16"/>
        <v>125000</v>
      </c>
      <c r="G475" s="101"/>
      <c r="H475" s="101"/>
      <c r="I475" s="85"/>
    </row>
    <row r="476" spans="1:9" s="83" customFormat="1" ht="31.5" x14ac:dyDescent="0.25">
      <c r="A476" s="117">
        <v>20</v>
      </c>
      <c r="B476" s="307" t="s">
        <v>2529</v>
      </c>
      <c r="C476" s="119" t="s">
        <v>2530</v>
      </c>
      <c r="D476" s="120">
        <v>1429311700</v>
      </c>
      <c r="E476" s="88" t="s">
        <v>20</v>
      </c>
      <c r="F476" s="285">
        <f t="shared" si="16"/>
        <v>1429311700</v>
      </c>
      <c r="G476" s="101"/>
      <c r="H476" s="101"/>
      <c r="I476" s="85"/>
    </row>
    <row r="477" spans="1:9" s="83" customFormat="1" ht="31.5" x14ac:dyDescent="0.25">
      <c r="A477" s="117">
        <v>21</v>
      </c>
      <c r="B477" s="307" t="s">
        <v>2531</v>
      </c>
      <c r="C477" s="119" t="s">
        <v>2532</v>
      </c>
      <c r="D477" s="120">
        <v>6000000</v>
      </c>
      <c r="E477" s="88" t="s">
        <v>20</v>
      </c>
      <c r="F477" s="285">
        <f t="shared" si="16"/>
        <v>6000000</v>
      </c>
      <c r="G477" s="101"/>
      <c r="H477" s="101"/>
      <c r="I477" s="85"/>
    </row>
    <row r="478" spans="1:9" s="83" customFormat="1" ht="15.75" x14ac:dyDescent="0.25">
      <c r="A478" s="117">
        <v>22</v>
      </c>
      <c r="B478" s="307" t="s">
        <v>2533</v>
      </c>
      <c r="C478" s="119" t="s">
        <v>2534</v>
      </c>
      <c r="D478" s="120">
        <v>800000000</v>
      </c>
      <c r="E478" s="88" t="s">
        <v>20</v>
      </c>
      <c r="F478" s="285">
        <f t="shared" si="16"/>
        <v>800000000</v>
      </c>
      <c r="G478" s="101"/>
      <c r="H478" s="101"/>
      <c r="I478" s="85"/>
    </row>
    <row r="479" spans="1:9" s="83" customFormat="1" ht="15" customHeight="1" x14ac:dyDescent="0.25">
      <c r="A479" s="1201" t="s">
        <v>2535</v>
      </c>
      <c r="B479" s="1201"/>
      <c r="C479" s="1201"/>
      <c r="D479" s="102">
        <v>2281311700</v>
      </c>
      <c r="E479" s="206">
        <f>D479-F479</f>
        <v>0</v>
      </c>
      <c r="F479" s="288">
        <f>SUM(F457:F478)</f>
        <v>2281311700</v>
      </c>
      <c r="G479" s="168"/>
      <c r="H479" s="168"/>
      <c r="I479" s="85"/>
    </row>
    <row r="480" spans="1:9" ht="15.75" x14ac:dyDescent="0.25">
      <c r="A480" s="125">
        <v>4</v>
      </c>
      <c r="B480" s="312" t="s">
        <v>371</v>
      </c>
      <c r="C480" s="154"/>
      <c r="D480" s="126"/>
      <c r="E480" s="126"/>
      <c r="F480" s="283"/>
      <c r="G480" s="249"/>
      <c r="H480" s="249"/>
      <c r="I480" s="232"/>
    </row>
    <row r="481" spans="1:9" ht="15.75" x14ac:dyDescent="0.25">
      <c r="A481" s="117">
        <v>1</v>
      </c>
      <c r="B481" s="307" t="s">
        <v>390</v>
      </c>
      <c r="C481" s="119" t="s">
        <v>372</v>
      </c>
      <c r="D481" s="120">
        <v>400000000</v>
      </c>
      <c r="E481" s="88" t="s">
        <v>20</v>
      </c>
      <c r="F481" s="278">
        <v>0</v>
      </c>
      <c r="G481" s="206"/>
      <c r="H481" s="206"/>
      <c r="I481" s="232"/>
    </row>
    <row r="482" spans="1:9" ht="15.75" x14ac:dyDescent="0.25">
      <c r="A482" s="117">
        <v>2</v>
      </c>
      <c r="B482" s="307" t="s">
        <v>391</v>
      </c>
      <c r="C482" s="119" t="s">
        <v>373</v>
      </c>
      <c r="D482" s="120">
        <v>20300000</v>
      </c>
      <c r="E482" s="88" t="s">
        <v>20</v>
      </c>
      <c r="F482" s="278">
        <f t="shared" ref="F482:F490" si="17">D482</f>
        <v>20300000</v>
      </c>
      <c r="G482" s="206"/>
      <c r="H482" s="206"/>
      <c r="I482" s="232"/>
    </row>
    <row r="483" spans="1:9" ht="15.75" x14ac:dyDescent="0.25">
      <c r="A483" s="117">
        <v>3</v>
      </c>
      <c r="B483" s="307" t="s">
        <v>392</v>
      </c>
      <c r="C483" s="119" t="s">
        <v>374</v>
      </c>
      <c r="D483" s="120">
        <v>10280000</v>
      </c>
      <c r="E483" s="88" t="s">
        <v>20</v>
      </c>
      <c r="F483" s="278">
        <f t="shared" si="17"/>
        <v>10280000</v>
      </c>
      <c r="G483" s="206"/>
      <c r="H483" s="206"/>
      <c r="I483" s="232"/>
    </row>
    <row r="484" spans="1:9" ht="15.75" x14ac:dyDescent="0.25">
      <c r="A484" s="117">
        <v>4</v>
      </c>
      <c r="B484" s="307" t="s">
        <v>393</v>
      </c>
      <c r="C484" s="119" t="s">
        <v>375</v>
      </c>
      <c r="D484" s="120">
        <v>820000</v>
      </c>
      <c r="E484" s="88" t="s">
        <v>20</v>
      </c>
      <c r="F484" s="278">
        <f t="shared" si="17"/>
        <v>820000</v>
      </c>
      <c r="G484" s="206"/>
      <c r="H484" s="206"/>
      <c r="I484" s="232"/>
    </row>
    <row r="485" spans="1:9" ht="15.75" x14ac:dyDescent="0.25">
      <c r="A485" s="117">
        <v>5</v>
      </c>
      <c r="B485" s="307" t="s">
        <v>394</v>
      </c>
      <c r="C485" s="119" t="s">
        <v>376</v>
      </c>
      <c r="D485" s="120">
        <v>600000</v>
      </c>
      <c r="E485" s="88" t="s">
        <v>20</v>
      </c>
      <c r="F485" s="278">
        <f t="shared" si="17"/>
        <v>600000</v>
      </c>
      <c r="G485" s="206"/>
      <c r="H485" s="206"/>
      <c r="I485" s="232"/>
    </row>
    <row r="486" spans="1:9" ht="15.75" x14ac:dyDescent="0.25">
      <c r="A486" s="117">
        <v>6</v>
      </c>
      <c r="B486" s="307" t="s">
        <v>395</v>
      </c>
      <c r="C486" s="119" t="s">
        <v>377</v>
      </c>
      <c r="D486" s="120">
        <v>1200000</v>
      </c>
      <c r="E486" s="88" t="s">
        <v>20</v>
      </c>
      <c r="F486" s="278">
        <f t="shared" si="17"/>
        <v>1200000</v>
      </c>
      <c r="G486" s="206"/>
      <c r="H486" s="206"/>
      <c r="I486" s="232"/>
    </row>
    <row r="487" spans="1:9" ht="15.75" x14ac:dyDescent="0.25">
      <c r="A487" s="117">
        <v>7</v>
      </c>
      <c r="B487" s="307" t="s">
        <v>396</v>
      </c>
      <c r="C487" s="119" t="s">
        <v>378</v>
      </c>
      <c r="D487" s="120">
        <v>400000</v>
      </c>
      <c r="E487" s="88" t="s">
        <v>20</v>
      </c>
      <c r="F487" s="278">
        <f t="shared" si="17"/>
        <v>400000</v>
      </c>
      <c r="G487" s="206"/>
      <c r="H487" s="206"/>
      <c r="I487" s="232"/>
    </row>
    <row r="488" spans="1:9" ht="15.75" x14ac:dyDescent="0.25">
      <c r="A488" s="117">
        <v>8</v>
      </c>
      <c r="B488" s="307" t="s">
        <v>397</v>
      </c>
      <c r="C488" s="119" t="s">
        <v>379</v>
      </c>
      <c r="D488" s="120">
        <v>600000</v>
      </c>
      <c r="E488" s="88" t="s">
        <v>20</v>
      </c>
      <c r="F488" s="278">
        <f t="shared" si="17"/>
        <v>600000</v>
      </c>
      <c r="G488" s="206"/>
      <c r="H488" s="206"/>
      <c r="I488" s="232"/>
    </row>
    <row r="489" spans="1:9" ht="15.75" x14ac:dyDescent="0.25">
      <c r="A489" s="117">
        <v>9</v>
      </c>
      <c r="B489" s="307" t="s">
        <v>398</v>
      </c>
      <c r="C489" s="119" t="s">
        <v>380</v>
      </c>
      <c r="D489" s="120">
        <v>500000</v>
      </c>
      <c r="E489" s="88" t="s">
        <v>20</v>
      </c>
      <c r="F489" s="278">
        <f t="shared" si="17"/>
        <v>500000</v>
      </c>
      <c r="G489" s="206"/>
      <c r="H489" s="206"/>
      <c r="I489" s="232"/>
    </row>
    <row r="490" spans="1:9" ht="15.75" x14ac:dyDescent="0.25">
      <c r="A490" s="117">
        <v>10</v>
      </c>
      <c r="B490" s="307" t="s">
        <v>399</v>
      </c>
      <c r="C490" s="119" t="s">
        <v>381</v>
      </c>
      <c r="D490" s="120">
        <v>600000000</v>
      </c>
      <c r="E490" s="123">
        <v>100000000</v>
      </c>
      <c r="F490" s="278">
        <f t="shared" si="17"/>
        <v>600000000</v>
      </c>
      <c r="G490" s="206"/>
      <c r="H490" s="206"/>
      <c r="I490" s="232"/>
    </row>
    <row r="491" spans="1:9" ht="15.75" x14ac:dyDescent="0.25">
      <c r="A491" s="117">
        <v>11</v>
      </c>
      <c r="B491" s="307" t="s">
        <v>400</v>
      </c>
      <c r="C491" s="119" t="s">
        <v>382</v>
      </c>
      <c r="D491" s="120">
        <v>856000000</v>
      </c>
      <c r="E491" s="88" t="s">
        <v>20</v>
      </c>
      <c r="F491" s="278">
        <f>256000000</f>
        <v>256000000</v>
      </c>
      <c r="G491" s="206"/>
      <c r="H491" s="206"/>
      <c r="I491" s="232"/>
    </row>
    <row r="492" spans="1:9" ht="15.75" x14ac:dyDescent="0.25">
      <c r="A492" s="117">
        <v>12</v>
      </c>
      <c r="B492" s="307" t="s">
        <v>401</v>
      </c>
      <c r="C492" s="119" t="s">
        <v>383</v>
      </c>
      <c r="D492" s="120">
        <v>15000000</v>
      </c>
      <c r="E492" s="88" t="s">
        <v>20</v>
      </c>
      <c r="F492" s="278">
        <f t="shared" ref="F492:F498" si="18">D492</f>
        <v>15000000</v>
      </c>
      <c r="G492" s="206"/>
      <c r="H492" s="206"/>
      <c r="I492" s="85"/>
    </row>
    <row r="493" spans="1:9" ht="15.75" x14ac:dyDescent="0.25">
      <c r="A493" s="117">
        <v>13</v>
      </c>
      <c r="B493" s="307" t="s">
        <v>402</v>
      </c>
      <c r="C493" s="119" t="s">
        <v>384</v>
      </c>
      <c r="D493" s="120">
        <v>3000000</v>
      </c>
      <c r="E493" s="88" t="s">
        <v>20</v>
      </c>
      <c r="F493" s="278">
        <f t="shared" si="18"/>
        <v>3000000</v>
      </c>
      <c r="G493" s="206"/>
      <c r="H493" s="206"/>
      <c r="I493" s="85"/>
    </row>
    <row r="494" spans="1:9" ht="15.75" x14ac:dyDescent="0.25">
      <c r="A494" s="117">
        <v>14</v>
      </c>
      <c r="B494" s="307" t="s">
        <v>403</v>
      </c>
      <c r="C494" s="119" t="s">
        <v>385</v>
      </c>
      <c r="D494" s="120">
        <v>1000000</v>
      </c>
      <c r="E494" s="88" t="s">
        <v>20</v>
      </c>
      <c r="F494" s="278">
        <f t="shared" si="18"/>
        <v>1000000</v>
      </c>
      <c r="G494" s="206"/>
      <c r="H494" s="206"/>
      <c r="I494" s="85"/>
    </row>
    <row r="495" spans="1:9" ht="31.5" x14ac:dyDescent="0.25">
      <c r="A495" s="117">
        <v>15</v>
      </c>
      <c r="B495" s="307" t="s">
        <v>404</v>
      </c>
      <c r="C495" s="119" t="s">
        <v>386</v>
      </c>
      <c r="D495" s="120">
        <v>3000000</v>
      </c>
      <c r="E495" s="88" t="s">
        <v>20</v>
      </c>
      <c r="F495" s="278">
        <f t="shared" si="18"/>
        <v>3000000</v>
      </c>
      <c r="G495" s="206"/>
      <c r="H495" s="206"/>
      <c r="I495" s="85"/>
    </row>
    <row r="496" spans="1:9" ht="15.75" x14ac:dyDescent="0.25">
      <c r="A496" s="117">
        <v>16</v>
      </c>
      <c r="B496" s="307" t="s">
        <v>405</v>
      </c>
      <c r="C496" s="119" t="s">
        <v>387</v>
      </c>
      <c r="D496" s="120">
        <v>1200000</v>
      </c>
      <c r="E496" s="88" t="s">
        <v>20</v>
      </c>
      <c r="F496" s="278">
        <f t="shared" si="18"/>
        <v>1200000</v>
      </c>
      <c r="G496" s="206"/>
      <c r="H496" s="206"/>
      <c r="I496" s="85"/>
    </row>
    <row r="497" spans="1:9" ht="15.75" x14ac:dyDescent="0.25">
      <c r="A497" s="117">
        <v>17</v>
      </c>
      <c r="B497" s="307" t="s">
        <v>406</v>
      </c>
      <c r="C497" s="119" t="s">
        <v>388</v>
      </c>
      <c r="D497" s="120">
        <v>200000</v>
      </c>
      <c r="E497" s="88" t="s">
        <v>20</v>
      </c>
      <c r="F497" s="278">
        <f t="shared" si="18"/>
        <v>200000</v>
      </c>
      <c r="G497" s="206"/>
      <c r="H497" s="206"/>
      <c r="I497" s="85"/>
    </row>
    <row r="498" spans="1:9" ht="15.6" customHeight="1" x14ac:dyDescent="0.25">
      <c r="A498" s="117">
        <v>18</v>
      </c>
      <c r="B498" s="307" t="s">
        <v>407</v>
      </c>
      <c r="C498" s="119" t="s">
        <v>389</v>
      </c>
      <c r="D498" s="120">
        <v>21900000</v>
      </c>
      <c r="E498" s="88" t="s">
        <v>20</v>
      </c>
      <c r="F498" s="278">
        <f t="shared" si="18"/>
        <v>21900000</v>
      </c>
      <c r="G498" s="206"/>
      <c r="H498" s="206"/>
      <c r="I498" s="85"/>
    </row>
    <row r="499" spans="1:9" ht="15.75" x14ac:dyDescent="0.25">
      <c r="A499" s="1201" t="s">
        <v>408</v>
      </c>
      <c r="B499" s="1201"/>
      <c r="C499" s="1201"/>
      <c r="D499" s="102">
        <v>1936000000</v>
      </c>
      <c r="E499" s="103">
        <v>100000000</v>
      </c>
      <c r="F499" s="279">
        <f>SUM(F481:F498)</f>
        <v>936000000</v>
      </c>
      <c r="G499" s="148"/>
      <c r="H499" s="148"/>
      <c r="I499" s="232"/>
    </row>
    <row r="500" spans="1:9" s="83" customFormat="1" ht="15.75" x14ac:dyDescent="0.25">
      <c r="A500" s="137">
        <v>5</v>
      </c>
      <c r="B500" s="312" t="s">
        <v>1697</v>
      </c>
      <c r="C500" s="153"/>
      <c r="F500" s="277"/>
      <c r="G500" s="245"/>
      <c r="H500" s="245"/>
      <c r="I500" s="85"/>
    </row>
    <row r="501" spans="1:9" s="83" customFormat="1" ht="15" customHeight="1" x14ac:dyDescent="0.25">
      <c r="A501" s="117">
        <v>1</v>
      </c>
      <c r="B501" s="307" t="s">
        <v>1710</v>
      </c>
      <c r="C501" s="119" t="s">
        <v>1698</v>
      </c>
      <c r="D501" s="120">
        <v>5000000</v>
      </c>
      <c r="E501" s="88" t="s">
        <v>20</v>
      </c>
      <c r="F501" s="278">
        <f t="shared" ref="F501:F512" si="19">D501</f>
        <v>5000000</v>
      </c>
      <c r="G501" s="206"/>
      <c r="H501" s="206"/>
      <c r="I501" s="85"/>
    </row>
    <row r="502" spans="1:9" s="83" customFormat="1" ht="31.5" x14ac:dyDescent="0.25">
      <c r="A502" s="117">
        <v>2</v>
      </c>
      <c r="B502" s="307" t="s">
        <v>1711</v>
      </c>
      <c r="C502" s="119" t="s">
        <v>1699</v>
      </c>
      <c r="D502" s="120">
        <v>1500000</v>
      </c>
      <c r="E502" s="88" t="s">
        <v>20</v>
      </c>
      <c r="F502" s="278">
        <f t="shared" si="19"/>
        <v>1500000</v>
      </c>
      <c r="G502" s="206"/>
      <c r="H502" s="206"/>
      <c r="I502" s="85"/>
    </row>
    <row r="503" spans="1:9" s="83" customFormat="1" ht="31.5" x14ac:dyDescent="0.25">
      <c r="A503" s="117">
        <v>3</v>
      </c>
      <c r="B503" s="307" t="s">
        <v>1712</v>
      </c>
      <c r="C503" s="119" t="s">
        <v>1700</v>
      </c>
      <c r="D503" s="120">
        <v>5000000</v>
      </c>
      <c r="E503" s="88" t="s">
        <v>20</v>
      </c>
      <c r="F503" s="278">
        <f t="shared" si="19"/>
        <v>5000000</v>
      </c>
      <c r="G503" s="206"/>
      <c r="H503" s="206"/>
      <c r="I503" s="85"/>
    </row>
    <row r="504" spans="1:9" s="83" customFormat="1" ht="31.5" x14ac:dyDescent="0.25">
      <c r="A504" s="117">
        <v>4</v>
      </c>
      <c r="B504" s="307" t="s">
        <v>1713</v>
      </c>
      <c r="C504" s="119" t="s">
        <v>1701</v>
      </c>
      <c r="D504" s="120">
        <v>1000000</v>
      </c>
      <c r="E504" s="88" t="s">
        <v>20</v>
      </c>
      <c r="F504" s="278">
        <f t="shared" si="19"/>
        <v>1000000</v>
      </c>
      <c r="G504" s="206"/>
      <c r="H504" s="206"/>
      <c r="I504" s="85"/>
    </row>
    <row r="505" spans="1:9" s="83" customFormat="1" ht="31.5" x14ac:dyDescent="0.25">
      <c r="A505" s="117">
        <v>5</v>
      </c>
      <c r="B505" s="307" t="s">
        <v>1714</v>
      </c>
      <c r="C505" s="119" t="s">
        <v>1702</v>
      </c>
      <c r="D505" s="120">
        <v>1000000</v>
      </c>
      <c r="E505" s="88" t="s">
        <v>20</v>
      </c>
      <c r="F505" s="278">
        <f t="shared" si="19"/>
        <v>1000000</v>
      </c>
      <c r="G505" s="206"/>
      <c r="H505" s="206"/>
      <c r="I505" s="85"/>
    </row>
    <row r="506" spans="1:9" s="83" customFormat="1" ht="15.75" x14ac:dyDescent="0.25">
      <c r="A506" s="117">
        <v>6</v>
      </c>
      <c r="B506" s="307" t="s">
        <v>1715</v>
      </c>
      <c r="C506" s="119" t="s">
        <v>1703</v>
      </c>
      <c r="D506" s="120">
        <v>1500000</v>
      </c>
      <c r="E506" s="88" t="s">
        <v>20</v>
      </c>
      <c r="F506" s="278">
        <f t="shared" si="19"/>
        <v>1500000</v>
      </c>
      <c r="G506" s="206"/>
      <c r="H506" s="206"/>
      <c r="I506" s="85"/>
    </row>
    <row r="507" spans="1:9" s="83" customFormat="1" ht="15.75" x14ac:dyDescent="0.25">
      <c r="A507" s="117">
        <v>7</v>
      </c>
      <c r="B507" s="307" t="s">
        <v>1716</v>
      </c>
      <c r="C507" s="119" t="s">
        <v>1704</v>
      </c>
      <c r="D507" s="120">
        <v>950000</v>
      </c>
      <c r="E507" s="88" t="s">
        <v>20</v>
      </c>
      <c r="F507" s="278">
        <f t="shared" si="19"/>
        <v>950000</v>
      </c>
      <c r="G507" s="206"/>
      <c r="H507" s="206"/>
      <c r="I507" s="85"/>
    </row>
    <row r="508" spans="1:9" s="83" customFormat="1" ht="31.5" x14ac:dyDescent="0.25">
      <c r="A508" s="117">
        <v>8</v>
      </c>
      <c r="B508" s="307" t="s">
        <v>1717</v>
      </c>
      <c r="C508" s="119" t="s">
        <v>1705</v>
      </c>
      <c r="D508" s="120">
        <v>840000</v>
      </c>
      <c r="E508" s="88" t="s">
        <v>20</v>
      </c>
      <c r="F508" s="278">
        <f t="shared" si="19"/>
        <v>840000</v>
      </c>
      <c r="G508" s="206"/>
      <c r="H508" s="206"/>
      <c r="I508" s="85"/>
    </row>
    <row r="509" spans="1:9" s="83" customFormat="1" ht="15.75" x14ac:dyDescent="0.25">
      <c r="A509" s="117">
        <v>9</v>
      </c>
      <c r="B509" s="307" t="s">
        <v>1718</v>
      </c>
      <c r="C509" s="119" t="s">
        <v>1706</v>
      </c>
      <c r="D509" s="120">
        <v>500000</v>
      </c>
      <c r="E509" s="88" t="s">
        <v>20</v>
      </c>
      <c r="F509" s="278">
        <f t="shared" si="19"/>
        <v>500000</v>
      </c>
      <c r="G509" s="206"/>
      <c r="H509" s="206"/>
      <c r="I509" s="85"/>
    </row>
    <row r="510" spans="1:9" s="83" customFormat="1" ht="31.5" x14ac:dyDescent="0.25">
      <c r="A510" s="117">
        <v>10</v>
      </c>
      <c r="B510" s="307" t="s">
        <v>1719</v>
      </c>
      <c r="C510" s="119" t="s">
        <v>1707</v>
      </c>
      <c r="D510" s="120">
        <v>960000</v>
      </c>
      <c r="E510" s="88" t="s">
        <v>20</v>
      </c>
      <c r="F510" s="278">
        <f t="shared" si="19"/>
        <v>960000</v>
      </c>
      <c r="G510" s="206"/>
      <c r="H510" s="206"/>
      <c r="I510" s="85"/>
    </row>
    <row r="511" spans="1:9" s="83" customFormat="1" ht="15.75" x14ac:dyDescent="0.25">
      <c r="A511" s="117">
        <v>11</v>
      </c>
      <c r="B511" s="307" t="s">
        <v>1720</v>
      </c>
      <c r="C511" s="119" t="s">
        <v>1708</v>
      </c>
      <c r="D511" s="120">
        <v>850000</v>
      </c>
      <c r="E511" s="88" t="s">
        <v>20</v>
      </c>
      <c r="F511" s="278">
        <f t="shared" si="19"/>
        <v>850000</v>
      </c>
      <c r="G511" s="206"/>
      <c r="H511" s="206"/>
      <c r="I511" s="85"/>
    </row>
    <row r="512" spans="1:9" s="83" customFormat="1" ht="15.75" x14ac:dyDescent="0.25">
      <c r="A512" s="117">
        <v>12</v>
      </c>
      <c r="B512" s="307" t="s">
        <v>1721</v>
      </c>
      <c r="C512" s="119" t="s">
        <v>1709</v>
      </c>
      <c r="D512" s="120">
        <v>900000</v>
      </c>
      <c r="E512" s="88" t="s">
        <v>20</v>
      </c>
      <c r="F512" s="278">
        <f t="shared" si="19"/>
        <v>900000</v>
      </c>
      <c r="G512" s="206"/>
      <c r="H512" s="206"/>
      <c r="I512" s="85"/>
    </row>
    <row r="513" spans="1:9" s="83" customFormat="1" ht="15" customHeight="1" x14ac:dyDescent="0.25">
      <c r="A513" s="1201" t="s">
        <v>1722</v>
      </c>
      <c r="B513" s="1201"/>
      <c r="C513" s="1201"/>
      <c r="D513" s="102">
        <v>20000000</v>
      </c>
      <c r="E513" s="98">
        <f>SUM(E501:E512)</f>
        <v>0</v>
      </c>
      <c r="F513" s="279">
        <f>SUM(F501:F512)</f>
        <v>20000000</v>
      </c>
      <c r="G513" s="148"/>
      <c r="H513" s="148"/>
      <c r="I513" s="85"/>
    </row>
    <row r="514" spans="1:9" ht="15.75" x14ac:dyDescent="0.25">
      <c r="A514" s="267">
        <v>6</v>
      </c>
      <c r="B514" s="313" t="s">
        <v>510</v>
      </c>
      <c r="C514" s="153"/>
      <c r="D514" s="83"/>
      <c r="E514" s="83"/>
      <c r="F514" s="277"/>
      <c r="G514" s="245"/>
      <c r="H514" s="245"/>
      <c r="I514" s="232"/>
    </row>
    <row r="515" spans="1:9" ht="47.25" x14ac:dyDescent="0.25">
      <c r="A515" s="117">
        <v>1</v>
      </c>
      <c r="B515" s="307" t="s">
        <v>519</v>
      </c>
      <c r="C515" s="119" t="s">
        <v>512</v>
      </c>
      <c r="D515" s="120">
        <v>1000000</v>
      </c>
      <c r="E515" s="88" t="s">
        <v>20</v>
      </c>
      <c r="F515" s="278">
        <f t="shared" ref="F515:F521" si="20">D515</f>
        <v>1000000</v>
      </c>
      <c r="G515" s="206"/>
      <c r="H515" s="206"/>
      <c r="I515" s="232"/>
    </row>
    <row r="516" spans="1:9" ht="31.5" x14ac:dyDescent="0.25">
      <c r="A516" s="117">
        <v>2</v>
      </c>
      <c r="B516" s="307" t="s">
        <v>520</v>
      </c>
      <c r="C516" s="119" t="s">
        <v>513</v>
      </c>
      <c r="D516" s="120">
        <v>500000</v>
      </c>
      <c r="E516" s="88" t="s">
        <v>20</v>
      </c>
      <c r="F516" s="278">
        <f t="shared" si="20"/>
        <v>500000</v>
      </c>
      <c r="G516" s="206"/>
      <c r="H516" s="206"/>
      <c r="I516" s="232"/>
    </row>
    <row r="517" spans="1:9" ht="15.75" x14ac:dyDescent="0.25">
      <c r="A517" s="117">
        <v>3</v>
      </c>
      <c r="B517" s="307" t="s">
        <v>521</v>
      </c>
      <c r="C517" s="119" t="s">
        <v>514</v>
      </c>
      <c r="D517" s="120">
        <v>1000000</v>
      </c>
      <c r="E517" s="88" t="s">
        <v>20</v>
      </c>
      <c r="F517" s="278">
        <f t="shared" si="20"/>
        <v>1000000</v>
      </c>
      <c r="G517" s="206"/>
      <c r="H517" s="206"/>
      <c r="I517" s="232"/>
    </row>
    <row r="518" spans="1:9" ht="31.5" x14ac:dyDescent="0.25">
      <c r="A518" s="117">
        <v>4</v>
      </c>
      <c r="B518" s="307" t="s">
        <v>522</v>
      </c>
      <c r="C518" s="119" t="s">
        <v>515</v>
      </c>
      <c r="D518" s="120">
        <v>8000000</v>
      </c>
      <c r="E518" s="88" t="s">
        <v>20</v>
      </c>
      <c r="F518" s="278">
        <f t="shared" si="20"/>
        <v>8000000</v>
      </c>
      <c r="G518" s="206"/>
      <c r="H518" s="206"/>
      <c r="I518" s="232"/>
    </row>
    <row r="519" spans="1:9" ht="31.5" x14ac:dyDescent="0.25">
      <c r="A519" s="117">
        <v>5</v>
      </c>
      <c r="B519" s="307" t="s">
        <v>523</v>
      </c>
      <c r="C519" s="119" t="s">
        <v>516</v>
      </c>
      <c r="D519" s="120">
        <v>1000000</v>
      </c>
      <c r="E519" s="88" t="s">
        <v>20</v>
      </c>
      <c r="F519" s="278">
        <f t="shared" si="20"/>
        <v>1000000</v>
      </c>
      <c r="G519" s="206"/>
      <c r="H519" s="206"/>
      <c r="I519" s="232"/>
    </row>
    <row r="520" spans="1:9" ht="31.5" x14ac:dyDescent="0.25">
      <c r="A520" s="117">
        <v>6</v>
      </c>
      <c r="B520" s="307" t="s">
        <v>524</v>
      </c>
      <c r="C520" s="119" t="s">
        <v>517</v>
      </c>
      <c r="D520" s="120">
        <v>1500000</v>
      </c>
      <c r="E520" s="88" t="s">
        <v>20</v>
      </c>
      <c r="F520" s="278">
        <f t="shared" si="20"/>
        <v>1500000</v>
      </c>
      <c r="G520" s="206"/>
      <c r="H520" s="206"/>
      <c r="I520" s="232"/>
    </row>
    <row r="521" spans="1:9" ht="15.75" x14ac:dyDescent="0.25">
      <c r="A521" s="117">
        <v>7</v>
      </c>
      <c r="B521" s="307" t="s">
        <v>525</v>
      </c>
      <c r="C521" s="119" t="s">
        <v>518</v>
      </c>
      <c r="D521" s="120">
        <v>1000000</v>
      </c>
      <c r="E521" s="88" t="s">
        <v>20</v>
      </c>
      <c r="F521" s="278">
        <f t="shared" si="20"/>
        <v>1000000</v>
      </c>
      <c r="G521" s="206"/>
      <c r="H521" s="206"/>
      <c r="I521" s="232"/>
    </row>
    <row r="522" spans="1:9" ht="15.75" x14ac:dyDescent="0.25">
      <c r="A522" s="1201" t="s">
        <v>511</v>
      </c>
      <c r="B522" s="1201"/>
      <c r="C522" s="1201"/>
      <c r="D522" s="102">
        <v>14000000</v>
      </c>
      <c r="E522" s="98">
        <f>SUM(E515:E521)</f>
        <v>0</v>
      </c>
      <c r="F522" s="279">
        <f>SUM(F515:F521)</f>
        <v>14000000</v>
      </c>
      <c r="G522" s="148"/>
      <c r="H522" s="148"/>
      <c r="I522" s="232"/>
    </row>
    <row r="523" spans="1:9" s="83" customFormat="1" ht="15.75" x14ac:dyDescent="0.25">
      <c r="A523" s="111">
        <v>7</v>
      </c>
      <c r="B523" s="312" t="s">
        <v>214</v>
      </c>
      <c r="C523" s="152"/>
      <c r="D523" s="110"/>
      <c r="E523" s="110"/>
      <c r="F523" s="277"/>
      <c r="G523" s="245"/>
      <c r="H523" s="245"/>
      <c r="I523" s="85"/>
    </row>
    <row r="524" spans="1:9" s="83" customFormat="1" ht="15.75" x14ac:dyDescent="0.25">
      <c r="A524" s="94">
        <v>1</v>
      </c>
      <c r="B524" s="309" t="s">
        <v>217</v>
      </c>
      <c r="C524" s="96" t="s">
        <v>215</v>
      </c>
      <c r="D524" s="11">
        <v>1200000</v>
      </c>
      <c r="E524" s="88" t="s">
        <v>20</v>
      </c>
      <c r="F524" s="278">
        <f>D524</f>
        <v>1200000</v>
      </c>
      <c r="G524" s="206"/>
      <c r="H524" s="206"/>
      <c r="I524" s="85"/>
    </row>
    <row r="525" spans="1:9" s="83" customFormat="1" ht="15.75" x14ac:dyDescent="0.25">
      <c r="A525" s="94">
        <v>2</v>
      </c>
      <c r="B525" s="309" t="s">
        <v>218</v>
      </c>
      <c r="C525" s="96" t="s">
        <v>216</v>
      </c>
      <c r="D525" s="11">
        <v>800000</v>
      </c>
      <c r="E525" s="88" t="s">
        <v>20</v>
      </c>
      <c r="F525" s="278">
        <f>D525</f>
        <v>800000</v>
      </c>
      <c r="G525" s="206"/>
      <c r="H525" s="206"/>
      <c r="I525" s="85"/>
    </row>
    <row r="526" spans="1:9" s="83" customFormat="1" ht="15" customHeight="1" x14ac:dyDescent="0.25">
      <c r="A526" s="265"/>
      <c r="B526" s="316"/>
      <c r="C526" s="268" t="s">
        <v>219</v>
      </c>
      <c r="D526" s="113">
        <v>2000000</v>
      </c>
      <c r="E526" s="98">
        <f>SUM(E524:E525)</f>
        <v>0</v>
      </c>
      <c r="F526" s="279">
        <f>SUM(F524:F525)</f>
        <v>2000000</v>
      </c>
      <c r="G526" s="148"/>
      <c r="H526" s="148"/>
      <c r="I526" s="85"/>
    </row>
    <row r="527" spans="1:9" ht="15.75" x14ac:dyDescent="0.25">
      <c r="A527" s="267">
        <v>8</v>
      </c>
      <c r="B527" s="312" t="s">
        <v>2323</v>
      </c>
      <c r="C527" s="153"/>
      <c r="D527" s="83"/>
      <c r="E527" s="83"/>
      <c r="F527" s="277"/>
      <c r="G527" s="245"/>
      <c r="H527" s="245"/>
      <c r="I527" s="232"/>
    </row>
    <row r="528" spans="1:9" ht="15.75" x14ac:dyDescent="0.25">
      <c r="A528" s="117">
        <v>1</v>
      </c>
      <c r="B528" s="307" t="s">
        <v>2335</v>
      </c>
      <c r="C528" s="119" t="s">
        <v>2324</v>
      </c>
      <c r="D528" s="120">
        <v>150000000</v>
      </c>
      <c r="E528" s="88" t="s">
        <v>20</v>
      </c>
      <c r="F528" s="278">
        <f>D528</f>
        <v>150000000</v>
      </c>
      <c r="G528" s="206"/>
      <c r="H528" s="206"/>
      <c r="I528" s="232"/>
    </row>
    <row r="529" spans="1:9" ht="15.75" x14ac:dyDescent="0.25">
      <c r="A529" s="117">
        <v>2</v>
      </c>
      <c r="B529" s="307" t="s">
        <v>2336</v>
      </c>
      <c r="C529" s="119" t="s">
        <v>1970</v>
      </c>
      <c r="D529" s="120">
        <v>45000000</v>
      </c>
      <c r="E529" s="88" t="s">
        <v>20</v>
      </c>
      <c r="F529" s="278">
        <v>20000000</v>
      </c>
      <c r="G529" s="206"/>
      <c r="H529" s="206"/>
      <c r="I529" s="232"/>
    </row>
    <row r="530" spans="1:9" ht="15.75" x14ac:dyDescent="0.25">
      <c r="A530" s="117">
        <v>3</v>
      </c>
      <c r="B530" s="307" t="s">
        <v>2337</v>
      </c>
      <c r="C530" s="119" t="s">
        <v>2325</v>
      </c>
      <c r="D530" s="120">
        <v>35000000</v>
      </c>
      <c r="E530" s="88" t="s">
        <v>20</v>
      </c>
      <c r="F530" s="278">
        <v>15000000</v>
      </c>
      <c r="G530" s="206"/>
      <c r="H530" s="206"/>
      <c r="I530" s="232"/>
    </row>
    <row r="531" spans="1:9" ht="63" x14ac:dyDescent="0.25">
      <c r="A531" s="117">
        <v>4</v>
      </c>
      <c r="B531" s="307" t="s">
        <v>2338</v>
      </c>
      <c r="C531" s="119" t="s">
        <v>2326</v>
      </c>
      <c r="D531" s="120">
        <v>3200000000</v>
      </c>
      <c r="E531" s="88" t="s">
        <v>20</v>
      </c>
      <c r="F531" s="278">
        <f t="shared" ref="F531:F538" si="21">D531</f>
        <v>3200000000</v>
      </c>
      <c r="G531" s="206"/>
      <c r="H531" s="206"/>
      <c r="I531" s="232"/>
    </row>
    <row r="532" spans="1:9" ht="31.5" x14ac:dyDescent="0.25">
      <c r="A532" s="117">
        <v>5</v>
      </c>
      <c r="B532" s="307" t="s">
        <v>2339</v>
      </c>
      <c r="C532" s="119" t="s">
        <v>2327</v>
      </c>
      <c r="D532" s="122">
        <v>0</v>
      </c>
      <c r="E532" s="88" t="s">
        <v>20</v>
      </c>
      <c r="F532" s="278">
        <f t="shared" si="21"/>
        <v>0</v>
      </c>
      <c r="G532" s="206"/>
      <c r="H532" s="206"/>
      <c r="I532" s="232"/>
    </row>
    <row r="533" spans="1:9" ht="31.5" x14ac:dyDescent="0.25">
      <c r="A533" s="117">
        <v>6</v>
      </c>
      <c r="B533" s="307" t="s">
        <v>2340</v>
      </c>
      <c r="C533" s="119" t="s">
        <v>2328</v>
      </c>
      <c r="D533" s="120">
        <v>35000000</v>
      </c>
      <c r="E533" s="88" t="s">
        <v>20</v>
      </c>
      <c r="F533" s="278">
        <f t="shared" si="21"/>
        <v>35000000</v>
      </c>
      <c r="G533" s="206"/>
      <c r="H533" s="206"/>
      <c r="I533" s="232"/>
    </row>
    <row r="534" spans="1:9" ht="15.75" x14ac:dyDescent="0.25">
      <c r="A534" s="117">
        <v>7</v>
      </c>
      <c r="B534" s="307" t="s">
        <v>2341</v>
      </c>
      <c r="C534" s="119" t="s">
        <v>2329</v>
      </c>
      <c r="D534" s="120">
        <v>150000000</v>
      </c>
      <c r="E534" s="88" t="s">
        <v>20</v>
      </c>
      <c r="F534" s="278">
        <f t="shared" si="21"/>
        <v>150000000</v>
      </c>
      <c r="G534" s="206"/>
      <c r="H534" s="206"/>
      <c r="I534" s="232"/>
    </row>
    <row r="535" spans="1:9" ht="15.75" x14ac:dyDescent="0.25">
      <c r="A535" s="117">
        <v>8</v>
      </c>
      <c r="B535" s="307" t="s">
        <v>2342</v>
      </c>
      <c r="C535" s="119" t="s">
        <v>2330</v>
      </c>
      <c r="D535" s="120">
        <v>300000000</v>
      </c>
      <c r="E535" s="88" t="s">
        <v>20</v>
      </c>
      <c r="F535" s="278">
        <f t="shared" si="21"/>
        <v>300000000</v>
      </c>
      <c r="G535" s="206"/>
      <c r="H535" s="206"/>
      <c r="I535" s="232"/>
    </row>
    <row r="536" spans="1:9" ht="15.75" x14ac:dyDescent="0.25">
      <c r="A536" s="117">
        <v>9</v>
      </c>
      <c r="B536" s="307" t="s">
        <v>2343</v>
      </c>
      <c r="C536" s="119" t="s">
        <v>2331</v>
      </c>
      <c r="D536" s="120">
        <v>100000000</v>
      </c>
      <c r="E536" s="88" t="s">
        <v>20</v>
      </c>
      <c r="F536" s="278">
        <f t="shared" si="21"/>
        <v>100000000</v>
      </c>
      <c r="G536" s="206"/>
      <c r="H536" s="206"/>
      <c r="I536" s="232"/>
    </row>
    <row r="537" spans="1:9" ht="15.75" x14ac:dyDescent="0.25">
      <c r="A537" s="117">
        <v>10</v>
      </c>
      <c r="B537" s="307" t="s">
        <v>2344</v>
      </c>
      <c r="C537" s="119" t="s">
        <v>2332</v>
      </c>
      <c r="D537" s="120">
        <v>65000000</v>
      </c>
      <c r="E537" s="88" t="s">
        <v>20</v>
      </c>
      <c r="F537" s="278">
        <f t="shared" si="21"/>
        <v>65000000</v>
      </c>
      <c r="G537" s="206"/>
      <c r="H537" s="206"/>
      <c r="I537" s="232"/>
    </row>
    <row r="538" spans="1:9" ht="15.75" x14ac:dyDescent="0.25">
      <c r="A538" s="117">
        <v>11</v>
      </c>
      <c r="B538" s="307" t="s">
        <v>2345</v>
      </c>
      <c r="C538" s="119" t="s">
        <v>2333</v>
      </c>
      <c r="D538" s="120">
        <v>20000000</v>
      </c>
      <c r="E538" s="88" t="s">
        <v>20</v>
      </c>
      <c r="F538" s="278">
        <f t="shared" si="21"/>
        <v>20000000</v>
      </c>
      <c r="G538" s="206"/>
      <c r="H538" s="206"/>
      <c r="I538" s="232"/>
    </row>
    <row r="539" spans="1:9" ht="15.75" x14ac:dyDescent="0.25">
      <c r="A539" s="1201" t="s">
        <v>2334</v>
      </c>
      <c r="B539" s="1201"/>
      <c r="C539" s="1201"/>
      <c r="D539" s="102">
        <v>4100000000</v>
      </c>
      <c r="E539" s="148">
        <f>SUM(E528:E538)</f>
        <v>0</v>
      </c>
      <c r="F539" s="279">
        <f>SUM(F528:F538)</f>
        <v>4055000000</v>
      </c>
      <c r="G539" s="148"/>
      <c r="H539" s="148"/>
      <c r="I539" s="232"/>
    </row>
    <row r="540" spans="1:9" ht="15.75" x14ac:dyDescent="0.25">
      <c r="A540" s="267">
        <v>9</v>
      </c>
      <c r="B540" s="312" t="s">
        <v>2555</v>
      </c>
      <c r="C540" s="153"/>
      <c r="D540" s="83"/>
      <c r="E540" s="83"/>
      <c r="F540" s="284"/>
      <c r="G540" s="93"/>
      <c r="H540" s="93"/>
      <c r="I540" s="232"/>
    </row>
    <row r="541" spans="1:9" ht="15.75" x14ac:dyDescent="0.25">
      <c r="A541" s="117">
        <v>1</v>
      </c>
      <c r="B541" s="307" t="s">
        <v>2556</v>
      </c>
      <c r="C541" s="119" t="s">
        <v>2557</v>
      </c>
      <c r="D541" s="120">
        <v>5000000</v>
      </c>
      <c r="E541" s="88" t="s">
        <v>20</v>
      </c>
      <c r="F541" s="285">
        <v>3000000</v>
      </c>
      <c r="G541" s="101"/>
      <c r="H541" s="101"/>
      <c r="I541" s="232"/>
    </row>
    <row r="542" spans="1:9" ht="31.5" x14ac:dyDescent="0.25">
      <c r="A542" s="117">
        <v>2</v>
      </c>
      <c r="B542" s="307" t="s">
        <v>2558</v>
      </c>
      <c r="C542" s="119" t="s">
        <v>2559</v>
      </c>
      <c r="D542" s="120">
        <v>5000000</v>
      </c>
      <c r="E542" s="88" t="s">
        <v>20</v>
      </c>
      <c r="F542" s="285">
        <v>3000000</v>
      </c>
      <c r="G542" s="101"/>
      <c r="H542" s="101"/>
      <c r="I542" s="232"/>
    </row>
    <row r="543" spans="1:9" ht="15.75" x14ac:dyDescent="0.25">
      <c r="A543" s="117">
        <v>3</v>
      </c>
      <c r="B543" s="307" t="s">
        <v>2560</v>
      </c>
      <c r="C543" s="119" t="s">
        <v>2561</v>
      </c>
      <c r="D543" s="120">
        <v>3000000</v>
      </c>
      <c r="E543" s="88" t="s">
        <v>20</v>
      </c>
      <c r="F543" s="285">
        <v>2000000</v>
      </c>
      <c r="G543" s="101"/>
      <c r="H543" s="101"/>
      <c r="I543" s="232"/>
    </row>
    <row r="544" spans="1:9" ht="15.75" x14ac:dyDescent="0.25">
      <c r="A544" s="117">
        <v>4</v>
      </c>
      <c r="B544" s="307" t="s">
        <v>2562</v>
      </c>
      <c r="C544" s="119" t="s">
        <v>2563</v>
      </c>
      <c r="D544" s="120">
        <v>3000000</v>
      </c>
      <c r="E544" s="88" t="s">
        <v>20</v>
      </c>
      <c r="F544" s="285">
        <f>D544</f>
        <v>3000000</v>
      </c>
      <c r="G544" s="101"/>
      <c r="H544" s="101"/>
      <c r="I544" s="232"/>
    </row>
    <row r="545" spans="1:9" ht="15.75" x14ac:dyDescent="0.25">
      <c r="A545" s="117">
        <v>5</v>
      </c>
      <c r="B545" s="307" t="s">
        <v>2564</v>
      </c>
      <c r="C545" s="119" t="s">
        <v>2565</v>
      </c>
      <c r="D545" s="120">
        <v>4000000</v>
      </c>
      <c r="E545" s="88" t="s">
        <v>20</v>
      </c>
      <c r="F545" s="285">
        <f>D545</f>
        <v>4000000</v>
      </c>
      <c r="G545" s="101"/>
      <c r="H545" s="101"/>
      <c r="I545" s="232"/>
    </row>
    <row r="546" spans="1:9" ht="15.75" x14ac:dyDescent="0.25">
      <c r="A546" s="1201" t="s">
        <v>2566</v>
      </c>
      <c r="B546" s="1201"/>
      <c r="C546" s="1201"/>
      <c r="D546" s="102">
        <v>20000000</v>
      </c>
      <c r="E546" s="98">
        <f>SUM(E541:E545)</f>
        <v>0</v>
      </c>
      <c r="F546" s="279">
        <f>SUM(F541:F545)</f>
        <v>15000000</v>
      </c>
      <c r="G546" s="148"/>
      <c r="H546" s="148"/>
      <c r="I546" s="232"/>
    </row>
    <row r="547" spans="1:9" s="83" customFormat="1" ht="15.75" x14ac:dyDescent="0.25">
      <c r="A547" s="267">
        <v>58</v>
      </c>
      <c r="B547" s="312" t="s">
        <v>1880</v>
      </c>
      <c r="C547" s="153"/>
      <c r="F547" s="277"/>
      <c r="G547" s="245"/>
      <c r="H547" s="245"/>
      <c r="I547" s="85"/>
    </row>
    <row r="548" spans="1:9" s="83" customFormat="1" ht="31.5" x14ac:dyDescent="0.25">
      <c r="A548" s="117">
        <v>1</v>
      </c>
      <c r="B548" s="307" t="s">
        <v>1903</v>
      </c>
      <c r="C548" s="119" t="s">
        <v>1881</v>
      </c>
      <c r="D548" s="120">
        <v>5000000</v>
      </c>
      <c r="E548" s="88" t="s">
        <v>20</v>
      </c>
      <c r="F548" s="278">
        <f t="shared" ref="F548:F568" si="22">D548</f>
        <v>5000000</v>
      </c>
      <c r="G548" s="206"/>
      <c r="H548" s="206"/>
      <c r="I548" s="85"/>
    </row>
    <row r="549" spans="1:9" s="83" customFormat="1" ht="47.25" x14ac:dyDescent="0.25">
      <c r="A549" s="117">
        <v>2</v>
      </c>
      <c r="B549" s="307" t="s">
        <v>1904</v>
      </c>
      <c r="C549" s="119" t="s">
        <v>1882</v>
      </c>
      <c r="D549" s="120">
        <v>18000000</v>
      </c>
      <c r="E549" s="88" t="s">
        <v>20</v>
      </c>
      <c r="F549" s="278">
        <f t="shared" si="22"/>
        <v>18000000</v>
      </c>
      <c r="G549" s="206"/>
      <c r="H549" s="206"/>
      <c r="I549" s="85"/>
    </row>
    <row r="550" spans="1:9" s="83" customFormat="1" ht="47.25" x14ac:dyDescent="0.25">
      <c r="A550" s="117">
        <v>3</v>
      </c>
      <c r="B550" s="307" t="s">
        <v>1905</v>
      </c>
      <c r="C550" s="119" t="s">
        <v>1883</v>
      </c>
      <c r="D550" s="120">
        <v>2000000</v>
      </c>
      <c r="E550" s="88" t="s">
        <v>20</v>
      </c>
      <c r="F550" s="278">
        <f t="shared" si="22"/>
        <v>2000000</v>
      </c>
      <c r="G550" s="206"/>
      <c r="H550" s="206"/>
      <c r="I550" s="85"/>
    </row>
    <row r="551" spans="1:9" s="83" customFormat="1" ht="47.25" x14ac:dyDescent="0.25">
      <c r="A551" s="117">
        <v>4</v>
      </c>
      <c r="B551" s="307" t="s">
        <v>1906</v>
      </c>
      <c r="C551" s="119" t="s">
        <v>1884</v>
      </c>
      <c r="D551" s="120">
        <v>3000000</v>
      </c>
      <c r="E551" s="88" t="s">
        <v>20</v>
      </c>
      <c r="F551" s="278">
        <f t="shared" si="22"/>
        <v>3000000</v>
      </c>
      <c r="G551" s="206"/>
      <c r="H551" s="206"/>
      <c r="I551" s="85"/>
    </row>
    <row r="552" spans="1:9" s="83" customFormat="1" ht="63" x14ac:dyDescent="0.25">
      <c r="A552" s="117">
        <v>5</v>
      </c>
      <c r="B552" s="307" t="s">
        <v>1907</v>
      </c>
      <c r="C552" s="119" t="s">
        <v>1885</v>
      </c>
      <c r="D552" s="120">
        <v>4000000</v>
      </c>
      <c r="E552" s="88" t="s">
        <v>20</v>
      </c>
      <c r="F552" s="278">
        <f t="shared" si="22"/>
        <v>4000000</v>
      </c>
      <c r="G552" s="206"/>
      <c r="H552" s="206"/>
      <c r="I552" s="85"/>
    </row>
    <row r="553" spans="1:9" s="83" customFormat="1" ht="47.25" x14ac:dyDescent="0.25">
      <c r="A553" s="117">
        <v>6</v>
      </c>
      <c r="B553" s="307" t="s">
        <v>1908</v>
      </c>
      <c r="C553" s="119" t="s">
        <v>1886</v>
      </c>
      <c r="D553" s="120">
        <v>3000000</v>
      </c>
      <c r="E553" s="88" t="s">
        <v>20</v>
      </c>
      <c r="F553" s="278">
        <f t="shared" si="22"/>
        <v>3000000</v>
      </c>
      <c r="G553" s="206"/>
      <c r="H553" s="206"/>
      <c r="I553" s="85"/>
    </row>
    <row r="554" spans="1:9" s="83" customFormat="1" ht="31.5" x14ac:dyDescent="0.25">
      <c r="A554" s="117">
        <v>7</v>
      </c>
      <c r="B554" s="307" t="s">
        <v>1909</v>
      </c>
      <c r="C554" s="119" t="s">
        <v>1887</v>
      </c>
      <c r="D554" s="120">
        <v>92000000</v>
      </c>
      <c r="E554" s="88" t="s">
        <v>20</v>
      </c>
      <c r="F554" s="278">
        <f t="shared" si="22"/>
        <v>92000000</v>
      </c>
      <c r="G554" s="206"/>
      <c r="H554" s="206"/>
      <c r="I554" s="85"/>
    </row>
    <row r="555" spans="1:9" s="83" customFormat="1" ht="31.5" x14ac:dyDescent="0.25">
      <c r="A555" s="117">
        <v>8</v>
      </c>
      <c r="B555" s="307" t="s">
        <v>1910</v>
      </c>
      <c r="C555" s="119" t="s">
        <v>1888</v>
      </c>
      <c r="D555" s="120">
        <v>4000000</v>
      </c>
      <c r="E555" s="88" t="s">
        <v>20</v>
      </c>
      <c r="F555" s="278">
        <f t="shared" si="22"/>
        <v>4000000</v>
      </c>
      <c r="G555" s="206"/>
      <c r="H555" s="206"/>
      <c r="I555" s="85"/>
    </row>
    <row r="556" spans="1:9" s="83" customFormat="1" ht="31.5" x14ac:dyDescent="0.25">
      <c r="A556" s="117">
        <v>9</v>
      </c>
      <c r="B556" s="307" t="s">
        <v>1912</v>
      </c>
      <c r="C556" s="119" t="s">
        <v>1889</v>
      </c>
      <c r="D556" s="120">
        <v>2000000</v>
      </c>
      <c r="E556" s="88" t="s">
        <v>20</v>
      </c>
      <c r="F556" s="278">
        <f t="shared" si="22"/>
        <v>2000000</v>
      </c>
      <c r="G556" s="206"/>
      <c r="H556" s="206"/>
      <c r="I556" s="85"/>
    </row>
    <row r="557" spans="1:9" s="83" customFormat="1" ht="15.75" x14ac:dyDescent="0.25">
      <c r="A557" s="117">
        <v>10</v>
      </c>
      <c r="B557" s="307" t="s">
        <v>1911</v>
      </c>
      <c r="C557" s="119" t="s">
        <v>1890</v>
      </c>
      <c r="D557" s="120">
        <v>7000000</v>
      </c>
      <c r="E557" s="88" t="s">
        <v>20</v>
      </c>
      <c r="F557" s="278">
        <f t="shared" si="22"/>
        <v>7000000</v>
      </c>
      <c r="G557" s="206"/>
      <c r="H557" s="206"/>
      <c r="I557" s="85"/>
    </row>
    <row r="558" spans="1:9" s="83" customFormat="1" ht="63" x14ac:dyDescent="0.25">
      <c r="A558" s="117">
        <v>11</v>
      </c>
      <c r="B558" s="307" t="s">
        <v>1913</v>
      </c>
      <c r="C558" s="119" t="s">
        <v>1891</v>
      </c>
      <c r="D558" s="120">
        <v>4000000</v>
      </c>
      <c r="E558" s="88" t="s">
        <v>20</v>
      </c>
      <c r="F558" s="278">
        <f t="shared" si="22"/>
        <v>4000000</v>
      </c>
      <c r="G558" s="206"/>
      <c r="H558" s="206"/>
      <c r="I558" s="85"/>
    </row>
    <row r="559" spans="1:9" s="83" customFormat="1" ht="31.5" x14ac:dyDescent="0.25">
      <c r="A559" s="117">
        <v>12</v>
      </c>
      <c r="B559" s="307" t="s">
        <v>1914</v>
      </c>
      <c r="C559" s="119" t="s">
        <v>1892</v>
      </c>
      <c r="D559" s="120">
        <v>4000000</v>
      </c>
      <c r="E559" s="88" t="s">
        <v>20</v>
      </c>
      <c r="F559" s="278">
        <f t="shared" si="22"/>
        <v>4000000</v>
      </c>
      <c r="G559" s="206"/>
      <c r="H559" s="206"/>
      <c r="I559" s="85"/>
    </row>
    <row r="560" spans="1:9" s="83" customFormat="1" ht="63" x14ac:dyDescent="0.25">
      <c r="A560" s="117">
        <v>13</v>
      </c>
      <c r="B560" s="307" t="s">
        <v>1915</v>
      </c>
      <c r="C560" s="119" t="s">
        <v>1893</v>
      </c>
      <c r="D560" s="120">
        <v>5000000</v>
      </c>
      <c r="E560" s="88" t="s">
        <v>20</v>
      </c>
      <c r="F560" s="278">
        <f t="shared" si="22"/>
        <v>5000000</v>
      </c>
      <c r="G560" s="206"/>
      <c r="H560" s="206"/>
      <c r="I560" s="85"/>
    </row>
    <row r="561" spans="1:9" s="83" customFormat="1" ht="31.5" x14ac:dyDescent="0.25">
      <c r="A561" s="117">
        <v>14</v>
      </c>
      <c r="B561" s="307" t="s">
        <v>1916</v>
      </c>
      <c r="C561" s="119" t="s">
        <v>1894</v>
      </c>
      <c r="D561" s="120">
        <v>3000000</v>
      </c>
      <c r="E561" s="88" t="s">
        <v>20</v>
      </c>
      <c r="F561" s="278">
        <f t="shared" si="22"/>
        <v>3000000</v>
      </c>
      <c r="G561" s="206"/>
      <c r="H561" s="206"/>
      <c r="I561" s="85"/>
    </row>
    <row r="562" spans="1:9" s="83" customFormat="1" ht="31.5" x14ac:dyDescent="0.25">
      <c r="A562" s="117">
        <v>15</v>
      </c>
      <c r="B562" s="307" t="s">
        <v>1917</v>
      </c>
      <c r="C562" s="119" t="s">
        <v>1895</v>
      </c>
      <c r="D562" s="120">
        <v>5000000</v>
      </c>
      <c r="E562" s="88" t="s">
        <v>20</v>
      </c>
      <c r="F562" s="278">
        <f t="shared" si="22"/>
        <v>5000000</v>
      </c>
      <c r="G562" s="206"/>
      <c r="H562" s="206"/>
      <c r="I562" s="85"/>
    </row>
    <row r="563" spans="1:9" s="83" customFormat="1" ht="31.5" x14ac:dyDescent="0.25">
      <c r="A563" s="117">
        <v>16</v>
      </c>
      <c r="B563" s="307" t="s">
        <v>1918</v>
      </c>
      <c r="C563" s="119" t="s">
        <v>1896</v>
      </c>
      <c r="D563" s="120">
        <v>3000000</v>
      </c>
      <c r="E563" s="123">
        <v>982000</v>
      </c>
      <c r="F563" s="278">
        <f t="shared" si="22"/>
        <v>3000000</v>
      </c>
      <c r="G563" s="206"/>
      <c r="H563" s="206"/>
      <c r="I563" s="85"/>
    </row>
    <row r="564" spans="1:9" s="83" customFormat="1" ht="63" x14ac:dyDescent="0.25">
      <c r="A564" s="117">
        <v>17</v>
      </c>
      <c r="B564" s="307" t="s">
        <v>1919</v>
      </c>
      <c r="C564" s="119" t="s">
        <v>1897</v>
      </c>
      <c r="D564" s="120">
        <v>3000000</v>
      </c>
      <c r="E564" s="88" t="s">
        <v>20</v>
      </c>
      <c r="F564" s="278">
        <f t="shared" si="22"/>
        <v>3000000</v>
      </c>
      <c r="G564" s="206"/>
      <c r="H564" s="206"/>
      <c r="I564" s="85"/>
    </row>
    <row r="565" spans="1:9" s="83" customFormat="1" ht="31.5" x14ac:dyDescent="0.25">
      <c r="A565" s="117">
        <v>18</v>
      </c>
      <c r="B565" s="307" t="s">
        <v>1920</v>
      </c>
      <c r="C565" s="119" t="s">
        <v>1898</v>
      </c>
      <c r="D565" s="120">
        <v>6000000</v>
      </c>
      <c r="E565" s="88" t="s">
        <v>20</v>
      </c>
      <c r="F565" s="278">
        <f t="shared" si="22"/>
        <v>6000000</v>
      </c>
      <c r="G565" s="206"/>
      <c r="H565" s="206"/>
      <c r="I565" s="85"/>
    </row>
    <row r="566" spans="1:9" s="83" customFormat="1" ht="31.5" x14ac:dyDescent="0.25">
      <c r="A566" s="117">
        <v>19</v>
      </c>
      <c r="B566" s="307" t="s">
        <v>1921</v>
      </c>
      <c r="C566" s="119" t="s">
        <v>1899</v>
      </c>
      <c r="D566" s="120">
        <v>1000000</v>
      </c>
      <c r="E566" s="88" t="s">
        <v>20</v>
      </c>
      <c r="F566" s="278">
        <f t="shared" si="22"/>
        <v>1000000</v>
      </c>
      <c r="G566" s="206"/>
      <c r="H566" s="206"/>
      <c r="I566" s="85"/>
    </row>
    <row r="567" spans="1:9" s="83" customFormat="1" ht="31.5" x14ac:dyDescent="0.25">
      <c r="A567" s="117">
        <v>20</v>
      </c>
      <c r="B567" s="307" t="s">
        <v>1922</v>
      </c>
      <c r="C567" s="119" t="s">
        <v>1900</v>
      </c>
      <c r="D567" s="120">
        <v>4000000</v>
      </c>
      <c r="E567" s="88" t="s">
        <v>20</v>
      </c>
      <c r="F567" s="278">
        <f t="shared" si="22"/>
        <v>4000000</v>
      </c>
      <c r="G567" s="206"/>
      <c r="H567" s="206"/>
      <c r="I567" s="85"/>
    </row>
    <row r="568" spans="1:9" s="83" customFormat="1" ht="47.25" x14ac:dyDescent="0.25">
      <c r="A568" s="117">
        <v>21</v>
      </c>
      <c r="B568" s="307" t="s">
        <v>1923</v>
      </c>
      <c r="C568" s="119" t="s">
        <v>1901</v>
      </c>
      <c r="D568" s="120">
        <v>3000000</v>
      </c>
      <c r="E568" s="88" t="s">
        <v>20</v>
      </c>
      <c r="F568" s="278">
        <f t="shared" si="22"/>
        <v>3000000</v>
      </c>
      <c r="G568" s="206"/>
      <c r="H568" s="206"/>
      <c r="I568" s="85"/>
    </row>
    <row r="569" spans="1:9" s="83" customFormat="1" ht="15.75" x14ac:dyDescent="0.25">
      <c r="A569" s="1201" t="s">
        <v>1902</v>
      </c>
      <c r="B569" s="1201"/>
      <c r="C569" s="1201"/>
      <c r="D569" s="102">
        <v>181000000</v>
      </c>
      <c r="E569" s="103">
        <v>982000</v>
      </c>
      <c r="F569" s="279">
        <f>SUM(F548:F568)</f>
        <v>181000000</v>
      </c>
      <c r="G569" s="148"/>
      <c r="H569" s="148"/>
      <c r="I569" s="85"/>
    </row>
    <row r="570" spans="1:9" ht="15.75" x14ac:dyDescent="0.25">
      <c r="A570" s="1201" t="s">
        <v>3421</v>
      </c>
      <c r="B570" s="1201"/>
      <c r="C570" s="1201"/>
      <c r="D570" s="98">
        <f>D569+D546+D539+D526+D513+D522+D499+D479+D455+D450</f>
        <v>10049971075</v>
      </c>
      <c r="E570" s="98">
        <f>E569+E546+E539+E526+E513+E522+E499+E479+E455+E450</f>
        <v>149909733.78999999</v>
      </c>
      <c r="F570" s="279">
        <f>F569+F546+F539+F526+F513+F522+F499+F479+F455+F450</f>
        <v>8962971075</v>
      </c>
      <c r="G570" s="148"/>
      <c r="H570" s="148"/>
      <c r="I570" s="232"/>
    </row>
    <row r="571" spans="1:9" ht="15.75" x14ac:dyDescent="0.25">
      <c r="A571" s="1397" t="s">
        <v>3422</v>
      </c>
      <c r="B571" s="1397"/>
      <c r="C571" s="1397"/>
      <c r="D571" s="1397"/>
      <c r="E571" s="1397"/>
      <c r="F571" s="1398"/>
      <c r="G571" s="271"/>
      <c r="H571" s="271"/>
      <c r="I571" s="232"/>
    </row>
    <row r="572" spans="1:9" ht="15.75" x14ac:dyDescent="0.25">
      <c r="A572" s="267">
        <v>1</v>
      </c>
      <c r="B572" s="313" t="s">
        <v>1275</v>
      </c>
      <c r="C572" s="153"/>
      <c r="D572" s="83"/>
      <c r="E572" s="83"/>
      <c r="F572" s="277"/>
      <c r="G572" s="245"/>
      <c r="H572" s="245"/>
      <c r="I572" s="232"/>
    </row>
    <row r="573" spans="1:9" ht="15.75" x14ac:dyDescent="0.25">
      <c r="A573" s="117">
        <v>1</v>
      </c>
      <c r="B573" s="307" t="s">
        <v>1299</v>
      </c>
      <c r="C573" s="119" t="s">
        <v>1284</v>
      </c>
      <c r="D573" s="120">
        <v>1000000</v>
      </c>
      <c r="E573" s="88" t="s">
        <v>20</v>
      </c>
      <c r="F573" s="278">
        <f t="shared" ref="F573:F579" si="23">D573</f>
        <v>1000000</v>
      </c>
      <c r="G573" s="206"/>
      <c r="H573" s="206"/>
      <c r="I573" s="232"/>
    </row>
    <row r="574" spans="1:9" ht="31.5" x14ac:dyDescent="0.25">
      <c r="A574" s="117">
        <v>2</v>
      </c>
      <c r="B574" s="307" t="s">
        <v>1298</v>
      </c>
      <c r="C574" s="119" t="s">
        <v>1285</v>
      </c>
      <c r="D574" s="120">
        <v>90000000</v>
      </c>
      <c r="E574" s="123">
        <v>61505681.82</v>
      </c>
      <c r="F574" s="278">
        <f t="shared" si="23"/>
        <v>90000000</v>
      </c>
      <c r="G574" s="206"/>
      <c r="H574" s="206"/>
      <c r="I574" s="232"/>
    </row>
    <row r="575" spans="1:9" ht="15.75" x14ac:dyDescent="0.25">
      <c r="A575" s="117">
        <v>3</v>
      </c>
      <c r="B575" s="307" t="s">
        <v>1300</v>
      </c>
      <c r="C575" s="119" t="s">
        <v>1286</v>
      </c>
      <c r="D575" s="120">
        <v>1000000</v>
      </c>
      <c r="E575" s="123">
        <v>700000</v>
      </c>
      <c r="F575" s="278">
        <f t="shared" si="23"/>
        <v>1000000</v>
      </c>
      <c r="G575" s="206"/>
      <c r="H575" s="206"/>
      <c r="I575" s="232"/>
    </row>
    <row r="576" spans="1:9" ht="31.5" x14ac:dyDescent="0.25">
      <c r="A576" s="117">
        <v>4</v>
      </c>
      <c r="B576" s="307" t="s">
        <v>1301</v>
      </c>
      <c r="C576" s="119" t="s">
        <v>1287</v>
      </c>
      <c r="D576" s="120">
        <v>1000000</v>
      </c>
      <c r="E576" s="88" t="s">
        <v>20</v>
      </c>
      <c r="F576" s="278">
        <f t="shared" si="23"/>
        <v>1000000</v>
      </c>
      <c r="G576" s="206"/>
      <c r="H576" s="206"/>
      <c r="I576" s="232"/>
    </row>
    <row r="577" spans="1:9" ht="15.75" x14ac:dyDescent="0.25">
      <c r="A577" s="117">
        <v>5</v>
      </c>
      <c r="B577" s="307" t="s">
        <v>1302</v>
      </c>
      <c r="C577" s="119" t="s">
        <v>1288</v>
      </c>
      <c r="D577" s="120">
        <v>2250000</v>
      </c>
      <c r="E577" s="88" t="s">
        <v>20</v>
      </c>
      <c r="F577" s="278">
        <f t="shared" si="23"/>
        <v>2250000</v>
      </c>
      <c r="G577" s="206"/>
      <c r="H577" s="206"/>
      <c r="I577" s="232"/>
    </row>
    <row r="578" spans="1:9" ht="15.75" x14ac:dyDescent="0.25">
      <c r="A578" s="117">
        <v>6</v>
      </c>
      <c r="B578" s="307" t="s">
        <v>1303</v>
      </c>
      <c r="C578" s="119" t="s">
        <v>1289</v>
      </c>
      <c r="D578" s="120">
        <v>799000</v>
      </c>
      <c r="E578" s="88" t="s">
        <v>20</v>
      </c>
      <c r="F578" s="278">
        <f t="shared" si="23"/>
        <v>799000</v>
      </c>
      <c r="G578" s="206"/>
      <c r="H578" s="206"/>
      <c r="I578" s="232"/>
    </row>
    <row r="579" spans="1:9" ht="31.5" x14ac:dyDescent="0.25">
      <c r="A579" s="117">
        <v>7</v>
      </c>
      <c r="B579" s="307" t="s">
        <v>1304</v>
      </c>
      <c r="C579" s="119" t="s">
        <v>1290</v>
      </c>
      <c r="D579" s="120">
        <v>491000</v>
      </c>
      <c r="E579" s="88" t="s">
        <v>20</v>
      </c>
      <c r="F579" s="278">
        <f t="shared" si="23"/>
        <v>491000</v>
      </c>
      <c r="G579" s="206"/>
      <c r="H579" s="206"/>
      <c r="I579" s="232"/>
    </row>
    <row r="580" spans="1:9" ht="15.75" x14ac:dyDescent="0.25">
      <c r="A580" s="117">
        <v>8</v>
      </c>
      <c r="B580" s="307" t="s">
        <v>1305</v>
      </c>
      <c r="C580" s="119" t="s">
        <v>1291</v>
      </c>
      <c r="D580" s="120">
        <v>750000</v>
      </c>
      <c r="E580" s="88" t="s">
        <v>20</v>
      </c>
      <c r="F580" s="278">
        <v>0</v>
      </c>
      <c r="G580" s="206"/>
      <c r="H580" s="206"/>
      <c r="I580" s="232"/>
    </row>
    <row r="581" spans="1:9" ht="15.75" x14ac:dyDescent="0.25">
      <c r="A581" s="117">
        <v>9</v>
      </c>
      <c r="B581" s="307" t="s">
        <v>1306</v>
      </c>
      <c r="C581" s="119" t="s">
        <v>1292</v>
      </c>
      <c r="D581" s="120">
        <v>500000</v>
      </c>
      <c r="E581" s="88" t="s">
        <v>20</v>
      </c>
      <c r="F581" s="278">
        <v>0</v>
      </c>
      <c r="G581" s="206"/>
      <c r="H581" s="206"/>
      <c r="I581" s="232"/>
    </row>
    <row r="582" spans="1:9" ht="15.75" x14ac:dyDescent="0.25">
      <c r="A582" s="117">
        <v>10</v>
      </c>
      <c r="B582" s="307" t="s">
        <v>1307</v>
      </c>
      <c r="C582" s="119" t="s">
        <v>1293</v>
      </c>
      <c r="D582" s="120">
        <v>270000</v>
      </c>
      <c r="E582" s="88" t="s">
        <v>20</v>
      </c>
      <c r="F582" s="278">
        <v>0</v>
      </c>
      <c r="G582" s="206"/>
      <c r="H582" s="206"/>
      <c r="I582" s="232"/>
    </row>
    <row r="583" spans="1:9" ht="15.75" x14ac:dyDescent="0.25">
      <c r="A583" s="117">
        <v>11</v>
      </c>
      <c r="B583" s="307" t="s">
        <v>1308</v>
      </c>
      <c r="C583" s="119" t="s">
        <v>1294</v>
      </c>
      <c r="D583" s="120">
        <v>185000</v>
      </c>
      <c r="E583" s="88" t="s">
        <v>20</v>
      </c>
      <c r="F583" s="278">
        <v>0</v>
      </c>
      <c r="G583" s="206"/>
      <c r="H583" s="206"/>
      <c r="I583" s="232"/>
    </row>
    <row r="584" spans="1:9" ht="31.5" x14ac:dyDescent="0.25">
      <c r="A584" s="117">
        <v>12</v>
      </c>
      <c r="B584" s="307" t="s">
        <v>1309</v>
      </c>
      <c r="C584" s="119" t="s">
        <v>1295</v>
      </c>
      <c r="D584" s="120">
        <v>255000</v>
      </c>
      <c r="E584" s="88" t="s">
        <v>20</v>
      </c>
      <c r="F584" s="278">
        <v>0</v>
      </c>
      <c r="G584" s="206"/>
      <c r="H584" s="206"/>
      <c r="I584" s="232"/>
    </row>
    <row r="585" spans="1:9" ht="15.75" x14ac:dyDescent="0.25">
      <c r="A585" s="117">
        <v>13</v>
      </c>
      <c r="B585" s="307" t="s">
        <v>1310</v>
      </c>
      <c r="C585" s="119" t="s">
        <v>1296</v>
      </c>
      <c r="D585" s="120">
        <v>1500000</v>
      </c>
      <c r="E585" s="88" t="s">
        <v>20</v>
      </c>
      <c r="F585" s="278">
        <v>0</v>
      </c>
      <c r="G585" s="206"/>
      <c r="H585" s="206"/>
      <c r="I585" s="232"/>
    </row>
    <row r="586" spans="1:9" ht="31.5" x14ac:dyDescent="0.25">
      <c r="A586" s="117">
        <v>14</v>
      </c>
      <c r="B586" s="307" t="s">
        <v>1311</v>
      </c>
      <c r="C586" s="119" t="s">
        <v>1297</v>
      </c>
      <c r="D586" s="115" t="s">
        <v>20</v>
      </c>
      <c r="E586" s="88" t="s">
        <v>20</v>
      </c>
      <c r="F586" s="278" t="str">
        <f>D586</f>
        <v>-</v>
      </c>
      <c r="G586" s="206"/>
      <c r="H586" s="206"/>
      <c r="I586" s="232"/>
    </row>
    <row r="587" spans="1:9" ht="15.75" x14ac:dyDescent="0.25">
      <c r="A587" s="1201" t="s">
        <v>1283</v>
      </c>
      <c r="B587" s="1201"/>
      <c r="C587" s="1201"/>
      <c r="D587" s="102">
        <v>100000000</v>
      </c>
      <c r="E587" s="103">
        <v>62205681.82</v>
      </c>
      <c r="F587" s="279">
        <f>SUM(F573:F586)</f>
        <v>96540000</v>
      </c>
      <c r="G587" s="148"/>
      <c r="H587" s="148"/>
      <c r="I587" s="232"/>
    </row>
    <row r="588" spans="1:9" ht="15.75" x14ac:dyDescent="0.25">
      <c r="A588" s="267">
        <v>2</v>
      </c>
      <c r="B588" s="312" t="s">
        <v>2132</v>
      </c>
      <c r="C588" s="153"/>
      <c r="D588" s="83"/>
      <c r="E588" s="83"/>
      <c r="F588" s="277"/>
      <c r="G588" s="245"/>
      <c r="H588" s="245"/>
      <c r="I588" s="232"/>
    </row>
    <row r="589" spans="1:9" ht="47.25" x14ac:dyDescent="0.25">
      <c r="A589" s="94">
        <v>1</v>
      </c>
      <c r="B589" s="309" t="s">
        <v>2162</v>
      </c>
      <c r="C589" s="96" t="s">
        <v>2133</v>
      </c>
      <c r="D589" s="11">
        <v>2533000</v>
      </c>
      <c r="E589" s="88" t="s">
        <v>20</v>
      </c>
      <c r="F589" s="278">
        <f t="shared" ref="F589:F617" si="24">D589</f>
        <v>2533000</v>
      </c>
      <c r="G589" s="206"/>
      <c r="H589" s="206"/>
      <c r="I589" s="232"/>
    </row>
    <row r="590" spans="1:9" ht="47.25" x14ac:dyDescent="0.25">
      <c r="A590" s="94">
        <v>2</v>
      </c>
      <c r="B590" s="309" t="s">
        <v>2163</v>
      </c>
      <c r="C590" s="96" t="s">
        <v>2134</v>
      </c>
      <c r="D590" s="11">
        <v>2500000</v>
      </c>
      <c r="E590" s="88" t="s">
        <v>20</v>
      </c>
      <c r="F590" s="278">
        <f t="shared" si="24"/>
        <v>2500000</v>
      </c>
      <c r="G590" s="206"/>
      <c r="H590" s="206"/>
      <c r="I590" s="232"/>
    </row>
    <row r="591" spans="1:9" ht="78.75" x14ac:dyDescent="0.25">
      <c r="A591" s="94">
        <v>3</v>
      </c>
      <c r="B591" s="309" t="s">
        <v>2164</v>
      </c>
      <c r="C591" s="96" t="s">
        <v>2135</v>
      </c>
      <c r="D591" s="11">
        <v>5200000</v>
      </c>
      <c r="E591" s="88" t="s">
        <v>20</v>
      </c>
      <c r="F591" s="278">
        <f t="shared" si="24"/>
        <v>5200000</v>
      </c>
      <c r="G591" s="206"/>
      <c r="H591" s="206"/>
      <c r="I591" s="232"/>
    </row>
    <row r="592" spans="1:9" ht="31.5" x14ac:dyDescent="0.25">
      <c r="A592" s="94">
        <v>4</v>
      </c>
      <c r="B592" s="309" t="s">
        <v>2165</v>
      </c>
      <c r="C592" s="96" t="s">
        <v>2136</v>
      </c>
      <c r="D592" s="11">
        <v>8000000</v>
      </c>
      <c r="E592" s="88" t="s">
        <v>20</v>
      </c>
      <c r="F592" s="278">
        <f t="shared" si="24"/>
        <v>8000000</v>
      </c>
      <c r="G592" s="206"/>
      <c r="H592" s="206"/>
      <c r="I592" s="232"/>
    </row>
    <row r="593" spans="1:9" ht="31.5" x14ac:dyDescent="0.25">
      <c r="A593" s="94">
        <v>5</v>
      </c>
      <c r="B593" s="309" t="s">
        <v>2166</v>
      </c>
      <c r="C593" s="96" t="s">
        <v>2137</v>
      </c>
      <c r="D593" s="11">
        <v>20000000</v>
      </c>
      <c r="E593" s="88" t="s">
        <v>20</v>
      </c>
      <c r="F593" s="278">
        <f t="shared" si="24"/>
        <v>20000000</v>
      </c>
      <c r="G593" s="206"/>
      <c r="H593" s="206"/>
      <c r="I593" s="232"/>
    </row>
    <row r="594" spans="1:9" ht="31.5" x14ac:dyDescent="0.25">
      <c r="A594" s="94">
        <v>6</v>
      </c>
      <c r="B594" s="309" t="s">
        <v>2167</v>
      </c>
      <c r="C594" s="96" t="s">
        <v>2138</v>
      </c>
      <c r="D594" s="11">
        <v>8000000</v>
      </c>
      <c r="E594" s="88" t="s">
        <v>20</v>
      </c>
      <c r="F594" s="278">
        <f t="shared" si="24"/>
        <v>8000000</v>
      </c>
      <c r="G594" s="206"/>
      <c r="H594" s="206"/>
      <c r="I594" s="232"/>
    </row>
    <row r="595" spans="1:9" ht="47.25" x14ac:dyDescent="0.25">
      <c r="A595" s="94">
        <v>7</v>
      </c>
      <c r="B595" s="309" t="s">
        <v>2168</v>
      </c>
      <c r="C595" s="96" t="s">
        <v>2139</v>
      </c>
      <c r="D595" s="11">
        <v>4106250</v>
      </c>
      <c r="E595" s="88" t="s">
        <v>20</v>
      </c>
      <c r="F595" s="278">
        <f t="shared" si="24"/>
        <v>4106250</v>
      </c>
      <c r="G595" s="206"/>
      <c r="H595" s="206"/>
      <c r="I595" s="232"/>
    </row>
    <row r="596" spans="1:9" ht="31.5" x14ac:dyDescent="0.25">
      <c r="A596" s="94">
        <v>8</v>
      </c>
      <c r="B596" s="309" t="s">
        <v>2169</v>
      </c>
      <c r="C596" s="96" t="s">
        <v>2140</v>
      </c>
      <c r="D596" s="11">
        <v>1500000</v>
      </c>
      <c r="E596" s="88" t="s">
        <v>20</v>
      </c>
      <c r="F596" s="278">
        <f t="shared" si="24"/>
        <v>1500000</v>
      </c>
      <c r="G596" s="206"/>
      <c r="H596" s="206"/>
      <c r="I596" s="232"/>
    </row>
    <row r="597" spans="1:9" ht="31.5" x14ac:dyDescent="0.25">
      <c r="A597" s="94">
        <v>9</v>
      </c>
      <c r="B597" s="309" t="s">
        <v>2170</v>
      </c>
      <c r="C597" s="96" t="s">
        <v>2141</v>
      </c>
      <c r="D597" s="11">
        <v>1800000</v>
      </c>
      <c r="E597" s="88" t="s">
        <v>20</v>
      </c>
      <c r="F597" s="278">
        <f t="shared" si="24"/>
        <v>1800000</v>
      </c>
      <c r="G597" s="206"/>
      <c r="H597" s="206"/>
      <c r="I597" s="232"/>
    </row>
    <row r="598" spans="1:9" ht="31.5" x14ac:dyDescent="0.25">
      <c r="A598" s="94">
        <v>10</v>
      </c>
      <c r="B598" s="309" t="s">
        <v>2171</v>
      </c>
      <c r="C598" s="96" t="s">
        <v>2142</v>
      </c>
      <c r="D598" s="11">
        <v>3000000</v>
      </c>
      <c r="E598" s="88" t="s">
        <v>20</v>
      </c>
      <c r="F598" s="278">
        <f t="shared" si="24"/>
        <v>3000000</v>
      </c>
      <c r="G598" s="206"/>
      <c r="H598" s="206"/>
      <c r="I598" s="232"/>
    </row>
    <row r="599" spans="1:9" ht="31.5" x14ac:dyDescent="0.25">
      <c r="A599" s="94">
        <v>11</v>
      </c>
      <c r="B599" s="309" t="s">
        <v>2172</v>
      </c>
      <c r="C599" s="96" t="s">
        <v>2143</v>
      </c>
      <c r="D599" s="11">
        <v>85839500</v>
      </c>
      <c r="E599" s="101">
        <v>20514870</v>
      </c>
      <c r="F599" s="278">
        <f t="shared" si="24"/>
        <v>85839500</v>
      </c>
      <c r="G599" s="206"/>
      <c r="H599" s="206"/>
      <c r="I599" s="232"/>
    </row>
    <row r="600" spans="1:9" ht="15.75" x14ac:dyDescent="0.25">
      <c r="A600" s="94">
        <v>12</v>
      </c>
      <c r="B600" s="309" t="s">
        <v>2173</v>
      </c>
      <c r="C600" s="96" t="s">
        <v>2144</v>
      </c>
      <c r="D600" s="11">
        <v>22100000</v>
      </c>
      <c r="E600" s="88" t="s">
        <v>20</v>
      </c>
      <c r="F600" s="278">
        <f t="shared" si="24"/>
        <v>22100000</v>
      </c>
      <c r="G600" s="206"/>
      <c r="H600" s="206"/>
      <c r="I600" s="232"/>
    </row>
    <row r="601" spans="1:9" ht="15.75" x14ac:dyDescent="0.25">
      <c r="A601" s="94">
        <v>13</v>
      </c>
      <c r="B601" s="309" t="s">
        <v>2174</v>
      </c>
      <c r="C601" s="96" t="s">
        <v>2145</v>
      </c>
      <c r="D601" s="11">
        <v>10000000</v>
      </c>
      <c r="E601" s="88" t="s">
        <v>20</v>
      </c>
      <c r="F601" s="278">
        <f t="shared" si="24"/>
        <v>10000000</v>
      </c>
      <c r="G601" s="206"/>
      <c r="H601" s="206"/>
      <c r="I601" s="232"/>
    </row>
    <row r="602" spans="1:9" ht="31.5" x14ac:dyDescent="0.25">
      <c r="A602" s="94">
        <v>14</v>
      </c>
      <c r="B602" s="309" t="s">
        <v>2175</v>
      </c>
      <c r="C602" s="96" t="s">
        <v>2146</v>
      </c>
      <c r="D602" s="11">
        <v>4000000</v>
      </c>
      <c r="E602" s="88" t="s">
        <v>20</v>
      </c>
      <c r="F602" s="278">
        <f t="shared" si="24"/>
        <v>4000000</v>
      </c>
      <c r="G602" s="206"/>
      <c r="H602" s="206"/>
      <c r="I602" s="232"/>
    </row>
    <row r="603" spans="1:9" ht="31.5" x14ac:dyDescent="0.25">
      <c r="A603" s="94">
        <v>15</v>
      </c>
      <c r="B603" s="309" t="s">
        <v>2176</v>
      </c>
      <c r="C603" s="96" t="s">
        <v>2147</v>
      </c>
      <c r="D603" s="11">
        <v>1350000</v>
      </c>
      <c r="E603" s="88" t="s">
        <v>20</v>
      </c>
      <c r="F603" s="278">
        <f t="shared" si="24"/>
        <v>1350000</v>
      </c>
      <c r="G603" s="206"/>
      <c r="H603" s="206"/>
      <c r="I603" s="232"/>
    </row>
    <row r="604" spans="1:9" ht="31.5" x14ac:dyDescent="0.25">
      <c r="A604" s="94">
        <v>16</v>
      </c>
      <c r="B604" s="309" t="s">
        <v>2177</v>
      </c>
      <c r="C604" s="96" t="s">
        <v>2148</v>
      </c>
      <c r="D604" s="11">
        <v>10000000</v>
      </c>
      <c r="E604" s="88" t="s">
        <v>20</v>
      </c>
      <c r="F604" s="278">
        <f t="shared" si="24"/>
        <v>10000000</v>
      </c>
      <c r="G604" s="206"/>
      <c r="H604" s="206"/>
      <c r="I604" s="232"/>
    </row>
    <row r="605" spans="1:9" ht="94.5" x14ac:dyDescent="0.25">
      <c r="A605" s="94">
        <v>17</v>
      </c>
      <c r="B605" s="309" t="s">
        <v>2178</v>
      </c>
      <c r="C605" s="96" t="s">
        <v>2149</v>
      </c>
      <c r="D605" s="11">
        <v>10000000</v>
      </c>
      <c r="E605" s="88" t="s">
        <v>20</v>
      </c>
      <c r="F605" s="278">
        <f t="shared" si="24"/>
        <v>10000000</v>
      </c>
      <c r="G605" s="206"/>
      <c r="H605" s="206"/>
      <c r="I605" s="232"/>
    </row>
    <row r="606" spans="1:9" ht="63" x14ac:dyDescent="0.25">
      <c r="A606" s="94">
        <v>18</v>
      </c>
      <c r="B606" s="309" t="s">
        <v>2179</v>
      </c>
      <c r="C606" s="96" t="s">
        <v>2150</v>
      </c>
      <c r="D606" s="11">
        <v>6625000</v>
      </c>
      <c r="E606" s="88" t="s">
        <v>20</v>
      </c>
      <c r="F606" s="278">
        <f t="shared" si="24"/>
        <v>6625000</v>
      </c>
      <c r="G606" s="206"/>
      <c r="H606" s="206"/>
      <c r="I606" s="232"/>
    </row>
    <row r="607" spans="1:9" ht="31.5" x14ac:dyDescent="0.25">
      <c r="A607" s="94">
        <v>19</v>
      </c>
      <c r="B607" s="309" t="s">
        <v>2180</v>
      </c>
      <c r="C607" s="96" t="s">
        <v>2151</v>
      </c>
      <c r="D607" s="11">
        <v>27000000</v>
      </c>
      <c r="E607" s="88" t="s">
        <v>20</v>
      </c>
      <c r="F607" s="278">
        <f t="shared" si="24"/>
        <v>27000000</v>
      </c>
      <c r="G607" s="206"/>
      <c r="H607" s="206"/>
      <c r="I607" s="232"/>
    </row>
    <row r="608" spans="1:9" ht="31.5" x14ac:dyDescent="0.25">
      <c r="A608" s="94">
        <v>20</v>
      </c>
      <c r="B608" s="309" t="s">
        <v>2181</v>
      </c>
      <c r="C608" s="96" t="s">
        <v>2152</v>
      </c>
      <c r="D608" s="11">
        <v>7800000</v>
      </c>
      <c r="E608" s="88" t="s">
        <v>20</v>
      </c>
      <c r="F608" s="278">
        <f t="shared" si="24"/>
        <v>7800000</v>
      </c>
      <c r="G608" s="206"/>
      <c r="H608" s="206"/>
      <c r="I608" s="232"/>
    </row>
    <row r="609" spans="1:9" ht="31.5" x14ac:dyDescent="0.25">
      <c r="A609" s="94">
        <v>21</v>
      </c>
      <c r="B609" s="309" t="s">
        <v>2182</v>
      </c>
      <c r="C609" s="96" t="s">
        <v>2153</v>
      </c>
      <c r="D609" s="11">
        <v>40000000</v>
      </c>
      <c r="E609" s="88" t="s">
        <v>20</v>
      </c>
      <c r="F609" s="278">
        <f t="shared" si="24"/>
        <v>40000000</v>
      </c>
      <c r="G609" s="206"/>
      <c r="H609" s="206"/>
      <c r="I609" s="232"/>
    </row>
    <row r="610" spans="1:9" ht="47.25" x14ac:dyDescent="0.25">
      <c r="A610" s="94">
        <v>22</v>
      </c>
      <c r="B610" s="309" t="s">
        <v>2183</v>
      </c>
      <c r="C610" s="96" t="s">
        <v>2154</v>
      </c>
      <c r="D610" s="11">
        <v>10000000</v>
      </c>
      <c r="E610" s="88" t="s">
        <v>20</v>
      </c>
      <c r="F610" s="278">
        <f t="shared" si="24"/>
        <v>10000000</v>
      </c>
      <c r="G610" s="206"/>
      <c r="H610" s="206"/>
      <c r="I610" s="232"/>
    </row>
    <row r="611" spans="1:9" ht="63" x14ac:dyDescent="0.25">
      <c r="A611" s="94">
        <v>23</v>
      </c>
      <c r="B611" s="309" t="s">
        <v>2184</v>
      </c>
      <c r="C611" s="96" t="s">
        <v>2155</v>
      </c>
      <c r="D611" s="11">
        <v>6200000</v>
      </c>
      <c r="E611" s="88" t="s">
        <v>20</v>
      </c>
      <c r="F611" s="278">
        <f t="shared" si="24"/>
        <v>6200000</v>
      </c>
      <c r="G611" s="206"/>
      <c r="H611" s="206"/>
      <c r="I611" s="232"/>
    </row>
    <row r="612" spans="1:9" ht="31.5" x14ac:dyDescent="0.25">
      <c r="A612" s="94">
        <v>24</v>
      </c>
      <c r="B612" s="309" t="s">
        <v>2185</v>
      </c>
      <c r="C612" s="96" t="s">
        <v>2156</v>
      </c>
      <c r="D612" s="11">
        <v>11200000</v>
      </c>
      <c r="E612" s="88" t="s">
        <v>20</v>
      </c>
      <c r="F612" s="278">
        <f t="shared" si="24"/>
        <v>11200000</v>
      </c>
      <c r="G612" s="206"/>
      <c r="H612" s="206"/>
      <c r="I612" s="232"/>
    </row>
    <row r="613" spans="1:9" ht="15.75" x14ac:dyDescent="0.25">
      <c r="A613" s="94">
        <v>25</v>
      </c>
      <c r="B613" s="309" t="s">
        <v>2186</v>
      </c>
      <c r="C613" s="96" t="s">
        <v>2157</v>
      </c>
      <c r="D613" s="11">
        <v>5000000</v>
      </c>
      <c r="E613" s="88" t="s">
        <v>20</v>
      </c>
      <c r="F613" s="278">
        <f t="shared" si="24"/>
        <v>5000000</v>
      </c>
      <c r="G613" s="206"/>
      <c r="H613" s="206"/>
      <c r="I613" s="232"/>
    </row>
    <row r="614" spans="1:9" ht="15.75" x14ac:dyDescent="0.25">
      <c r="A614" s="94">
        <v>26</v>
      </c>
      <c r="B614" s="309" t="s">
        <v>2187</v>
      </c>
      <c r="C614" s="96" t="s">
        <v>2158</v>
      </c>
      <c r="D614" s="11">
        <v>4000000</v>
      </c>
      <c r="E614" s="88" t="s">
        <v>20</v>
      </c>
      <c r="F614" s="278">
        <f t="shared" si="24"/>
        <v>4000000</v>
      </c>
      <c r="G614" s="206"/>
      <c r="H614" s="206"/>
      <c r="I614" s="232"/>
    </row>
    <row r="615" spans="1:9" ht="15.75" x14ac:dyDescent="0.25">
      <c r="A615" s="94">
        <v>27</v>
      </c>
      <c r="B615" s="309" t="s">
        <v>2188</v>
      </c>
      <c r="C615" s="96" t="s">
        <v>2159</v>
      </c>
      <c r="D615" s="11">
        <v>15000000</v>
      </c>
      <c r="E615" s="88" t="s">
        <v>20</v>
      </c>
      <c r="F615" s="278">
        <f t="shared" si="24"/>
        <v>15000000</v>
      </c>
      <c r="G615" s="206"/>
      <c r="H615" s="206"/>
      <c r="I615" s="232"/>
    </row>
    <row r="616" spans="1:9" ht="47.25" x14ac:dyDescent="0.25">
      <c r="A616" s="94">
        <v>28</v>
      </c>
      <c r="B616" s="309" t="s">
        <v>2189</v>
      </c>
      <c r="C616" s="96" t="s">
        <v>2160</v>
      </c>
      <c r="D616" s="115">
        <v>0</v>
      </c>
      <c r="E616" s="88" t="s">
        <v>20</v>
      </c>
      <c r="F616" s="278">
        <f t="shared" si="24"/>
        <v>0</v>
      </c>
      <c r="G616" s="206"/>
      <c r="H616" s="206"/>
      <c r="I616" s="232"/>
    </row>
    <row r="617" spans="1:9" ht="31.5" x14ac:dyDescent="0.25">
      <c r="A617" s="94">
        <v>29</v>
      </c>
      <c r="B617" s="309" t="s">
        <v>2190</v>
      </c>
      <c r="C617" s="96" t="s">
        <v>2161</v>
      </c>
      <c r="D617" s="11">
        <v>17246250</v>
      </c>
      <c r="E617" s="88" t="s">
        <v>20</v>
      </c>
      <c r="F617" s="278">
        <f t="shared" si="24"/>
        <v>17246250</v>
      </c>
      <c r="G617" s="206"/>
      <c r="H617" s="206"/>
      <c r="I617" s="232"/>
    </row>
    <row r="618" spans="1:9" ht="15.75" x14ac:dyDescent="0.25">
      <c r="A618" s="1203" t="s">
        <v>2191</v>
      </c>
      <c r="B618" s="1203"/>
      <c r="C618" s="1203"/>
      <c r="D618" s="113">
        <v>350000000</v>
      </c>
      <c r="E618" s="130">
        <v>20514870</v>
      </c>
      <c r="F618" s="279">
        <f>SUM(F589:F617)</f>
        <v>350000000</v>
      </c>
      <c r="G618" s="148"/>
      <c r="H618" s="148"/>
      <c r="I618" s="232"/>
    </row>
    <row r="619" spans="1:9" ht="15.75" x14ac:dyDescent="0.25">
      <c r="A619" s="267">
        <v>3</v>
      </c>
      <c r="B619" s="312" t="s">
        <v>2427</v>
      </c>
      <c r="C619" s="153"/>
      <c r="D619" s="83"/>
      <c r="E619" s="83"/>
      <c r="F619" s="284"/>
      <c r="G619" s="93"/>
      <c r="H619" s="93"/>
      <c r="I619" s="232"/>
    </row>
    <row r="620" spans="1:9" ht="31.5" x14ac:dyDescent="0.25">
      <c r="A620" s="117">
        <v>1</v>
      </c>
      <c r="B620" s="307" t="s">
        <v>2428</v>
      </c>
      <c r="C620" s="119" t="s">
        <v>2429</v>
      </c>
      <c r="D620" s="120">
        <v>45000000</v>
      </c>
      <c r="E620" s="123">
        <v>11670750</v>
      </c>
      <c r="F620" s="285">
        <f>D620</f>
        <v>45000000</v>
      </c>
      <c r="G620" s="101"/>
      <c r="H620" s="101"/>
      <c r="I620" s="232"/>
    </row>
    <row r="621" spans="1:9" ht="47.25" x14ac:dyDescent="0.25">
      <c r="A621" s="117">
        <v>2</v>
      </c>
      <c r="B621" s="307" t="s">
        <v>2430</v>
      </c>
      <c r="C621" s="119" t="s">
        <v>2431</v>
      </c>
      <c r="D621" s="88" t="s">
        <v>20</v>
      </c>
      <c r="E621" s="88" t="s">
        <v>20</v>
      </c>
      <c r="F621" s="285" t="str">
        <f>D621</f>
        <v>-</v>
      </c>
      <c r="G621" s="101"/>
      <c r="H621" s="101"/>
      <c r="I621" s="232"/>
    </row>
    <row r="622" spans="1:9" ht="47.25" x14ac:dyDescent="0.25">
      <c r="A622" s="117">
        <v>3</v>
      </c>
      <c r="B622" s="307" t="s">
        <v>2432</v>
      </c>
      <c r="C622" s="119" t="s">
        <v>2433</v>
      </c>
      <c r="D622" s="120">
        <v>4603125</v>
      </c>
      <c r="E622" s="88" t="s">
        <v>20</v>
      </c>
      <c r="F622" s="285">
        <f>D622</f>
        <v>4603125</v>
      </c>
      <c r="G622" s="101"/>
      <c r="H622" s="101"/>
      <c r="I622" s="232"/>
    </row>
    <row r="623" spans="1:9" ht="15.75" x14ac:dyDescent="0.25">
      <c r="A623" s="117">
        <v>4</v>
      </c>
      <c r="B623" s="307" t="s">
        <v>2434</v>
      </c>
      <c r="C623" s="119" t="s">
        <v>2435</v>
      </c>
      <c r="D623" s="88" t="s">
        <v>20</v>
      </c>
      <c r="E623" s="88" t="s">
        <v>20</v>
      </c>
      <c r="F623" s="285" t="str">
        <f>D623</f>
        <v>-</v>
      </c>
      <c r="G623" s="101"/>
      <c r="H623" s="101"/>
      <c r="I623" s="232"/>
    </row>
    <row r="624" spans="1:9" ht="31.5" x14ac:dyDescent="0.25">
      <c r="A624" s="117">
        <v>5</v>
      </c>
      <c r="B624" s="307" t="s">
        <v>2436</v>
      </c>
      <c r="C624" s="119" t="s">
        <v>2437</v>
      </c>
      <c r="D624" s="120">
        <v>5000000</v>
      </c>
      <c r="E624" s="88" t="s">
        <v>20</v>
      </c>
      <c r="F624" s="285">
        <v>2000000</v>
      </c>
      <c r="G624" s="101"/>
      <c r="H624" s="101"/>
      <c r="I624" s="232"/>
    </row>
    <row r="625" spans="1:9" ht="15.75" x14ac:dyDescent="0.25">
      <c r="A625" s="117">
        <v>6</v>
      </c>
      <c r="B625" s="307" t="s">
        <v>2438</v>
      </c>
      <c r="C625" s="119" t="s">
        <v>2439</v>
      </c>
      <c r="D625" s="88" t="s">
        <v>20</v>
      </c>
      <c r="E625" s="88" t="s">
        <v>20</v>
      </c>
      <c r="F625" s="285" t="str">
        <f>D625</f>
        <v>-</v>
      </c>
      <c r="G625" s="101"/>
      <c r="H625" s="101"/>
      <c r="I625" s="232"/>
    </row>
    <row r="626" spans="1:9" ht="15.75" x14ac:dyDescent="0.25">
      <c r="A626" s="117">
        <v>7</v>
      </c>
      <c r="B626" s="307" t="s">
        <v>2440</v>
      </c>
      <c r="C626" s="119" t="s">
        <v>2441</v>
      </c>
      <c r="D626" s="88" t="s">
        <v>20</v>
      </c>
      <c r="E626" s="88" t="s">
        <v>20</v>
      </c>
      <c r="F626" s="285" t="str">
        <f>D626</f>
        <v>-</v>
      </c>
      <c r="G626" s="101"/>
      <c r="H626" s="101"/>
      <c r="I626" s="232"/>
    </row>
    <row r="627" spans="1:9" ht="15.75" x14ac:dyDescent="0.25">
      <c r="A627" s="117">
        <v>8</v>
      </c>
      <c r="B627" s="307" t="s">
        <v>2442</v>
      </c>
      <c r="C627" s="119" t="s">
        <v>2443</v>
      </c>
      <c r="D627" s="120">
        <v>7000000</v>
      </c>
      <c r="E627" s="88" t="s">
        <v>20</v>
      </c>
      <c r="F627" s="285">
        <v>2000000</v>
      </c>
      <c r="G627" s="101"/>
      <c r="H627" s="101"/>
      <c r="I627" s="232"/>
    </row>
    <row r="628" spans="1:9" ht="15.75" x14ac:dyDescent="0.25">
      <c r="A628" s="117">
        <v>9</v>
      </c>
      <c r="B628" s="307" t="s">
        <v>2444</v>
      </c>
      <c r="C628" s="119" t="s">
        <v>2445</v>
      </c>
      <c r="D628" s="120">
        <v>7000000</v>
      </c>
      <c r="E628" s="88" t="s">
        <v>20</v>
      </c>
      <c r="F628" s="285">
        <v>2000000</v>
      </c>
      <c r="G628" s="101"/>
      <c r="H628" s="101"/>
      <c r="I628" s="232"/>
    </row>
    <row r="629" spans="1:9" ht="31.5" x14ac:dyDescent="0.25">
      <c r="A629" s="117">
        <v>10</v>
      </c>
      <c r="B629" s="307" t="s">
        <v>2446</v>
      </c>
      <c r="C629" s="119" t="s">
        <v>2447</v>
      </c>
      <c r="D629" s="120">
        <v>9000000</v>
      </c>
      <c r="E629" s="88" t="s">
        <v>20</v>
      </c>
      <c r="F629" s="285">
        <v>2000000</v>
      </c>
      <c r="G629" s="101"/>
      <c r="H629" s="101"/>
      <c r="I629" s="232"/>
    </row>
    <row r="630" spans="1:9" ht="15.75" x14ac:dyDescent="0.25">
      <c r="A630" s="117">
        <v>11</v>
      </c>
      <c r="B630" s="307" t="s">
        <v>2448</v>
      </c>
      <c r="C630" s="119" t="s">
        <v>2449</v>
      </c>
      <c r="D630" s="120">
        <v>6000000</v>
      </c>
      <c r="E630" s="88" t="s">
        <v>20</v>
      </c>
      <c r="F630" s="285">
        <v>2000000</v>
      </c>
      <c r="G630" s="101"/>
      <c r="H630" s="101"/>
      <c r="I630" s="232"/>
    </row>
    <row r="631" spans="1:9" ht="15.75" x14ac:dyDescent="0.25">
      <c r="A631" s="117">
        <v>12</v>
      </c>
      <c r="B631" s="307" t="s">
        <v>2450</v>
      </c>
      <c r="C631" s="119" t="s">
        <v>2451</v>
      </c>
      <c r="D631" s="120">
        <v>1000000</v>
      </c>
      <c r="E631" s="88" t="s">
        <v>20</v>
      </c>
      <c r="F631" s="285">
        <f>D631</f>
        <v>1000000</v>
      </c>
      <c r="G631" s="101"/>
      <c r="H631" s="101"/>
      <c r="I631" s="232"/>
    </row>
    <row r="632" spans="1:9" ht="31.5" x14ac:dyDescent="0.25">
      <c r="A632" s="117">
        <v>13</v>
      </c>
      <c r="B632" s="307" t="s">
        <v>2452</v>
      </c>
      <c r="C632" s="119" t="s">
        <v>2453</v>
      </c>
      <c r="D632" s="120">
        <v>4500000</v>
      </c>
      <c r="E632" s="88" t="s">
        <v>20</v>
      </c>
      <c r="F632" s="285">
        <v>3500000</v>
      </c>
      <c r="G632" s="101"/>
      <c r="H632" s="101"/>
      <c r="I632" s="232"/>
    </row>
    <row r="633" spans="1:9" ht="31.5" x14ac:dyDescent="0.25">
      <c r="A633" s="117">
        <v>14</v>
      </c>
      <c r="B633" s="307" t="s">
        <v>2454</v>
      </c>
      <c r="C633" s="119" t="s">
        <v>2455</v>
      </c>
      <c r="D633" s="120">
        <v>1200000</v>
      </c>
      <c r="E633" s="88" t="s">
        <v>20</v>
      </c>
      <c r="F633" s="285">
        <f>D633</f>
        <v>1200000</v>
      </c>
      <c r="G633" s="101"/>
      <c r="H633" s="101"/>
      <c r="I633" s="232"/>
    </row>
    <row r="634" spans="1:9" ht="31.5" x14ac:dyDescent="0.25">
      <c r="A634" s="117">
        <v>15</v>
      </c>
      <c r="B634" s="307" t="s">
        <v>2456</v>
      </c>
      <c r="C634" s="119" t="s">
        <v>2457</v>
      </c>
      <c r="D634" s="120">
        <v>1000000</v>
      </c>
      <c r="E634" s="88" t="s">
        <v>20</v>
      </c>
      <c r="F634" s="285">
        <f>D634</f>
        <v>1000000</v>
      </c>
      <c r="G634" s="101"/>
      <c r="H634" s="101"/>
      <c r="I634" s="232"/>
    </row>
    <row r="635" spans="1:9" ht="31.5" x14ac:dyDescent="0.25">
      <c r="A635" s="117">
        <v>16</v>
      </c>
      <c r="B635" s="307" t="s">
        <v>2458</v>
      </c>
      <c r="C635" s="119" t="s">
        <v>2459</v>
      </c>
      <c r="D635" s="120">
        <v>3000000</v>
      </c>
      <c r="E635" s="88" t="s">
        <v>20</v>
      </c>
      <c r="F635" s="285">
        <f>D635</f>
        <v>3000000</v>
      </c>
      <c r="G635" s="101"/>
      <c r="H635" s="101"/>
      <c r="I635" s="232"/>
    </row>
    <row r="636" spans="1:9" ht="31.5" x14ac:dyDescent="0.25">
      <c r="A636" s="117">
        <v>17</v>
      </c>
      <c r="B636" s="307" t="s">
        <v>2460</v>
      </c>
      <c r="C636" s="119" t="s">
        <v>2461</v>
      </c>
      <c r="D636" s="120">
        <v>5696875</v>
      </c>
      <c r="E636" s="88" t="s">
        <v>20</v>
      </c>
      <c r="F636" s="285">
        <f>D636</f>
        <v>5696875</v>
      </c>
      <c r="G636" s="101"/>
      <c r="H636" s="101"/>
      <c r="I636" s="232"/>
    </row>
    <row r="637" spans="1:9" ht="15.75" x14ac:dyDescent="0.25">
      <c r="A637" s="1201" t="s">
        <v>2462</v>
      </c>
      <c r="B637" s="1201"/>
      <c r="C637" s="1201"/>
      <c r="D637" s="167">
        <f>SUM(D620:D636)</f>
        <v>100000000</v>
      </c>
      <c r="E637" s="168">
        <f>SUM(E620:E636)</f>
        <v>11670750</v>
      </c>
      <c r="F637" s="288">
        <f>SUM(F620:F636)</f>
        <v>75000000</v>
      </c>
      <c r="G637" s="168"/>
      <c r="H637" s="168"/>
      <c r="I637" s="232"/>
    </row>
    <row r="638" spans="1:9" ht="15.75" x14ac:dyDescent="0.25">
      <c r="A638" s="267">
        <v>4</v>
      </c>
      <c r="B638" s="312" t="s">
        <v>2463</v>
      </c>
      <c r="C638" s="153"/>
      <c r="D638" s="83"/>
      <c r="E638" s="83"/>
      <c r="F638" s="284"/>
      <c r="G638" s="93"/>
      <c r="H638" s="93"/>
      <c r="I638" s="232"/>
    </row>
    <row r="639" spans="1:9" ht="15.75" x14ac:dyDescent="0.25">
      <c r="A639" s="117">
        <v>1</v>
      </c>
      <c r="B639" s="307" t="s">
        <v>2464</v>
      </c>
      <c r="C639" s="119" t="s">
        <v>2465</v>
      </c>
      <c r="D639" s="120">
        <v>15000000</v>
      </c>
      <c r="E639" s="88" t="s">
        <v>20</v>
      </c>
      <c r="F639" s="285">
        <f>D639</f>
        <v>15000000</v>
      </c>
      <c r="G639" s="101"/>
      <c r="H639" s="101"/>
      <c r="I639" s="232"/>
    </row>
    <row r="640" spans="1:9" ht="15.75" x14ac:dyDescent="0.25">
      <c r="A640" s="1201" t="s">
        <v>2466</v>
      </c>
      <c r="B640" s="1201"/>
      <c r="C640" s="1201"/>
      <c r="D640" s="169">
        <v>15000000</v>
      </c>
      <c r="E640" s="148">
        <v>0</v>
      </c>
      <c r="F640" s="279">
        <f>F639</f>
        <v>15000000</v>
      </c>
      <c r="G640" s="148"/>
      <c r="H640" s="148"/>
      <c r="I640" s="232"/>
    </row>
    <row r="641" spans="1:9" ht="15.75" x14ac:dyDescent="0.25">
      <c r="A641" s="267">
        <v>5</v>
      </c>
      <c r="B641" s="313" t="s">
        <v>2262</v>
      </c>
      <c r="C641" s="153"/>
      <c r="D641" s="83"/>
      <c r="E641" s="83"/>
      <c r="F641" s="277"/>
      <c r="G641" s="245"/>
      <c r="H641" s="245"/>
      <c r="I641" s="232"/>
    </row>
    <row r="642" spans="1:9" ht="15.75" x14ac:dyDescent="0.25">
      <c r="A642" s="117">
        <v>1</v>
      </c>
      <c r="B642" s="307" t="s">
        <v>2271</v>
      </c>
      <c r="C642" s="119" t="s">
        <v>530</v>
      </c>
      <c r="D642" s="120">
        <v>3000000</v>
      </c>
      <c r="E642" s="88" t="s">
        <v>20</v>
      </c>
      <c r="F642" s="278">
        <v>0</v>
      </c>
      <c r="G642" s="206"/>
      <c r="H642" s="206"/>
      <c r="I642" s="232"/>
    </row>
    <row r="643" spans="1:9" ht="15.75" x14ac:dyDescent="0.25">
      <c r="A643" s="117">
        <v>2</v>
      </c>
      <c r="B643" s="307" t="s">
        <v>2272</v>
      </c>
      <c r="C643" s="119" t="s">
        <v>2265</v>
      </c>
      <c r="D643" s="120">
        <v>3000000</v>
      </c>
      <c r="E643" s="123">
        <v>1454857.14</v>
      </c>
      <c r="F643" s="278">
        <f>D643</f>
        <v>3000000</v>
      </c>
      <c r="G643" s="206"/>
      <c r="H643" s="206"/>
      <c r="I643" s="232"/>
    </row>
    <row r="644" spans="1:9" ht="15.75" x14ac:dyDescent="0.25">
      <c r="A644" s="117">
        <v>3</v>
      </c>
      <c r="B644" s="307" t="s">
        <v>2273</v>
      </c>
      <c r="C644" s="119" t="s">
        <v>334</v>
      </c>
      <c r="D644" s="120">
        <v>5000000</v>
      </c>
      <c r="E644" s="88" t="s">
        <v>20</v>
      </c>
      <c r="F644" s="278">
        <v>0</v>
      </c>
      <c r="G644" s="206"/>
      <c r="H644" s="206"/>
      <c r="I644" s="232"/>
    </row>
    <row r="645" spans="1:9" ht="15.75" x14ac:dyDescent="0.25">
      <c r="A645" s="117">
        <v>4</v>
      </c>
      <c r="B645" s="307" t="s">
        <v>2274</v>
      </c>
      <c r="C645" s="119" t="s">
        <v>2266</v>
      </c>
      <c r="D645" s="120">
        <v>2000000</v>
      </c>
      <c r="E645" s="88" t="s">
        <v>20</v>
      </c>
      <c r="F645" s="278">
        <f t="shared" ref="F645:F650" si="25">D645</f>
        <v>2000000</v>
      </c>
      <c r="G645" s="206"/>
      <c r="H645" s="206"/>
      <c r="I645" s="232"/>
    </row>
    <row r="646" spans="1:9" ht="15.75" x14ac:dyDescent="0.25">
      <c r="A646" s="117">
        <v>5</v>
      </c>
      <c r="B646" s="307" t="s">
        <v>2275</v>
      </c>
      <c r="C646" s="119" t="s">
        <v>2267</v>
      </c>
      <c r="D646" s="120">
        <v>800000</v>
      </c>
      <c r="E646" s="88" t="s">
        <v>20</v>
      </c>
      <c r="F646" s="278">
        <f t="shared" si="25"/>
        <v>800000</v>
      </c>
      <c r="G646" s="206"/>
      <c r="H646" s="206"/>
      <c r="I646" s="232"/>
    </row>
    <row r="647" spans="1:9" ht="15.75" x14ac:dyDescent="0.25">
      <c r="A647" s="117">
        <v>6</v>
      </c>
      <c r="B647" s="307" t="s">
        <v>2276</v>
      </c>
      <c r="C647" s="119" t="s">
        <v>2268</v>
      </c>
      <c r="D647" s="120">
        <v>1500000</v>
      </c>
      <c r="E647" s="88" t="s">
        <v>20</v>
      </c>
      <c r="F647" s="278">
        <f t="shared" si="25"/>
        <v>1500000</v>
      </c>
      <c r="G647" s="206"/>
      <c r="H647" s="206"/>
      <c r="I647" s="232"/>
    </row>
    <row r="648" spans="1:9" ht="15.75" x14ac:dyDescent="0.25">
      <c r="A648" s="117">
        <v>7</v>
      </c>
      <c r="B648" s="307" t="s">
        <v>2277</v>
      </c>
      <c r="C648" s="119" t="s">
        <v>2251</v>
      </c>
      <c r="D648" s="120">
        <v>800000</v>
      </c>
      <c r="E648" s="88" t="s">
        <v>20</v>
      </c>
      <c r="F648" s="278">
        <f t="shared" si="25"/>
        <v>800000</v>
      </c>
      <c r="G648" s="206"/>
      <c r="H648" s="206"/>
      <c r="I648" s="232"/>
    </row>
    <row r="649" spans="1:9" ht="15.75" x14ac:dyDescent="0.25">
      <c r="A649" s="117">
        <v>8</v>
      </c>
      <c r="B649" s="307" t="s">
        <v>2278</v>
      </c>
      <c r="C649" s="119" t="s">
        <v>2269</v>
      </c>
      <c r="D649" s="122">
        <v>0</v>
      </c>
      <c r="E649" s="88" t="s">
        <v>20</v>
      </c>
      <c r="F649" s="278">
        <f t="shared" si="25"/>
        <v>0</v>
      </c>
      <c r="G649" s="206"/>
      <c r="H649" s="206"/>
      <c r="I649" s="232"/>
    </row>
    <row r="650" spans="1:9" ht="31.5" x14ac:dyDescent="0.25">
      <c r="A650" s="117">
        <v>9</v>
      </c>
      <c r="B650" s="307" t="s">
        <v>2279</v>
      </c>
      <c r="C650" s="119" t="s">
        <v>2270</v>
      </c>
      <c r="D650" s="120">
        <v>3900000</v>
      </c>
      <c r="E650" s="88" t="s">
        <v>20</v>
      </c>
      <c r="F650" s="278">
        <f t="shared" si="25"/>
        <v>3900000</v>
      </c>
      <c r="G650" s="206"/>
      <c r="H650" s="206"/>
      <c r="I650" s="232"/>
    </row>
    <row r="651" spans="1:9" ht="15.75" x14ac:dyDescent="0.25">
      <c r="A651" s="1201" t="s">
        <v>2264</v>
      </c>
      <c r="B651" s="1201"/>
      <c r="C651" s="1201"/>
      <c r="D651" s="102">
        <v>20000000</v>
      </c>
      <c r="E651" s="103">
        <v>1454857.14</v>
      </c>
      <c r="F651" s="279">
        <f>SUM(F642:F650)</f>
        <v>12000000</v>
      </c>
      <c r="G651" s="148"/>
      <c r="H651" s="148"/>
      <c r="I651" s="232"/>
    </row>
    <row r="652" spans="1:9" ht="15.75" x14ac:dyDescent="0.25">
      <c r="A652" s="1201" t="s">
        <v>3424</v>
      </c>
      <c r="B652" s="1201"/>
      <c r="C652" s="1201"/>
      <c r="D652" s="98">
        <f>D651+D640+D637+D618+D587</f>
        <v>585000000</v>
      </c>
      <c r="E652" s="98">
        <f>E651+E640+E637+E618+E587</f>
        <v>95846158.960000008</v>
      </c>
      <c r="F652" s="279">
        <f>F651+F640+F637+F618+F587</f>
        <v>548540000</v>
      </c>
      <c r="G652" s="148"/>
      <c r="H652" s="148"/>
      <c r="I652" s="232"/>
    </row>
    <row r="653" spans="1:9" ht="15.75" x14ac:dyDescent="0.25">
      <c r="A653" s="1397" t="s">
        <v>3425</v>
      </c>
      <c r="B653" s="1397"/>
      <c r="C653" s="1397"/>
      <c r="D653" s="1397"/>
      <c r="E653" s="1397"/>
      <c r="F653" s="1398"/>
      <c r="G653" s="271"/>
      <c r="H653" s="271"/>
      <c r="I653" s="232"/>
    </row>
    <row r="654" spans="1:9" s="83" customFormat="1" ht="15.75" x14ac:dyDescent="0.25">
      <c r="A654" s="266">
        <v>1</v>
      </c>
      <c r="B654" s="313" t="s">
        <v>1612</v>
      </c>
      <c r="C654" s="153"/>
      <c r="F654" s="277"/>
      <c r="G654" s="245"/>
      <c r="H654" s="245"/>
      <c r="I654" s="85"/>
    </row>
    <row r="655" spans="1:9" s="83" customFormat="1" ht="15.75" x14ac:dyDescent="0.25">
      <c r="A655" s="117">
        <v>1</v>
      </c>
      <c r="B655" s="307" t="s">
        <v>1649</v>
      </c>
      <c r="C655" s="119" t="s">
        <v>1634</v>
      </c>
      <c r="D655" s="120">
        <v>12000000</v>
      </c>
      <c r="E655" s="88" t="s">
        <v>20</v>
      </c>
      <c r="F655" s="278">
        <f>D655</f>
        <v>12000000</v>
      </c>
      <c r="G655" s="206"/>
      <c r="H655" s="206"/>
      <c r="I655" s="85"/>
    </row>
    <row r="656" spans="1:9" s="83" customFormat="1" ht="15.75" x14ac:dyDescent="0.25">
      <c r="A656" s="117">
        <v>2</v>
      </c>
      <c r="B656" s="307" t="s">
        <v>1648</v>
      </c>
      <c r="C656" s="119" t="s">
        <v>1635</v>
      </c>
      <c r="D656" s="120">
        <v>47500000</v>
      </c>
      <c r="E656" s="88" t="s">
        <v>20</v>
      </c>
      <c r="F656" s="278">
        <v>27000000</v>
      </c>
      <c r="G656" s="206"/>
      <c r="H656" s="206"/>
      <c r="I656" s="85"/>
    </row>
    <row r="657" spans="1:9" s="83" customFormat="1" ht="15.75" x14ac:dyDescent="0.25">
      <c r="A657" s="117">
        <v>3</v>
      </c>
      <c r="B657" s="307" t="s">
        <v>1647</v>
      </c>
      <c r="C657" s="119" t="s">
        <v>1636</v>
      </c>
      <c r="D657" s="120">
        <v>32000000</v>
      </c>
      <c r="E657" s="88" t="s">
        <v>20</v>
      </c>
      <c r="F657" s="278">
        <v>20000000</v>
      </c>
      <c r="G657" s="206"/>
      <c r="H657" s="206"/>
      <c r="I657" s="85"/>
    </row>
    <row r="658" spans="1:9" s="83" customFormat="1" ht="15.75" x14ac:dyDescent="0.25">
      <c r="A658" s="117">
        <v>4</v>
      </c>
      <c r="B658" s="307" t="s">
        <v>1646</v>
      </c>
      <c r="C658" s="119" t="s">
        <v>1637</v>
      </c>
      <c r="D658" s="120">
        <v>5500000</v>
      </c>
      <c r="E658" s="88" t="s">
        <v>20</v>
      </c>
      <c r="F658" s="278">
        <f>D658</f>
        <v>5500000</v>
      </c>
      <c r="G658" s="206"/>
      <c r="H658" s="206"/>
      <c r="I658" s="85"/>
    </row>
    <row r="659" spans="1:9" s="83" customFormat="1" ht="15.75" x14ac:dyDescent="0.25">
      <c r="A659" s="117">
        <v>5</v>
      </c>
      <c r="B659" s="307" t="s">
        <v>1645</v>
      </c>
      <c r="C659" s="119" t="s">
        <v>1638</v>
      </c>
      <c r="D659" s="120">
        <v>5000000</v>
      </c>
      <c r="E659" s="88" t="s">
        <v>20</v>
      </c>
      <c r="F659" s="278">
        <f>D659</f>
        <v>5000000</v>
      </c>
      <c r="G659" s="206"/>
      <c r="H659" s="206"/>
      <c r="I659" s="85"/>
    </row>
    <row r="660" spans="1:9" s="83" customFormat="1" ht="15.75" x14ac:dyDescent="0.25">
      <c r="A660" s="117">
        <v>6</v>
      </c>
      <c r="B660" s="307" t="s">
        <v>1644</v>
      </c>
      <c r="C660" s="119" t="s">
        <v>1639</v>
      </c>
      <c r="D660" s="120">
        <v>10000000</v>
      </c>
      <c r="E660" s="123">
        <v>1259360</v>
      </c>
      <c r="F660" s="278">
        <v>5000000</v>
      </c>
      <c r="G660" s="206"/>
      <c r="H660" s="206"/>
      <c r="I660" s="85"/>
    </row>
    <row r="661" spans="1:9" s="83" customFormat="1" ht="31.5" x14ac:dyDescent="0.25">
      <c r="A661" s="117">
        <v>7</v>
      </c>
      <c r="B661" s="307" t="s">
        <v>1643</v>
      </c>
      <c r="C661" s="119" t="s">
        <v>1640</v>
      </c>
      <c r="D661" s="120">
        <v>5000000</v>
      </c>
      <c r="E661" s="88" t="s">
        <v>20</v>
      </c>
      <c r="F661" s="278">
        <f>D661</f>
        <v>5000000</v>
      </c>
      <c r="G661" s="206"/>
      <c r="H661" s="206"/>
      <c r="I661" s="85"/>
    </row>
    <row r="662" spans="1:9" s="83" customFormat="1" ht="31.5" x14ac:dyDescent="0.25">
      <c r="A662" s="117">
        <v>8</v>
      </c>
      <c r="B662" s="307" t="s">
        <v>1642</v>
      </c>
      <c r="C662" s="119" t="s">
        <v>1641</v>
      </c>
      <c r="D662" s="120">
        <v>3000000</v>
      </c>
      <c r="E662" s="88" t="s">
        <v>20</v>
      </c>
      <c r="F662" s="278">
        <f>D662</f>
        <v>3000000</v>
      </c>
      <c r="G662" s="206"/>
      <c r="H662" s="206"/>
      <c r="I662" s="85"/>
    </row>
    <row r="663" spans="1:9" s="83" customFormat="1" ht="15" customHeight="1" x14ac:dyDescent="0.25">
      <c r="A663" s="1201" t="s">
        <v>365</v>
      </c>
      <c r="B663" s="1201"/>
      <c r="C663" s="1201"/>
      <c r="D663" s="102">
        <v>120000000</v>
      </c>
      <c r="E663" s="103">
        <v>1259360</v>
      </c>
      <c r="F663" s="279">
        <f>SUM(F655:F662)</f>
        <v>82500000</v>
      </c>
      <c r="G663" s="148"/>
      <c r="H663" s="148"/>
      <c r="I663" s="85"/>
    </row>
    <row r="664" spans="1:9" s="83" customFormat="1" ht="15.75" x14ac:dyDescent="0.25">
      <c r="A664" s="267">
        <v>2</v>
      </c>
      <c r="B664" s="313" t="s">
        <v>1650</v>
      </c>
      <c r="C664" s="153"/>
      <c r="F664" s="277"/>
      <c r="G664" s="245"/>
      <c r="H664" s="245"/>
      <c r="I664" s="85"/>
    </row>
    <row r="665" spans="1:9" s="83" customFormat="1" ht="15.75" x14ac:dyDescent="0.25">
      <c r="A665" s="117">
        <v>1</v>
      </c>
      <c r="B665" s="307" t="s">
        <v>1677</v>
      </c>
      <c r="C665" s="119" t="s">
        <v>1665</v>
      </c>
      <c r="D665" s="120">
        <v>20000000</v>
      </c>
      <c r="E665" s="88" t="s">
        <v>20</v>
      </c>
      <c r="F665" s="278">
        <f>D665</f>
        <v>20000000</v>
      </c>
      <c r="G665" s="206"/>
      <c r="H665" s="206"/>
      <c r="I665" s="85"/>
    </row>
    <row r="666" spans="1:9" s="83" customFormat="1" ht="15.75" x14ac:dyDescent="0.25">
      <c r="A666" s="117">
        <v>2</v>
      </c>
      <c r="B666" s="307" t="s">
        <v>1678</v>
      </c>
      <c r="C666" s="119" t="s">
        <v>1666</v>
      </c>
      <c r="D666" s="120">
        <v>13000000</v>
      </c>
      <c r="E666" s="88" t="s">
        <v>20</v>
      </c>
      <c r="F666" s="278">
        <v>0</v>
      </c>
      <c r="G666" s="206"/>
      <c r="H666" s="206"/>
      <c r="I666" s="85"/>
    </row>
    <row r="667" spans="1:9" s="83" customFormat="1" ht="15.75" x14ac:dyDescent="0.25">
      <c r="A667" s="117">
        <v>3</v>
      </c>
      <c r="B667" s="307" t="s">
        <v>1679</v>
      </c>
      <c r="C667" s="119" t="s">
        <v>1667</v>
      </c>
      <c r="D667" s="120">
        <v>10000000</v>
      </c>
      <c r="E667" s="88" t="s">
        <v>20</v>
      </c>
      <c r="F667" s="278">
        <v>0</v>
      </c>
      <c r="G667" s="206"/>
      <c r="H667" s="206"/>
      <c r="I667" s="85"/>
    </row>
    <row r="668" spans="1:9" s="83" customFormat="1" ht="31.5" x14ac:dyDescent="0.25">
      <c r="A668" s="117">
        <v>4</v>
      </c>
      <c r="B668" s="307" t="s">
        <v>1680</v>
      </c>
      <c r="C668" s="119" t="s">
        <v>1668</v>
      </c>
      <c r="D668" s="120">
        <v>3000000</v>
      </c>
      <c r="E668" s="88" t="s">
        <v>20</v>
      </c>
      <c r="F668" s="278">
        <f>D668</f>
        <v>3000000</v>
      </c>
      <c r="G668" s="206"/>
      <c r="H668" s="206"/>
      <c r="I668" s="85"/>
    </row>
    <row r="669" spans="1:9" s="83" customFormat="1" ht="47.25" x14ac:dyDescent="0.25">
      <c r="A669" s="117">
        <v>5</v>
      </c>
      <c r="B669" s="307" t="s">
        <v>1681</v>
      </c>
      <c r="C669" s="119" t="s">
        <v>1669</v>
      </c>
      <c r="D669" s="120">
        <v>5000000</v>
      </c>
      <c r="E669" s="88" t="s">
        <v>20</v>
      </c>
      <c r="F669" s="278">
        <v>2000000</v>
      </c>
      <c r="G669" s="206"/>
      <c r="H669" s="206"/>
      <c r="I669" s="85"/>
    </row>
    <row r="670" spans="1:9" s="83" customFormat="1" ht="31.5" x14ac:dyDescent="0.25">
      <c r="A670" s="117">
        <v>6</v>
      </c>
      <c r="B670" s="307" t="s">
        <v>1682</v>
      </c>
      <c r="C670" s="119" t="s">
        <v>1670</v>
      </c>
      <c r="D670" s="120">
        <v>5000000</v>
      </c>
      <c r="E670" s="88" t="s">
        <v>20</v>
      </c>
      <c r="F670" s="278">
        <v>2000000</v>
      </c>
      <c r="G670" s="206"/>
      <c r="H670" s="206"/>
      <c r="I670" s="85"/>
    </row>
    <row r="671" spans="1:9" s="83" customFormat="1" ht="15.75" x14ac:dyDescent="0.25">
      <c r="A671" s="117">
        <v>7</v>
      </c>
      <c r="B671" s="307" t="s">
        <v>1683</v>
      </c>
      <c r="C671" s="119" t="s">
        <v>1671</v>
      </c>
      <c r="D671" s="120">
        <v>5000000</v>
      </c>
      <c r="E671" s="88" t="s">
        <v>20</v>
      </c>
      <c r="F671" s="278">
        <v>2000000</v>
      </c>
      <c r="G671" s="206"/>
      <c r="H671" s="206"/>
      <c r="I671" s="85"/>
    </row>
    <row r="672" spans="1:9" s="83" customFormat="1" ht="31.5" x14ac:dyDescent="0.25">
      <c r="A672" s="117">
        <v>8</v>
      </c>
      <c r="B672" s="307" t="s">
        <v>1684</v>
      </c>
      <c r="C672" s="119" t="s">
        <v>1672</v>
      </c>
      <c r="D672" s="120">
        <v>5000000</v>
      </c>
      <c r="E672" s="123">
        <v>1500000</v>
      </c>
      <c r="F672" s="278">
        <f>D672</f>
        <v>5000000</v>
      </c>
      <c r="G672" s="206"/>
      <c r="H672" s="206"/>
      <c r="I672" s="85"/>
    </row>
    <row r="673" spans="1:9" s="83" customFormat="1" ht="31.5" x14ac:dyDescent="0.25">
      <c r="A673" s="117">
        <v>9</v>
      </c>
      <c r="B673" s="307" t="s">
        <v>1685</v>
      </c>
      <c r="C673" s="119" t="s">
        <v>1673</v>
      </c>
      <c r="D673" s="120">
        <v>2000000</v>
      </c>
      <c r="E673" s="88" t="s">
        <v>20</v>
      </c>
      <c r="F673" s="278">
        <f>D673</f>
        <v>2000000</v>
      </c>
      <c r="G673" s="206"/>
      <c r="H673" s="206"/>
      <c r="I673" s="85"/>
    </row>
    <row r="674" spans="1:9" s="83" customFormat="1" ht="15.75" x14ac:dyDescent="0.25">
      <c r="A674" s="117">
        <v>10</v>
      </c>
      <c r="B674" s="307" t="s">
        <v>1686</v>
      </c>
      <c r="C674" s="119" t="s">
        <v>1674</v>
      </c>
      <c r="D674" s="120">
        <v>58000000</v>
      </c>
      <c r="E674" s="88" t="s">
        <v>20</v>
      </c>
      <c r="F674" s="278">
        <v>0</v>
      </c>
      <c r="G674" s="206"/>
      <c r="H674" s="206"/>
      <c r="I674" s="85"/>
    </row>
    <row r="675" spans="1:9" s="83" customFormat="1" ht="15.75" x14ac:dyDescent="0.25">
      <c r="A675" s="117">
        <v>11</v>
      </c>
      <c r="B675" s="307" t="s">
        <v>1687</v>
      </c>
      <c r="C675" s="119" t="s">
        <v>1675</v>
      </c>
      <c r="D675" s="120">
        <v>8000000</v>
      </c>
      <c r="E675" s="88" t="s">
        <v>20</v>
      </c>
      <c r="F675" s="278">
        <f>D675</f>
        <v>8000000</v>
      </c>
      <c r="G675" s="206"/>
      <c r="H675" s="206"/>
      <c r="I675" s="85"/>
    </row>
    <row r="676" spans="1:9" s="83" customFormat="1" ht="31.5" x14ac:dyDescent="0.25">
      <c r="A676" s="117">
        <v>12</v>
      </c>
      <c r="B676" s="307" t="s">
        <v>1688</v>
      </c>
      <c r="C676" s="119" t="s">
        <v>1676</v>
      </c>
      <c r="D676" s="120">
        <v>6000000</v>
      </c>
      <c r="E676" s="88" t="s">
        <v>20</v>
      </c>
      <c r="F676" s="278">
        <f>D676</f>
        <v>6000000</v>
      </c>
      <c r="G676" s="206"/>
      <c r="H676" s="206"/>
      <c r="I676" s="85"/>
    </row>
    <row r="677" spans="1:9" s="83" customFormat="1" ht="15" customHeight="1" x14ac:dyDescent="0.25">
      <c r="A677" s="1201" t="s">
        <v>1664</v>
      </c>
      <c r="B677" s="1201"/>
      <c r="C677" s="1201"/>
      <c r="D677" s="102">
        <v>140000000</v>
      </c>
      <c r="E677" s="103">
        <v>1500000</v>
      </c>
      <c r="F677" s="279">
        <f>SUM(F655:F676)</f>
        <v>215000000</v>
      </c>
      <c r="G677" s="148"/>
      <c r="H677" s="148"/>
      <c r="I677" s="85"/>
    </row>
    <row r="678" spans="1:9" ht="15.75" x14ac:dyDescent="0.25">
      <c r="A678" s="267">
        <v>3</v>
      </c>
      <c r="B678" s="313" t="s">
        <v>2280</v>
      </c>
      <c r="C678" s="153"/>
      <c r="D678" s="83"/>
      <c r="E678" s="83"/>
      <c r="F678" s="277"/>
      <c r="G678" s="245"/>
      <c r="H678" s="245"/>
      <c r="I678" s="232"/>
    </row>
    <row r="679" spans="1:9" ht="15.75" x14ac:dyDescent="0.25">
      <c r="A679" s="117">
        <v>1</v>
      </c>
      <c r="B679" s="307" t="s">
        <v>2310</v>
      </c>
      <c r="C679" s="119" t="s">
        <v>2298</v>
      </c>
      <c r="D679" s="120">
        <v>3000000</v>
      </c>
      <c r="E679" s="88" t="s">
        <v>20</v>
      </c>
      <c r="F679" s="278">
        <v>0</v>
      </c>
      <c r="G679" s="206"/>
      <c r="H679" s="206"/>
      <c r="I679" s="232"/>
    </row>
    <row r="680" spans="1:9" ht="15.75" x14ac:dyDescent="0.25">
      <c r="A680" s="117">
        <v>2</v>
      </c>
      <c r="B680" s="307" t="s">
        <v>2311</v>
      </c>
      <c r="C680" s="119" t="s">
        <v>2299</v>
      </c>
      <c r="D680" s="120">
        <v>1000000</v>
      </c>
      <c r="E680" s="88" t="s">
        <v>20</v>
      </c>
      <c r="F680" s="278">
        <f>D680</f>
        <v>1000000</v>
      </c>
      <c r="G680" s="206"/>
      <c r="H680" s="206"/>
      <c r="I680" s="232"/>
    </row>
    <row r="681" spans="1:9" ht="15.75" x14ac:dyDescent="0.25">
      <c r="A681" s="117">
        <v>3</v>
      </c>
      <c r="B681" s="307" t="s">
        <v>2312</v>
      </c>
      <c r="C681" s="119" t="s">
        <v>2300</v>
      </c>
      <c r="D681" s="120">
        <v>1000000</v>
      </c>
      <c r="E681" s="88" t="s">
        <v>20</v>
      </c>
      <c r="F681" s="278">
        <f>D681</f>
        <v>1000000</v>
      </c>
      <c r="G681" s="206"/>
      <c r="H681" s="206"/>
      <c r="I681" s="232"/>
    </row>
    <row r="682" spans="1:9" ht="15.75" x14ac:dyDescent="0.25">
      <c r="A682" s="117">
        <v>4</v>
      </c>
      <c r="B682" s="307" t="s">
        <v>2313</v>
      </c>
      <c r="C682" s="119" t="s">
        <v>2301</v>
      </c>
      <c r="D682" s="120">
        <v>1000000</v>
      </c>
      <c r="E682" s="88" t="s">
        <v>20</v>
      </c>
      <c r="F682" s="278">
        <f>D682</f>
        <v>1000000</v>
      </c>
      <c r="G682" s="206"/>
      <c r="H682" s="206"/>
      <c r="I682" s="232"/>
    </row>
    <row r="683" spans="1:9" ht="31.5" x14ac:dyDescent="0.25">
      <c r="A683" s="117">
        <v>5</v>
      </c>
      <c r="B683" s="307" t="s">
        <v>2314</v>
      </c>
      <c r="C683" s="119" t="s">
        <v>2302</v>
      </c>
      <c r="D683" s="120">
        <v>4000000</v>
      </c>
      <c r="E683" s="123">
        <v>890000</v>
      </c>
      <c r="F683" s="278">
        <v>2000000</v>
      </c>
      <c r="G683" s="206"/>
      <c r="H683" s="206"/>
      <c r="I683" s="232"/>
    </row>
    <row r="684" spans="1:9" ht="31.5" x14ac:dyDescent="0.25">
      <c r="A684" s="117">
        <v>6</v>
      </c>
      <c r="B684" s="307" t="s">
        <v>2315</v>
      </c>
      <c r="C684" s="119" t="s">
        <v>2303</v>
      </c>
      <c r="D684" s="120">
        <v>2000000</v>
      </c>
      <c r="E684" s="88" t="s">
        <v>20</v>
      </c>
      <c r="F684" s="278">
        <f>D684</f>
        <v>2000000</v>
      </c>
      <c r="G684" s="206"/>
      <c r="H684" s="206"/>
      <c r="I684" s="232"/>
    </row>
    <row r="685" spans="1:9" ht="15.75" x14ac:dyDescent="0.25">
      <c r="A685" s="117">
        <v>7</v>
      </c>
      <c r="B685" s="307" t="s">
        <v>2316</v>
      </c>
      <c r="C685" s="119" t="s">
        <v>2304</v>
      </c>
      <c r="D685" s="120">
        <v>2000000</v>
      </c>
      <c r="E685" s="88" t="s">
        <v>20</v>
      </c>
      <c r="F685" s="278">
        <v>0</v>
      </c>
      <c r="G685" s="206"/>
      <c r="H685" s="206"/>
      <c r="I685" s="232"/>
    </row>
    <row r="686" spans="1:9" ht="15.75" x14ac:dyDescent="0.25">
      <c r="A686" s="117">
        <v>8</v>
      </c>
      <c r="B686" s="307" t="s">
        <v>2317</v>
      </c>
      <c r="C686" s="119" t="s">
        <v>2305</v>
      </c>
      <c r="D686" s="120">
        <v>1000000</v>
      </c>
      <c r="E686" s="88" t="s">
        <v>20</v>
      </c>
      <c r="F686" s="278">
        <v>0</v>
      </c>
      <c r="G686" s="206"/>
      <c r="H686" s="206"/>
      <c r="I686" s="232"/>
    </row>
    <row r="687" spans="1:9" ht="15.75" x14ac:dyDescent="0.25">
      <c r="A687" s="1201" t="s">
        <v>2297</v>
      </c>
      <c r="B687" s="1201"/>
      <c r="C687" s="1201"/>
      <c r="D687" s="102">
        <v>15000000</v>
      </c>
      <c r="E687" s="103">
        <v>890000</v>
      </c>
      <c r="F687" s="279">
        <f>SUM(F679:F686)</f>
        <v>7000000</v>
      </c>
      <c r="G687" s="148"/>
      <c r="H687" s="148"/>
      <c r="I687" s="232"/>
    </row>
    <row r="688" spans="1:9" ht="15.75" x14ac:dyDescent="0.25">
      <c r="A688" s="267">
        <v>4</v>
      </c>
      <c r="B688" s="313" t="s">
        <v>2016</v>
      </c>
      <c r="C688" s="153"/>
      <c r="D688" s="83"/>
      <c r="E688" s="83"/>
      <c r="F688" s="277"/>
      <c r="G688" s="245"/>
      <c r="H688" s="245"/>
      <c r="I688" s="232"/>
    </row>
    <row r="689" spans="1:9" ht="31.5" x14ac:dyDescent="0.25">
      <c r="A689" s="117">
        <v>1</v>
      </c>
      <c r="B689" s="307" t="s">
        <v>2030</v>
      </c>
      <c r="C689" s="119" t="s">
        <v>2021</v>
      </c>
      <c r="D689" s="120">
        <v>12000000</v>
      </c>
      <c r="E689" s="88" t="s">
        <v>20</v>
      </c>
      <c r="F689" s="278">
        <v>0</v>
      </c>
      <c r="G689" s="206"/>
      <c r="H689" s="206"/>
      <c r="I689" s="232"/>
    </row>
    <row r="690" spans="1:9" ht="31.5" x14ac:dyDescent="0.25">
      <c r="A690" s="117">
        <v>2</v>
      </c>
      <c r="B690" s="307" t="s">
        <v>2031</v>
      </c>
      <c r="C690" s="119" t="s">
        <v>2022</v>
      </c>
      <c r="D690" s="120">
        <v>1750000</v>
      </c>
      <c r="E690" s="88" t="s">
        <v>20</v>
      </c>
      <c r="F690" s="278">
        <f>D690</f>
        <v>1750000</v>
      </c>
      <c r="G690" s="206"/>
      <c r="H690" s="206"/>
      <c r="I690" s="232"/>
    </row>
    <row r="691" spans="1:9" ht="31.5" x14ac:dyDescent="0.25">
      <c r="A691" s="117">
        <v>3</v>
      </c>
      <c r="B691" s="307" t="s">
        <v>2032</v>
      </c>
      <c r="C691" s="119" t="s">
        <v>2023</v>
      </c>
      <c r="D691" s="120">
        <v>2000000</v>
      </c>
      <c r="E691" s="88" t="s">
        <v>20</v>
      </c>
      <c r="F691" s="278">
        <f>D691</f>
        <v>2000000</v>
      </c>
      <c r="G691" s="206"/>
      <c r="H691" s="206"/>
      <c r="I691" s="232"/>
    </row>
    <row r="692" spans="1:9" ht="31.5" x14ac:dyDescent="0.25">
      <c r="A692" s="117">
        <v>4</v>
      </c>
      <c r="B692" s="307" t="s">
        <v>2033</v>
      </c>
      <c r="C692" s="119" t="s">
        <v>2024</v>
      </c>
      <c r="D692" s="120">
        <v>11000000</v>
      </c>
      <c r="E692" s="88" t="s">
        <v>20</v>
      </c>
      <c r="F692" s="278">
        <v>5000000</v>
      </c>
      <c r="G692" s="206"/>
      <c r="H692" s="206"/>
      <c r="I692" s="232"/>
    </row>
    <row r="693" spans="1:9" ht="47.25" x14ac:dyDescent="0.25">
      <c r="A693" s="117">
        <v>5</v>
      </c>
      <c r="B693" s="307" t="s">
        <v>2034</v>
      </c>
      <c r="C693" s="119" t="s">
        <v>2025</v>
      </c>
      <c r="D693" s="120">
        <v>5000000</v>
      </c>
      <c r="E693" s="88" t="s">
        <v>20</v>
      </c>
      <c r="F693" s="278">
        <f>D693</f>
        <v>5000000</v>
      </c>
      <c r="G693" s="206"/>
      <c r="H693" s="206"/>
      <c r="I693" s="232"/>
    </row>
    <row r="694" spans="1:9" ht="15.75" x14ac:dyDescent="0.25">
      <c r="A694" s="117">
        <v>6</v>
      </c>
      <c r="B694" s="307" t="s">
        <v>2035</v>
      </c>
      <c r="C694" s="119" t="s">
        <v>2026</v>
      </c>
      <c r="D694" s="120">
        <v>5750000</v>
      </c>
      <c r="E694" s="123">
        <v>1795333.33</v>
      </c>
      <c r="F694" s="278">
        <f>D694</f>
        <v>5750000</v>
      </c>
      <c r="G694" s="206"/>
      <c r="H694" s="206"/>
      <c r="I694" s="232"/>
    </row>
    <row r="695" spans="1:9" ht="15.75" x14ac:dyDescent="0.25">
      <c r="A695" s="117">
        <v>7</v>
      </c>
      <c r="B695" s="307" t="s">
        <v>2036</v>
      </c>
      <c r="C695" s="119" t="s">
        <v>2027</v>
      </c>
      <c r="D695" s="120">
        <v>2500000</v>
      </c>
      <c r="E695" s="88" t="s">
        <v>20</v>
      </c>
      <c r="F695" s="278">
        <f>D695</f>
        <v>2500000</v>
      </c>
      <c r="G695" s="206"/>
      <c r="H695" s="206"/>
      <c r="I695" s="232"/>
    </row>
    <row r="696" spans="1:9" ht="15.75" x14ac:dyDescent="0.25">
      <c r="A696" s="117">
        <v>8</v>
      </c>
      <c r="B696" s="307" t="s">
        <v>2038</v>
      </c>
      <c r="C696" s="119" t="s">
        <v>2028</v>
      </c>
      <c r="D696" s="120">
        <v>17000000</v>
      </c>
      <c r="E696" s="88" t="s">
        <v>20</v>
      </c>
      <c r="F696" s="278">
        <v>5000000</v>
      </c>
      <c r="G696" s="206"/>
      <c r="H696" s="206"/>
      <c r="I696" s="232"/>
    </row>
    <row r="697" spans="1:9" ht="31.5" x14ac:dyDescent="0.25">
      <c r="A697" s="117">
        <v>9</v>
      </c>
      <c r="B697" s="307" t="s">
        <v>2037</v>
      </c>
      <c r="C697" s="119" t="s">
        <v>2029</v>
      </c>
      <c r="D697" s="120">
        <v>8000000</v>
      </c>
      <c r="E697" s="88" t="s">
        <v>20</v>
      </c>
      <c r="F697" s="278">
        <v>3000000</v>
      </c>
      <c r="G697" s="206"/>
      <c r="H697" s="206"/>
      <c r="I697" s="232"/>
    </row>
    <row r="698" spans="1:9" ht="15.75" x14ac:dyDescent="0.25">
      <c r="A698" s="1201" t="s">
        <v>2020</v>
      </c>
      <c r="B698" s="1201"/>
      <c r="C698" s="1201"/>
      <c r="D698" s="102">
        <v>65000000</v>
      </c>
      <c r="E698" s="103">
        <v>1795333.33</v>
      </c>
      <c r="F698" s="279">
        <f>SUM(F689:F697)</f>
        <v>30000000</v>
      </c>
      <c r="G698" s="148"/>
      <c r="H698" s="148"/>
      <c r="I698" s="232"/>
    </row>
    <row r="699" spans="1:9" ht="15.75" x14ac:dyDescent="0.25">
      <c r="A699" s="267">
        <v>5</v>
      </c>
      <c r="B699" s="313" t="s">
        <v>476</v>
      </c>
      <c r="C699" s="133"/>
      <c r="D699" s="134"/>
      <c r="E699" s="134"/>
      <c r="F699" s="278"/>
      <c r="G699" s="206"/>
      <c r="H699" s="206"/>
      <c r="I699" s="232"/>
    </row>
    <row r="700" spans="1:9" ht="31.5" x14ac:dyDescent="0.25">
      <c r="A700" s="117">
        <v>1</v>
      </c>
      <c r="B700" s="307" t="s">
        <v>495</v>
      </c>
      <c r="C700" s="119" t="s">
        <v>480</v>
      </c>
      <c r="D700" s="120">
        <v>923000000</v>
      </c>
      <c r="E700" s="88" t="s">
        <v>20</v>
      </c>
      <c r="F700" s="282">
        <f>D700</f>
        <v>923000000</v>
      </c>
      <c r="G700" s="248"/>
      <c r="H700" s="248"/>
      <c r="I700" s="232"/>
    </row>
    <row r="701" spans="1:9" ht="31.5" x14ac:dyDescent="0.25">
      <c r="A701" s="117">
        <v>2</v>
      </c>
      <c r="B701" s="307" t="s">
        <v>496</v>
      </c>
      <c r="C701" s="119" t="s">
        <v>481</v>
      </c>
      <c r="D701" s="120">
        <v>10000000</v>
      </c>
      <c r="E701" s="88" t="s">
        <v>20</v>
      </c>
      <c r="F701" s="278">
        <f>D701</f>
        <v>10000000</v>
      </c>
      <c r="G701" s="206"/>
      <c r="H701" s="206"/>
      <c r="I701" s="232"/>
    </row>
    <row r="702" spans="1:9" ht="15.75" x14ac:dyDescent="0.25">
      <c r="A702" s="117">
        <v>3</v>
      </c>
      <c r="B702" s="307" t="s">
        <v>497</v>
      </c>
      <c r="C702" s="119" t="s">
        <v>482</v>
      </c>
      <c r="D702" s="120">
        <v>5000000</v>
      </c>
      <c r="E702" s="123">
        <v>3789856.14</v>
      </c>
      <c r="F702" s="278">
        <f>D702</f>
        <v>5000000</v>
      </c>
      <c r="G702" s="206"/>
      <c r="H702" s="206"/>
      <c r="I702" s="232"/>
    </row>
    <row r="703" spans="1:9" ht="110.25" x14ac:dyDescent="0.25">
      <c r="A703" s="117">
        <v>4</v>
      </c>
      <c r="B703" s="307" t="s">
        <v>498</v>
      </c>
      <c r="C703" s="119" t="s">
        <v>483</v>
      </c>
      <c r="D703" s="120">
        <v>2000000</v>
      </c>
      <c r="E703" s="88" t="s">
        <v>20</v>
      </c>
      <c r="F703" s="278">
        <f>D703</f>
        <v>2000000</v>
      </c>
      <c r="G703" s="206"/>
      <c r="H703" s="206"/>
      <c r="I703" s="232"/>
    </row>
    <row r="704" spans="1:9" ht="15.75" x14ac:dyDescent="0.25">
      <c r="A704" s="117">
        <v>5</v>
      </c>
      <c r="B704" s="307" t="s">
        <v>499</v>
      </c>
      <c r="C704" s="119" t="s">
        <v>484</v>
      </c>
      <c r="D704" s="120">
        <v>60000000</v>
      </c>
      <c r="E704" s="123">
        <v>1854000</v>
      </c>
      <c r="F704" s="278">
        <v>20000000</v>
      </c>
      <c r="G704" s="206"/>
      <c r="H704" s="206"/>
      <c r="I704" s="232"/>
    </row>
    <row r="705" spans="1:9" ht="15.75" x14ac:dyDescent="0.25">
      <c r="A705" s="117">
        <v>6</v>
      </c>
      <c r="B705" s="307" t="s">
        <v>500</v>
      </c>
      <c r="C705" s="119" t="s">
        <v>485</v>
      </c>
      <c r="D705" s="120">
        <v>10000000</v>
      </c>
      <c r="E705" s="88" t="s">
        <v>20</v>
      </c>
      <c r="F705" s="278">
        <f>D705</f>
        <v>10000000</v>
      </c>
      <c r="G705" s="206"/>
      <c r="H705" s="206"/>
      <c r="I705" s="232"/>
    </row>
    <row r="706" spans="1:9" ht="15.75" x14ac:dyDescent="0.25">
      <c r="A706" s="117">
        <v>7</v>
      </c>
      <c r="B706" s="307" t="s">
        <v>501</v>
      </c>
      <c r="C706" s="119" t="s">
        <v>486</v>
      </c>
      <c r="D706" s="120">
        <v>20000000</v>
      </c>
      <c r="E706" s="123">
        <v>996000</v>
      </c>
      <c r="F706" s="278">
        <f>D706</f>
        <v>20000000</v>
      </c>
      <c r="G706" s="206"/>
      <c r="H706" s="206"/>
      <c r="I706" s="232"/>
    </row>
    <row r="707" spans="1:9" ht="47.25" x14ac:dyDescent="0.25">
      <c r="A707" s="117">
        <v>8</v>
      </c>
      <c r="B707" s="307" t="s">
        <v>502</v>
      </c>
      <c r="C707" s="119" t="s">
        <v>487</v>
      </c>
      <c r="D707" s="120">
        <v>5000000</v>
      </c>
      <c r="E707" s="88" t="s">
        <v>20</v>
      </c>
      <c r="F707" s="278">
        <v>3000000</v>
      </c>
      <c r="G707" s="206"/>
      <c r="H707" s="206"/>
      <c r="I707" s="232"/>
    </row>
    <row r="708" spans="1:9" ht="31.5" x14ac:dyDescent="0.25">
      <c r="A708" s="117">
        <v>9</v>
      </c>
      <c r="B708" s="307" t="s">
        <v>503</v>
      </c>
      <c r="C708" s="119" t="s">
        <v>488</v>
      </c>
      <c r="D708" s="120">
        <v>5000000</v>
      </c>
      <c r="E708" s="88" t="s">
        <v>20</v>
      </c>
      <c r="F708" s="278">
        <f>D708</f>
        <v>5000000</v>
      </c>
      <c r="G708" s="206"/>
      <c r="H708" s="206"/>
      <c r="I708" s="232"/>
    </row>
    <row r="709" spans="1:9" ht="15.75" x14ac:dyDescent="0.25">
      <c r="A709" s="117">
        <v>10</v>
      </c>
      <c r="B709" s="307" t="s">
        <v>504</v>
      </c>
      <c r="C709" s="119" t="s">
        <v>489</v>
      </c>
      <c r="D709" s="120">
        <v>150000000</v>
      </c>
      <c r="E709" s="123">
        <v>38650000</v>
      </c>
      <c r="F709" s="278">
        <v>86000000</v>
      </c>
      <c r="G709" s="206"/>
      <c r="H709" s="206"/>
      <c r="I709" s="232"/>
    </row>
    <row r="710" spans="1:9" ht="15.75" x14ac:dyDescent="0.25">
      <c r="A710" s="117">
        <v>11</v>
      </c>
      <c r="B710" s="307" t="s">
        <v>505</v>
      </c>
      <c r="C710" s="119" t="s">
        <v>490</v>
      </c>
      <c r="D710" s="120">
        <v>10000000</v>
      </c>
      <c r="E710" s="123">
        <v>2553400</v>
      </c>
      <c r="F710" s="278">
        <v>5000000</v>
      </c>
      <c r="G710" s="206"/>
      <c r="H710" s="206"/>
      <c r="I710" s="232"/>
    </row>
    <row r="711" spans="1:9" ht="15.75" x14ac:dyDescent="0.25">
      <c r="A711" s="117">
        <v>12</v>
      </c>
      <c r="B711" s="307" t="s">
        <v>506</v>
      </c>
      <c r="C711" s="119" t="s">
        <v>491</v>
      </c>
      <c r="D711" s="120">
        <v>6000000</v>
      </c>
      <c r="E711" s="123">
        <v>2534000</v>
      </c>
      <c r="F711" s="278">
        <f>D711</f>
        <v>6000000</v>
      </c>
      <c r="G711" s="206"/>
      <c r="H711" s="206"/>
      <c r="I711" s="232"/>
    </row>
    <row r="712" spans="1:9" ht="15.75" x14ac:dyDescent="0.25">
      <c r="A712" s="117">
        <v>13</v>
      </c>
      <c r="B712" s="307" t="s">
        <v>507</v>
      </c>
      <c r="C712" s="119" t="s">
        <v>492</v>
      </c>
      <c r="D712" s="120">
        <v>5000000</v>
      </c>
      <c r="E712" s="88" t="s">
        <v>20</v>
      </c>
      <c r="F712" s="278">
        <v>0</v>
      </c>
      <c r="G712" s="206"/>
      <c r="H712" s="206"/>
      <c r="I712" s="232"/>
    </row>
    <row r="713" spans="1:9" ht="15.75" x14ac:dyDescent="0.25">
      <c r="A713" s="117">
        <v>14</v>
      </c>
      <c r="B713" s="307" t="s">
        <v>508</v>
      </c>
      <c r="C713" s="119" t="s">
        <v>493</v>
      </c>
      <c r="D713" s="120">
        <v>10000000</v>
      </c>
      <c r="E713" s="88" t="s">
        <v>20</v>
      </c>
      <c r="F713" s="278">
        <v>5000000</v>
      </c>
      <c r="G713" s="206"/>
      <c r="H713" s="206"/>
      <c r="I713" s="232"/>
    </row>
    <row r="714" spans="1:9" ht="15.75" x14ac:dyDescent="0.25">
      <c r="A714" s="117">
        <v>15</v>
      </c>
      <c r="B714" s="307" t="s">
        <v>509</v>
      </c>
      <c r="C714" s="119" t="s">
        <v>494</v>
      </c>
      <c r="D714" s="120">
        <v>2000000</v>
      </c>
      <c r="E714" s="88" t="s">
        <v>20</v>
      </c>
      <c r="F714" s="278">
        <v>0</v>
      </c>
      <c r="G714" s="206"/>
      <c r="H714" s="206"/>
      <c r="I714" s="232"/>
    </row>
    <row r="715" spans="1:9" ht="15.75" x14ac:dyDescent="0.25">
      <c r="A715" s="1201" t="s">
        <v>479</v>
      </c>
      <c r="B715" s="1201"/>
      <c r="C715" s="1201"/>
      <c r="D715" s="102">
        <v>1223000000</v>
      </c>
      <c r="E715" s="103">
        <v>50377256.140000001</v>
      </c>
      <c r="F715" s="293">
        <f>SUM(F700:F714)</f>
        <v>1100000000</v>
      </c>
      <c r="G715" s="253"/>
      <c r="H715" s="253"/>
      <c r="I715" s="232"/>
    </row>
    <row r="716" spans="1:9" s="83" customFormat="1" ht="15.75" x14ac:dyDescent="0.25">
      <c r="A716" s="267">
        <v>6</v>
      </c>
      <c r="B716" s="313" t="s">
        <v>1981</v>
      </c>
      <c r="C716" s="153"/>
      <c r="F716" s="277"/>
      <c r="G716" s="245"/>
      <c r="H716" s="245"/>
      <c r="I716" s="85"/>
    </row>
    <row r="717" spans="1:9" s="83" customFormat="1" ht="15.75" x14ac:dyDescent="0.25">
      <c r="A717" s="117">
        <v>1</v>
      </c>
      <c r="B717" s="307" t="s">
        <v>1987</v>
      </c>
      <c r="C717" s="119" t="s">
        <v>1984</v>
      </c>
      <c r="D717" s="120">
        <v>10000000</v>
      </c>
      <c r="E717" s="88" t="s">
        <v>20</v>
      </c>
      <c r="F717" s="294">
        <f>D717</f>
        <v>10000000</v>
      </c>
      <c r="G717" s="254"/>
      <c r="H717" s="254"/>
      <c r="I717" s="85"/>
    </row>
    <row r="718" spans="1:9" s="83" customFormat="1" ht="31.5" x14ac:dyDescent="0.25">
      <c r="A718" s="117">
        <v>2</v>
      </c>
      <c r="B718" s="307" t="s">
        <v>1988</v>
      </c>
      <c r="C718" s="119" t="s">
        <v>1985</v>
      </c>
      <c r="D718" s="122">
        <v>0</v>
      </c>
      <c r="E718" s="88" t="s">
        <v>20</v>
      </c>
      <c r="F718" s="294">
        <f>D718</f>
        <v>0</v>
      </c>
      <c r="G718" s="254"/>
      <c r="H718" s="254"/>
      <c r="I718" s="85"/>
    </row>
    <row r="719" spans="1:9" s="83" customFormat="1" ht="31.5" x14ac:dyDescent="0.25">
      <c r="A719" s="117">
        <v>3</v>
      </c>
      <c r="B719" s="307" t="s">
        <v>1989</v>
      </c>
      <c r="C719" s="119" t="s">
        <v>1986</v>
      </c>
      <c r="D719" s="120">
        <v>70286270</v>
      </c>
      <c r="E719" s="88" t="s">
        <v>20</v>
      </c>
      <c r="F719" s="294">
        <f>D719</f>
        <v>70286270</v>
      </c>
      <c r="G719" s="254"/>
      <c r="H719" s="254"/>
      <c r="I719" s="85"/>
    </row>
    <row r="720" spans="1:9" s="83" customFormat="1" ht="15" customHeight="1" x14ac:dyDescent="0.25">
      <c r="A720" s="1201" t="s">
        <v>1983</v>
      </c>
      <c r="B720" s="1201"/>
      <c r="C720" s="1201"/>
      <c r="D720" s="102">
        <v>80286270</v>
      </c>
      <c r="E720" s="98">
        <f>SUM(E717:E719)</f>
        <v>0</v>
      </c>
      <c r="F720" s="279">
        <f>SUM(F717:F719)</f>
        <v>80286270</v>
      </c>
      <c r="G720" s="148"/>
      <c r="H720" s="148"/>
      <c r="I720" s="85"/>
    </row>
    <row r="721" spans="1:9" ht="33.6" customHeight="1" x14ac:dyDescent="0.25">
      <c r="A721" s="82">
        <v>7</v>
      </c>
      <c r="B721" s="1212" t="s">
        <v>11</v>
      </c>
      <c r="C721" s="1399"/>
      <c r="D721" s="85"/>
      <c r="E721" s="93"/>
      <c r="F721" s="277"/>
      <c r="G721" s="245"/>
      <c r="H721" s="245"/>
      <c r="I721" s="232"/>
    </row>
    <row r="722" spans="1:9" ht="31.5" x14ac:dyDescent="0.25">
      <c r="A722" s="94">
        <v>1</v>
      </c>
      <c r="B722" s="309" t="s">
        <v>38</v>
      </c>
      <c r="C722" s="96" t="s">
        <v>21</v>
      </c>
      <c r="D722" s="11">
        <v>4000000</v>
      </c>
      <c r="E722" s="88" t="s">
        <v>20</v>
      </c>
      <c r="F722" s="278">
        <f>D722</f>
        <v>4000000</v>
      </c>
      <c r="G722" s="206"/>
      <c r="H722" s="206"/>
      <c r="I722" s="232"/>
    </row>
    <row r="723" spans="1:9" ht="15.75" x14ac:dyDescent="0.25">
      <c r="A723" s="94">
        <v>2</v>
      </c>
      <c r="B723" s="309" t="s">
        <v>30</v>
      </c>
      <c r="C723" s="96" t="s">
        <v>22</v>
      </c>
      <c r="D723" s="11">
        <v>1000000</v>
      </c>
      <c r="E723" s="88" t="s">
        <v>20</v>
      </c>
      <c r="F723" s="278">
        <f>D723</f>
        <v>1000000</v>
      </c>
      <c r="G723" s="206"/>
      <c r="H723" s="206"/>
      <c r="I723" s="232"/>
    </row>
    <row r="724" spans="1:9" ht="15.75" x14ac:dyDescent="0.25">
      <c r="A724" s="94">
        <v>3</v>
      </c>
      <c r="B724" s="309" t="s">
        <v>31</v>
      </c>
      <c r="C724" s="96" t="s">
        <v>23</v>
      </c>
      <c r="D724" s="11">
        <v>2000000</v>
      </c>
      <c r="E724" s="88" t="s">
        <v>20</v>
      </c>
      <c r="F724" s="278">
        <v>0</v>
      </c>
      <c r="G724" s="206"/>
      <c r="H724" s="206"/>
      <c r="I724" s="232"/>
    </row>
    <row r="725" spans="1:9" ht="15.75" x14ac:dyDescent="0.25">
      <c r="A725" s="94">
        <v>4</v>
      </c>
      <c r="B725" s="309" t="s">
        <v>32</v>
      </c>
      <c r="C725" s="96" t="s">
        <v>24</v>
      </c>
      <c r="D725" s="11">
        <v>6000000</v>
      </c>
      <c r="E725" s="88" t="s">
        <v>20</v>
      </c>
      <c r="F725" s="278">
        <f>D725</f>
        <v>6000000</v>
      </c>
      <c r="G725" s="206"/>
      <c r="H725" s="206"/>
      <c r="I725" s="232"/>
    </row>
    <row r="726" spans="1:9" ht="15.75" x14ac:dyDescent="0.25">
      <c r="A726" s="94">
        <v>5</v>
      </c>
      <c r="B726" s="309" t="s">
        <v>33</v>
      </c>
      <c r="C726" s="96" t="s">
        <v>25</v>
      </c>
      <c r="D726" s="11">
        <v>22000000</v>
      </c>
      <c r="E726" s="88" t="s">
        <v>20</v>
      </c>
      <c r="F726" s="278">
        <v>0</v>
      </c>
      <c r="G726" s="206"/>
      <c r="H726" s="206"/>
      <c r="I726" s="232"/>
    </row>
    <row r="727" spans="1:9" ht="15.75" x14ac:dyDescent="0.25">
      <c r="A727" s="94">
        <v>6</v>
      </c>
      <c r="B727" s="309" t="s">
        <v>34</v>
      </c>
      <c r="C727" s="96" t="s">
        <v>26</v>
      </c>
      <c r="D727" s="11">
        <v>3000000</v>
      </c>
      <c r="E727" s="88" t="s">
        <v>20</v>
      </c>
      <c r="F727" s="278">
        <f>D727</f>
        <v>3000000</v>
      </c>
      <c r="G727" s="206"/>
      <c r="H727" s="206"/>
      <c r="I727" s="232"/>
    </row>
    <row r="728" spans="1:9" ht="15.75" x14ac:dyDescent="0.25">
      <c r="A728" s="94">
        <v>7</v>
      </c>
      <c r="B728" s="309" t="s">
        <v>35</v>
      </c>
      <c r="C728" s="96" t="s">
        <v>27</v>
      </c>
      <c r="D728" s="11">
        <v>3000000</v>
      </c>
      <c r="E728" s="88" t="s">
        <v>20</v>
      </c>
      <c r="F728" s="278">
        <f>D728</f>
        <v>3000000</v>
      </c>
      <c r="G728" s="206"/>
      <c r="H728" s="206"/>
      <c r="I728" s="232"/>
    </row>
    <row r="729" spans="1:9" ht="15.75" x14ac:dyDescent="0.25">
      <c r="A729" s="94">
        <v>8</v>
      </c>
      <c r="B729" s="309" t="s">
        <v>36</v>
      </c>
      <c r="C729" s="96" t="s">
        <v>28</v>
      </c>
      <c r="D729" s="11">
        <v>5000000</v>
      </c>
      <c r="E729" s="88" t="s">
        <v>20</v>
      </c>
      <c r="F729" s="278">
        <f>D729</f>
        <v>5000000</v>
      </c>
      <c r="G729" s="206"/>
      <c r="H729" s="206"/>
      <c r="I729" s="232"/>
    </row>
    <row r="730" spans="1:9" ht="15.75" x14ac:dyDescent="0.25">
      <c r="A730" s="94">
        <v>9</v>
      </c>
      <c r="B730" s="309" t="s">
        <v>37</v>
      </c>
      <c r="C730" s="96" t="s">
        <v>29</v>
      </c>
      <c r="D730" s="11">
        <v>4000000</v>
      </c>
      <c r="E730" s="88" t="s">
        <v>20</v>
      </c>
      <c r="F730" s="278">
        <v>0</v>
      </c>
      <c r="G730" s="206"/>
      <c r="H730" s="206"/>
      <c r="I730" s="232"/>
    </row>
    <row r="731" spans="1:9" ht="15.75" x14ac:dyDescent="0.25">
      <c r="A731" s="1208" t="s">
        <v>19</v>
      </c>
      <c r="B731" s="1209"/>
      <c r="C731" s="1210"/>
      <c r="D731" s="97">
        <f>SUM(D722:D730)</f>
        <v>50000000</v>
      </c>
      <c r="E731" s="98">
        <f>SUM(E722:E730)</f>
        <v>0</v>
      </c>
      <c r="F731" s="279">
        <f>SUM(F722:F730)</f>
        <v>22000000</v>
      </c>
      <c r="G731" s="148"/>
      <c r="H731" s="148"/>
      <c r="I731" s="232"/>
    </row>
    <row r="732" spans="1:9" ht="15.75" x14ac:dyDescent="0.25">
      <c r="A732" s="1201" t="s">
        <v>3426</v>
      </c>
      <c r="B732" s="1201"/>
      <c r="C732" s="1201"/>
      <c r="D732" s="98">
        <f>D731+D720+D715+D698+D687+D677+D663</f>
        <v>1693286270</v>
      </c>
      <c r="E732" s="98">
        <f>E731+E720+E715+E698+E687+E677+E663</f>
        <v>55821949.469999999</v>
      </c>
      <c r="F732" s="279">
        <f>F731+F720+F715+F698+F687+F677+F663</f>
        <v>1536786270</v>
      </c>
      <c r="G732" s="148"/>
      <c r="H732" s="148"/>
      <c r="I732" s="232"/>
    </row>
    <row r="733" spans="1:9" ht="15.75" x14ac:dyDescent="0.25">
      <c r="A733" s="1397" t="s">
        <v>3427</v>
      </c>
      <c r="B733" s="1397"/>
      <c r="C733" s="1397"/>
      <c r="D733" s="1397"/>
      <c r="E733" s="1397"/>
      <c r="F733" s="1398"/>
      <c r="G733" s="271"/>
      <c r="H733" s="271"/>
      <c r="I733" s="232"/>
    </row>
    <row r="734" spans="1:9" s="83" customFormat="1" ht="15" customHeight="1" x14ac:dyDescent="0.25">
      <c r="A734" s="179">
        <v>1</v>
      </c>
      <c r="B734" s="317" t="s">
        <v>2849</v>
      </c>
      <c r="C734" s="264"/>
      <c r="D734" s="102"/>
      <c r="E734" s="102"/>
      <c r="F734" s="289"/>
      <c r="G734" s="88"/>
      <c r="H734" s="88"/>
      <c r="I734" s="171"/>
    </row>
    <row r="735" spans="1:9" s="83" customFormat="1" ht="15" customHeight="1" x14ac:dyDescent="0.25">
      <c r="A735" s="117">
        <v>1</v>
      </c>
      <c r="B735" s="307" t="s">
        <v>2850</v>
      </c>
      <c r="C735" s="119" t="s">
        <v>2851</v>
      </c>
      <c r="D735" s="120">
        <v>15000000</v>
      </c>
      <c r="E735" s="115" t="s">
        <v>20</v>
      </c>
      <c r="F735" s="285">
        <f t="shared" ref="F735:F748" si="26">D735</f>
        <v>15000000</v>
      </c>
      <c r="G735" s="101"/>
      <c r="H735" s="101"/>
      <c r="I735" s="259"/>
    </row>
    <row r="736" spans="1:9" s="83" customFormat="1" ht="15" customHeight="1" x14ac:dyDescent="0.25">
      <c r="A736" s="117">
        <v>2</v>
      </c>
      <c r="B736" s="307" t="s">
        <v>2852</v>
      </c>
      <c r="C736" s="119" t="s">
        <v>2853</v>
      </c>
      <c r="D736" s="120">
        <v>10000000</v>
      </c>
      <c r="E736" s="115" t="s">
        <v>20</v>
      </c>
      <c r="F736" s="285">
        <f t="shared" si="26"/>
        <v>10000000</v>
      </c>
      <c r="G736" s="101"/>
      <c r="H736" s="101"/>
      <c r="I736" s="259"/>
    </row>
    <row r="737" spans="1:9" s="83" customFormat="1" ht="47.25" x14ac:dyDescent="0.25">
      <c r="A737" s="117">
        <v>3</v>
      </c>
      <c r="B737" s="307" t="s">
        <v>2854</v>
      </c>
      <c r="C737" s="119" t="s">
        <v>2855</v>
      </c>
      <c r="D737" s="120">
        <v>6000000</v>
      </c>
      <c r="E737" s="115" t="s">
        <v>20</v>
      </c>
      <c r="F737" s="285">
        <f t="shared" si="26"/>
        <v>6000000</v>
      </c>
      <c r="G737" s="101"/>
      <c r="H737" s="101"/>
      <c r="I737" s="259"/>
    </row>
    <row r="738" spans="1:9" s="83" customFormat="1" ht="15" customHeight="1" x14ac:dyDescent="0.25">
      <c r="A738" s="117">
        <v>4</v>
      </c>
      <c r="B738" s="307" t="s">
        <v>2856</v>
      </c>
      <c r="C738" s="119" t="s">
        <v>2857</v>
      </c>
      <c r="D738" s="120">
        <v>3000000</v>
      </c>
      <c r="E738" s="115" t="s">
        <v>20</v>
      </c>
      <c r="F738" s="285">
        <f t="shared" si="26"/>
        <v>3000000</v>
      </c>
      <c r="G738" s="101"/>
      <c r="H738" s="101"/>
      <c r="I738" s="259"/>
    </row>
    <row r="739" spans="1:9" s="83" customFormat="1" ht="15" customHeight="1" x14ac:dyDescent="0.25">
      <c r="A739" s="117">
        <v>5</v>
      </c>
      <c r="B739" s="307" t="s">
        <v>2858</v>
      </c>
      <c r="C739" s="119" t="s">
        <v>2859</v>
      </c>
      <c r="D739" s="120">
        <v>10000000</v>
      </c>
      <c r="E739" s="115" t="s">
        <v>20</v>
      </c>
      <c r="F739" s="285">
        <f t="shared" si="26"/>
        <v>10000000</v>
      </c>
      <c r="G739" s="101"/>
      <c r="H739" s="101"/>
      <c r="I739" s="259"/>
    </row>
    <row r="740" spans="1:9" s="83" customFormat="1" ht="15" customHeight="1" x14ac:dyDescent="0.25">
      <c r="A740" s="117">
        <v>6</v>
      </c>
      <c r="B740" s="307" t="s">
        <v>2860</v>
      </c>
      <c r="C740" s="119" t="s">
        <v>2861</v>
      </c>
      <c r="D740" s="120">
        <v>10000000</v>
      </c>
      <c r="E740" s="115" t="s">
        <v>20</v>
      </c>
      <c r="F740" s="285">
        <f t="shared" si="26"/>
        <v>10000000</v>
      </c>
      <c r="G740" s="101"/>
      <c r="H740" s="101"/>
      <c r="I740" s="259"/>
    </row>
    <row r="741" spans="1:9" s="83" customFormat="1" ht="15" customHeight="1" x14ac:dyDescent="0.25">
      <c r="A741" s="117">
        <v>7</v>
      </c>
      <c r="B741" s="307" t="s">
        <v>2862</v>
      </c>
      <c r="C741" s="119" t="s">
        <v>2863</v>
      </c>
      <c r="D741" s="120">
        <v>20000000</v>
      </c>
      <c r="E741" s="115" t="s">
        <v>20</v>
      </c>
      <c r="F741" s="285">
        <f t="shared" si="26"/>
        <v>20000000</v>
      </c>
      <c r="G741" s="101"/>
      <c r="H741" s="101"/>
      <c r="I741" s="259"/>
    </row>
    <row r="742" spans="1:9" s="83" customFormat="1" ht="15" customHeight="1" x14ac:dyDescent="0.25">
      <c r="A742" s="117">
        <v>8</v>
      </c>
      <c r="B742" s="307" t="s">
        <v>2864</v>
      </c>
      <c r="C742" s="119" t="s">
        <v>2865</v>
      </c>
      <c r="D742" s="120">
        <v>2000000</v>
      </c>
      <c r="E742" s="115" t="s">
        <v>20</v>
      </c>
      <c r="F742" s="285">
        <f t="shared" si="26"/>
        <v>2000000</v>
      </c>
      <c r="G742" s="101"/>
      <c r="H742" s="101"/>
      <c r="I742" s="259"/>
    </row>
    <row r="743" spans="1:9" s="83" customFormat="1" ht="15" customHeight="1" x14ac:dyDescent="0.25">
      <c r="A743" s="117">
        <v>9</v>
      </c>
      <c r="B743" s="307" t="s">
        <v>2866</v>
      </c>
      <c r="C743" s="119" t="s">
        <v>2867</v>
      </c>
      <c r="D743" s="120">
        <v>20000000</v>
      </c>
      <c r="E743" s="123">
        <v>17355643.199999999</v>
      </c>
      <c r="F743" s="285">
        <f t="shared" si="26"/>
        <v>20000000</v>
      </c>
      <c r="G743" s="101"/>
      <c r="H743" s="101"/>
      <c r="I743" s="259"/>
    </row>
    <row r="744" spans="1:9" s="83" customFormat="1" ht="15" customHeight="1" x14ac:dyDescent="0.25">
      <c r="A744" s="117">
        <v>10</v>
      </c>
      <c r="B744" s="307" t="s">
        <v>2868</v>
      </c>
      <c r="C744" s="119" t="s">
        <v>2869</v>
      </c>
      <c r="D744" s="120">
        <v>2500000</v>
      </c>
      <c r="E744" s="115" t="s">
        <v>20</v>
      </c>
      <c r="F744" s="285">
        <f t="shared" si="26"/>
        <v>2500000</v>
      </c>
      <c r="G744" s="101"/>
      <c r="H744" s="101"/>
      <c r="I744" s="259"/>
    </row>
    <row r="745" spans="1:9" s="83" customFormat="1" ht="15" customHeight="1" x14ac:dyDescent="0.25">
      <c r="A745" s="117">
        <v>11</v>
      </c>
      <c r="B745" s="307" t="s">
        <v>2870</v>
      </c>
      <c r="C745" s="119" t="s">
        <v>2871</v>
      </c>
      <c r="D745" s="120">
        <v>15000000</v>
      </c>
      <c r="E745" s="115" t="s">
        <v>20</v>
      </c>
      <c r="F745" s="285">
        <f t="shared" si="26"/>
        <v>15000000</v>
      </c>
      <c r="G745" s="101"/>
      <c r="H745" s="101"/>
      <c r="I745" s="259"/>
    </row>
    <row r="746" spans="1:9" s="83" customFormat="1" ht="15" customHeight="1" x14ac:dyDescent="0.25">
      <c r="A746" s="117">
        <v>12</v>
      </c>
      <c r="B746" s="307" t="s">
        <v>2872</v>
      </c>
      <c r="C746" s="119" t="s">
        <v>2873</v>
      </c>
      <c r="D746" s="120">
        <v>20000000</v>
      </c>
      <c r="E746" s="115" t="s">
        <v>20</v>
      </c>
      <c r="F746" s="285">
        <f t="shared" si="26"/>
        <v>20000000</v>
      </c>
      <c r="G746" s="101"/>
      <c r="H746" s="101"/>
      <c r="I746" s="259"/>
    </row>
    <row r="747" spans="1:9" s="83" customFormat="1" ht="15" customHeight="1" x14ac:dyDescent="0.25">
      <c r="A747" s="117">
        <v>13</v>
      </c>
      <c r="B747" s="307" t="s">
        <v>2874</v>
      </c>
      <c r="C747" s="119" t="s">
        <v>2875</v>
      </c>
      <c r="D747" s="120">
        <v>40000000</v>
      </c>
      <c r="E747" s="115" t="s">
        <v>20</v>
      </c>
      <c r="F747" s="285">
        <f t="shared" si="26"/>
        <v>40000000</v>
      </c>
      <c r="G747" s="101"/>
      <c r="H747" s="101"/>
      <c r="I747" s="259"/>
    </row>
    <row r="748" spans="1:9" s="83" customFormat="1" ht="15" customHeight="1" x14ac:dyDescent="0.25">
      <c r="A748" s="117">
        <v>14</v>
      </c>
      <c r="B748" s="307" t="s">
        <v>2876</v>
      </c>
      <c r="C748" s="119" t="s">
        <v>2877</v>
      </c>
      <c r="D748" s="120">
        <v>2500000</v>
      </c>
      <c r="E748" s="115" t="s">
        <v>20</v>
      </c>
      <c r="F748" s="285">
        <f t="shared" si="26"/>
        <v>2500000</v>
      </c>
      <c r="G748" s="101"/>
      <c r="H748" s="101"/>
      <c r="I748" s="259"/>
    </row>
    <row r="749" spans="1:9" s="83" customFormat="1" ht="47.25" x14ac:dyDescent="0.25">
      <c r="A749" s="117">
        <v>15</v>
      </c>
      <c r="B749" s="307" t="s">
        <v>2878</v>
      </c>
      <c r="C749" s="119" t="s">
        <v>2879</v>
      </c>
      <c r="D749" s="120">
        <v>725000000</v>
      </c>
      <c r="E749" s="115" t="s">
        <v>20</v>
      </c>
      <c r="F749" s="285">
        <v>100000000</v>
      </c>
      <c r="G749" s="101"/>
      <c r="H749" s="101"/>
      <c r="I749" s="259"/>
    </row>
    <row r="750" spans="1:9" s="83" customFormat="1" ht="15" customHeight="1" x14ac:dyDescent="0.25">
      <c r="A750" s="117">
        <v>16</v>
      </c>
      <c r="B750" s="307" t="s">
        <v>2880</v>
      </c>
      <c r="C750" s="119" t="s">
        <v>2881</v>
      </c>
      <c r="D750" s="120">
        <v>11036000000</v>
      </c>
      <c r="E750" s="123">
        <v>4112582949.6199999</v>
      </c>
      <c r="F750" s="285">
        <v>10036000000</v>
      </c>
      <c r="G750" s="101"/>
      <c r="H750" s="101"/>
      <c r="I750" s="259"/>
    </row>
    <row r="751" spans="1:9" s="83" customFormat="1" ht="15" customHeight="1" x14ac:dyDescent="0.25">
      <c r="A751" s="117">
        <v>17</v>
      </c>
      <c r="B751" s="307" t="s">
        <v>2882</v>
      </c>
      <c r="C751" s="119" t="s">
        <v>2883</v>
      </c>
      <c r="D751" s="120">
        <v>2000000</v>
      </c>
      <c r="E751" s="115" t="s">
        <v>20</v>
      </c>
      <c r="F751" s="285">
        <f>D751</f>
        <v>2000000</v>
      </c>
      <c r="G751" s="101"/>
      <c r="H751" s="101"/>
      <c r="I751" s="259"/>
    </row>
    <row r="752" spans="1:9" s="83" customFormat="1" ht="15" customHeight="1" x14ac:dyDescent="0.25">
      <c r="A752" s="117">
        <v>18</v>
      </c>
      <c r="B752" s="307" t="s">
        <v>2884</v>
      </c>
      <c r="C752" s="119" t="s">
        <v>2885</v>
      </c>
      <c r="D752" s="120">
        <v>2000000000</v>
      </c>
      <c r="E752" s="115" t="s">
        <v>20</v>
      </c>
      <c r="F752" s="285">
        <f>D752</f>
        <v>2000000000</v>
      </c>
      <c r="G752" s="101"/>
      <c r="H752" s="101"/>
      <c r="I752" s="259"/>
    </row>
    <row r="753" spans="1:9" s="83" customFormat="1" ht="15" customHeight="1" x14ac:dyDescent="0.25">
      <c r="A753" s="117">
        <v>19</v>
      </c>
      <c r="B753" s="307" t="s">
        <v>2886</v>
      </c>
      <c r="C753" s="119" t="s">
        <v>2887</v>
      </c>
      <c r="D753" s="120">
        <v>3000000</v>
      </c>
      <c r="E753" s="115" t="s">
        <v>20</v>
      </c>
      <c r="F753" s="285">
        <f>D753</f>
        <v>3000000</v>
      </c>
      <c r="G753" s="101"/>
      <c r="H753" s="101"/>
      <c r="I753" s="259"/>
    </row>
    <row r="754" spans="1:9" s="83" customFormat="1" ht="15" customHeight="1" x14ac:dyDescent="0.25">
      <c r="A754" s="117">
        <v>20</v>
      </c>
      <c r="B754" s="307" t="s">
        <v>2888</v>
      </c>
      <c r="C754" s="119" t="s">
        <v>2889</v>
      </c>
      <c r="D754" s="120">
        <v>1200000000</v>
      </c>
      <c r="E754" s="123">
        <v>341802301.72000003</v>
      </c>
      <c r="F754" s="285">
        <v>1000000000</v>
      </c>
      <c r="G754" s="101"/>
      <c r="H754" s="101"/>
      <c r="I754" s="259"/>
    </row>
    <row r="755" spans="1:9" s="83" customFormat="1" ht="47.25" x14ac:dyDescent="0.25">
      <c r="A755" s="117">
        <v>21</v>
      </c>
      <c r="B755" s="307" t="s">
        <v>2890</v>
      </c>
      <c r="C755" s="119" t="s">
        <v>2891</v>
      </c>
      <c r="D755" s="120">
        <v>15000000</v>
      </c>
      <c r="E755" s="115" t="s">
        <v>20</v>
      </c>
      <c r="F755" s="285">
        <f>D755</f>
        <v>15000000</v>
      </c>
      <c r="G755" s="101"/>
      <c r="H755" s="101"/>
      <c r="I755" s="259"/>
    </row>
    <row r="756" spans="1:9" s="83" customFormat="1" ht="15" customHeight="1" x14ac:dyDescent="0.25">
      <c r="A756" s="117">
        <v>22</v>
      </c>
      <c r="B756" s="307" t="s">
        <v>2892</v>
      </c>
      <c r="C756" s="119" t="s">
        <v>2893</v>
      </c>
      <c r="D756" s="120">
        <v>300000000</v>
      </c>
      <c r="E756" s="123">
        <v>13163924.199999999</v>
      </c>
      <c r="F756" s="285">
        <v>200000000</v>
      </c>
      <c r="G756" s="101"/>
      <c r="H756" s="101"/>
      <c r="I756" s="259"/>
    </row>
    <row r="757" spans="1:9" s="83" customFormat="1" ht="15" customHeight="1" x14ac:dyDescent="0.25">
      <c r="A757" s="117">
        <v>23</v>
      </c>
      <c r="B757" s="307" t="s">
        <v>2894</v>
      </c>
      <c r="C757" s="119" t="s">
        <v>2895</v>
      </c>
      <c r="D757" s="120">
        <v>200000000</v>
      </c>
      <c r="E757" s="115" t="s">
        <v>20</v>
      </c>
      <c r="F757" s="285">
        <v>100000000</v>
      </c>
      <c r="G757" s="101"/>
      <c r="H757" s="101"/>
      <c r="I757" s="259"/>
    </row>
    <row r="758" spans="1:9" s="83" customFormat="1" ht="15" customHeight="1" x14ac:dyDescent="0.25">
      <c r="A758" s="117">
        <v>24</v>
      </c>
      <c r="B758" s="307" t="s">
        <v>2896</v>
      </c>
      <c r="C758" s="119" t="s">
        <v>2897</v>
      </c>
      <c r="D758" s="120">
        <v>167000000</v>
      </c>
      <c r="E758" s="115" t="s">
        <v>20</v>
      </c>
      <c r="F758" s="285">
        <f>D758</f>
        <v>167000000</v>
      </c>
      <c r="G758" s="101"/>
      <c r="H758" s="101"/>
      <c r="I758" s="259"/>
    </row>
    <row r="759" spans="1:9" s="83" customFormat="1" ht="15" customHeight="1" x14ac:dyDescent="0.25">
      <c r="A759" s="117">
        <v>25</v>
      </c>
      <c r="B759" s="307" t="s">
        <v>2898</v>
      </c>
      <c r="C759" s="119" t="s">
        <v>2899</v>
      </c>
      <c r="D759" s="120">
        <v>10000000</v>
      </c>
      <c r="E759" s="115" t="s">
        <v>20</v>
      </c>
      <c r="F759" s="285">
        <f>D759</f>
        <v>10000000</v>
      </c>
      <c r="G759" s="101"/>
      <c r="H759" s="101"/>
      <c r="I759" s="259"/>
    </row>
    <row r="760" spans="1:9" s="83" customFormat="1" ht="15" customHeight="1" x14ac:dyDescent="0.25">
      <c r="A760" s="117">
        <v>26</v>
      </c>
      <c r="B760" s="307" t="s">
        <v>2900</v>
      </c>
      <c r="C760" s="119" t="s">
        <v>2901</v>
      </c>
      <c r="D760" s="120">
        <v>3000000</v>
      </c>
      <c r="E760" s="115" t="s">
        <v>20</v>
      </c>
      <c r="F760" s="285">
        <f>D760</f>
        <v>3000000</v>
      </c>
      <c r="G760" s="101"/>
      <c r="H760" s="101"/>
      <c r="I760" s="259"/>
    </row>
    <row r="761" spans="1:9" s="83" customFormat="1" ht="15" customHeight="1" x14ac:dyDescent="0.25">
      <c r="A761" s="117">
        <v>27</v>
      </c>
      <c r="B761" s="307" t="s">
        <v>2902</v>
      </c>
      <c r="C761" s="119" t="s">
        <v>2903</v>
      </c>
      <c r="D761" s="115" t="s">
        <v>20</v>
      </c>
      <c r="E761" s="115" t="s">
        <v>20</v>
      </c>
      <c r="F761" s="285" t="str">
        <f>D761</f>
        <v>-</v>
      </c>
      <c r="G761" s="101"/>
      <c r="H761" s="101"/>
      <c r="I761" s="259"/>
    </row>
    <row r="762" spans="1:9" s="83" customFormat="1" ht="15" customHeight="1" x14ac:dyDescent="0.25">
      <c r="A762" s="117">
        <v>28</v>
      </c>
      <c r="B762" s="307" t="s">
        <v>2904</v>
      </c>
      <c r="C762" s="119" t="s">
        <v>2905</v>
      </c>
      <c r="D762" s="120">
        <v>5000000</v>
      </c>
      <c r="E762" s="115" t="s">
        <v>20</v>
      </c>
      <c r="F762" s="285">
        <f>D762</f>
        <v>5000000</v>
      </c>
      <c r="G762" s="101"/>
      <c r="H762" s="101"/>
      <c r="I762" s="259"/>
    </row>
    <row r="763" spans="1:9" s="83" customFormat="1" ht="15" customHeight="1" x14ac:dyDescent="0.25">
      <c r="A763" s="117">
        <v>29</v>
      </c>
      <c r="B763" s="307" t="s">
        <v>2906</v>
      </c>
      <c r="C763" s="119" t="s">
        <v>2907</v>
      </c>
      <c r="D763" s="120">
        <v>1100000000</v>
      </c>
      <c r="E763" s="115" t="s">
        <v>20</v>
      </c>
      <c r="F763" s="285">
        <v>100000000</v>
      </c>
      <c r="G763" s="101"/>
      <c r="H763" s="101"/>
      <c r="I763" s="259"/>
    </row>
    <row r="764" spans="1:9" s="83" customFormat="1" ht="15" customHeight="1" x14ac:dyDescent="0.25">
      <c r="A764" s="117">
        <v>30</v>
      </c>
      <c r="B764" s="307" t="s">
        <v>2908</v>
      </c>
      <c r="C764" s="119" t="s">
        <v>2909</v>
      </c>
      <c r="D764" s="120">
        <v>5000000</v>
      </c>
      <c r="E764" s="115" t="s">
        <v>20</v>
      </c>
      <c r="F764" s="285">
        <f>D764</f>
        <v>5000000</v>
      </c>
      <c r="G764" s="101"/>
      <c r="H764" s="101"/>
      <c r="I764" s="259"/>
    </row>
    <row r="765" spans="1:9" s="83" customFormat="1" ht="31.5" x14ac:dyDescent="0.25">
      <c r="A765" s="117">
        <v>31</v>
      </c>
      <c r="B765" s="307" t="s">
        <v>2910</v>
      </c>
      <c r="C765" s="119" t="s">
        <v>2911</v>
      </c>
      <c r="D765" s="120">
        <v>370000000</v>
      </c>
      <c r="E765" s="115" t="s">
        <v>20</v>
      </c>
      <c r="F765" s="285">
        <f>D765</f>
        <v>370000000</v>
      </c>
      <c r="G765" s="101"/>
      <c r="H765" s="101"/>
      <c r="I765" s="259"/>
    </row>
    <row r="766" spans="1:9" s="83" customFormat="1" ht="15" customHeight="1" x14ac:dyDescent="0.25">
      <c r="A766" s="117">
        <v>32</v>
      </c>
      <c r="B766" s="307" t="s">
        <v>2912</v>
      </c>
      <c r="C766" s="119" t="s">
        <v>2913</v>
      </c>
      <c r="D766" s="120">
        <v>5000000</v>
      </c>
      <c r="E766" s="115" t="s">
        <v>20</v>
      </c>
      <c r="F766" s="285">
        <f>D766</f>
        <v>5000000</v>
      </c>
      <c r="G766" s="101"/>
      <c r="H766" s="101"/>
      <c r="I766" s="259"/>
    </row>
    <row r="767" spans="1:9" s="83" customFormat="1" ht="31.5" x14ac:dyDescent="0.25">
      <c r="A767" s="117">
        <v>33</v>
      </c>
      <c r="B767" s="307" t="s">
        <v>2914</v>
      </c>
      <c r="C767" s="119" t="s">
        <v>2915</v>
      </c>
      <c r="D767" s="120">
        <v>3000000</v>
      </c>
      <c r="E767" s="115" t="s">
        <v>20</v>
      </c>
      <c r="F767" s="285">
        <f>D767</f>
        <v>3000000</v>
      </c>
      <c r="G767" s="101"/>
      <c r="H767" s="101"/>
      <c r="I767" s="259"/>
    </row>
    <row r="768" spans="1:9" s="83" customFormat="1" ht="15" customHeight="1" x14ac:dyDescent="0.25">
      <c r="A768" s="1201" t="s">
        <v>2916</v>
      </c>
      <c r="B768" s="1201"/>
      <c r="C768" s="1201"/>
      <c r="D768" s="167">
        <f>SUM(D735:D767)</f>
        <v>17325000000</v>
      </c>
      <c r="E768" s="202">
        <v>4484904818.7399998</v>
      </c>
      <c r="F768" s="288">
        <f>SUM(F735:F767)</f>
        <v>14300000000</v>
      </c>
      <c r="G768" s="168"/>
      <c r="H768" s="168"/>
      <c r="I768" s="171"/>
    </row>
    <row r="769" spans="1:9" s="83" customFormat="1" ht="15.75" x14ac:dyDescent="0.25">
      <c r="A769" s="179">
        <v>2</v>
      </c>
      <c r="B769" s="317" t="s">
        <v>2578</v>
      </c>
      <c r="C769" s="153"/>
      <c r="F769" s="284"/>
      <c r="G769" s="93"/>
      <c r="H769" s="93"/>
      <c r="I769" s="85"/>
    </row>
    <row r="770" spans="1:9" s="83" customFormat="1" ht="15.75" x14ac:dyDescent="0.25">
      <c r="A770" s="94">
        <v>1</v>
      </c>
      <c r="B770" s="318" t="s">
        <v>2579</v>
      </c>
      <c r="C770" s="96" t="s">
        <v>2580</v>
      </c>
      <c r="D770" s="11">
        <v>2000000</v>
      </c>
      <c r="E770" s="88" t="s">
        <v>20</v>
      </c>
      <c r="F770" s="278">
        <f>D770</f>
        <v>2000000</v>
      </c>
      <c r="G770" s="206"/>
      <c r="H770" s="206"/>
      <c r="I770" s="85"/>
    </row>
    <row r="771" spans="1:9" s="83" customFormat="1" ht="31.5" x14ac:dyDescent="0.25">
      <c r="A771" s="94">
        <v>2</v>
      </c>
      <c r="B771" s="318" t="s">
        <v>2581</v>
      </c>
      <c r="C771" s="96" t="s">
        <v>2582</v>
      </c>
      <c r="D771" s="11">
        <v>8000000</v>
      </c>
      <c r="E771" s="101">
        <v>2940000</v>
      </c>
      <c r="F771" s="278">
        <f>D771</f>
        <v>8000000</v>
      </c>
      <c r="G771" s="206"/>
      <c r="H771" s="206"/>
      <c r="I771" s="85"/>
    </row>
    <row r="772" spans="1:9" s="83" customFormat="1" ht="15.75" x14ac:dyDescent="0.25">
      <c r="A772" s="94">
        <v>3</v>
      </c>
      <c r="B772" s="318" t="s">
        <v>2583</v>
      </c>
      <c r="C772" s="96" t="s">
        <v>2584</v>
      </c>
      <c r="D772" s="11">
        <v>8000000</v>
      </c>
      <c r="E772" s="101">
        <v>931000</v>
      </c>
      <c r="F772" s="278">
        <f>D772</f>
        <v>8000000</v>
      </c>
      <c r="G772" s="206"/>
      <c r="H772" s="206"/>
      <c r="I772" s="85"/>
    </row>
    <row r="773" spans="1:9" s="83" customFormat="1" ht="31.5" x14ac:dyDescent="0.25">
      <c r="A773" s="94">
        <v>4</v>
      </c>
      <c r="B773" s="318" t="s">
        <v>2585</v>
      </c>
      <c r="C773" s="96" t="s">
        <v>2586</v>
      </c>
      <c r="D773" s="11">
        <v>500000</v>
      </c>
      <c r="E773" s="88" t="s">
        <v>20</v>
      </c>
      <c r="F773" s="278">
        <f>D773</f>
        <v>500000</v>
      </c>
      <c r="G773" s="206"/>
      <c r="H773" s="206"/>
      <c r="I773" s="85"/>
    </row>
    <row r="774" spans="1:9" s="83" customFormat="1" ht="31.5" x14ac:dyDescent="0.25">
      <c r="A774" s="94">
        <v>5</v>
      </c>
      <c r="B774" s="318" t="s">
        <v>2587</v>
      </c>
      <c r="C774" s="96" t="s">
        <v>2588</v>
      </c>
      <c r="D774" s="11">
        <v>7500000</v>
      </c>
      <c r="E774" s="88" t="s">
        <v>20</v>
      </c>
      <c r="F774" s="278">
        <v>0</v>
      </c>
      <c r="G774" s="206"/>
      <c r="H774" s="206"/>
      <c r="I774" s="85"/>
    </row>
    <row r="775" spans="1:9" s="83" customFormat="1" ht="15.75" x14ac:dyDescent="0.25">
      <c r="A775" s="94">
        <v>6</v>
      </c>
      <c r="B775" s="318" t="s">
        <v>2589</v>
      </c>
      <c r="C775" s="96" t="s">
        <v>2590</v>
      </c>
      <c r="D775" s="11">
        <v>1000000</v>
      </c>
      <c r="E775" s="88" t="s">
        <v>20</v>
      </c>
      <c r="F775" s="278">
        <f t="shared" ref="F775:F791" si="27">D775</f>
        <v>1000000</v>
      </c>
      <c r="G775" s="206"/>
      <c r="H775" s="206"/>
      <c r="I775" s="85"/>
    </row>
    <row r="776" spans="1:9" s="83" customFormat="1" ht="15.75" x14ac:dyDescent="0.25">
      <c r="A776" s="94">
        <v>7</v>
      </c>
      <c r="B776" s="318" t="s">
        <v>2591</v>
      </c>
      <c r="C776" s="96" t="s">
        <v>2592</v>
      </c>
      <c r="D776" s="11">
        <v>9000000</v>
      </c>
      <c r="E776" s="88" t="s">
        <v>20</v>
      </c>
      <c r="F776" s="278">
        <f t="shared" si="27"/>
        <v>9000000</v>
      </c>
      <c r="G776" s="206"/>
      <c r="H776" s="206"/>
      <c r="I776" s="85"/>
    </row>
    <row r="777" spans="1:9" s="83" customFormat="1" ht="31.5" x14ac:dyDescent="0.25">
      <c r="A777" s="94">
        <v>8</v>
      </c>
      <c r="B777" s="318" t="s">
        <v>2593</v>
      </c>
      <c r="C777" s="96" t="s">
        <v>2594</v>
      </c>
      <c r="D777" s="11">
        <v>13000000</v>
      </c>
      <c r="E777" s="101">
        <v>9254000</v>
      </c>
      <c r="F777" s="278">
        <f t="shared" si="27"/>
        <v>13000000</v>
      </c>
      <c r="G777" s="206"/>
      <c r="H777" s="206"/>
      <c r="I777" s="85"/>
    </row>
    <row r="778" spans="1:9" s="83" customFormat="1" ht="15.75" x14ac:dyDescent="0.25">
      <c r="A778" s="94">
        <v>9</v>
      </c>
      <c r="B778" s="318" t="s">
        <v>2595</v>
      </c>
      <c r="C778" s="96" t="s">
        <v>2596</v>
      </c>
      <c r="D778" s="11">
        <v>1000000</v>
      </c>
      <c r="E778" s="88" t="s">
        <v>20</v>
      </c>
      <c r="F778" s="278">
        <f t="shared" si="27"/>
        <v>1000000</v>
      </c>
      <c r="G778" s="206"/>
      <c r="H778" s="206"/>
      <c r="I778" s="85"/>
    </row>
    <row r="779" spans="1:9" s="83" customFormat="1" ht="47.25" x14ac:dyDescent="0.25">
      <c r="A779" s="94">
        <v>10</v>
      </c>
      <c r="B779" s="318" t="s">
        <v>2597</v>
      </c>
      <c r="C779" s="96" t="s">
        <v>2598</v>
      </c>
      <c r="D779" s="11">
        <v>9500000</v>
      </c>
      <c r="E779" s="101">
        <v>6000000</v>
      </c>
      <c r="F779" s="278">
        <f t="shared" si="27"/>
        <v>9500000</v>
      </c>
      <c r="G779" s="206"/>
      <c r="H779" s="206"/>
      <c r="I779" s="85"/>
    </row>
    <row r="780" spans="1:9" s="83" customFormat="1" ht="15.75" x14ac:dyDescent="0.25">
      <c r="A780" s="94">
        <v>11</v>
      </c>
      <c r="B780" s="318" t="s">
        <v>2599</v>
      </c>
      <c r="C780" s="96" t="s">
        <v>2600</v>
      </c>
      <c r="D780" s="11">
        <v>1000000</v>
      </c>
      <c r="E780" s="88" t="s">
        <v>20</v>
      </c>
      <c r="F780" s="278">
        <f t="shared" si="27"/>
        <v>1000000</v>
      </c>
      <c r="G780" s="206"/>
      <c r="H780" s="206"/>
      <c r="I780" s="85"/>
    </row>
    <row r="781" spans="1:9" s="83" customFormat="1" ht="15.75" x14ac:dyDescent="0.25">
      <c r="A781" s="94">
        <v>12</v>
      </c>
      <c r="B781" s="318" t="s">
        <v>2601</v>
      </c>
      <c r="C781" s="96" t="s">
        <v>2602</v>
      </c>
      <c r="D781" s="11">
        <v>1500000</v>
      </c>
      <c r="E781" s="88" t="s">
        <v>20</v>
      </c>
      <c r="F781" s="278">
        <f t="shared" si="27"/>
        <v>1500000</v>
      </c>
      <c r="G781" s="206"/>
      <c r="H781" s="206"/>
      <c r="I781" s="85"/>
    </row>
    <row r="782" spans="1:9" s="83" customFormat="1" ht="15.75" x14ac:dyDescent="0.25">
      <c r="A782" s="94">
        <v>13</v>
      </c>
      <c r="B782" s="318" t="s">
        <v>2603</v>
      </c>
      <c r="C782" s="96" t="s">
        <v>2604</v>
      </c>
      <c r="D782" s="11">
        <v>30000000</v>
      </c>
      <c r="E782" s="88" t="s">
        <v>20</v>
      </c>
      <c r="F782" s="278">
        <f t="shared" si="27"/>
        <v>30000000</v>
      </c>
      <c r="G782" s="255"/>
      <c r="H782" s="255"/>
      <c r="I782" s="85"/>
    </row>
    <row r="783" spans="1:9" s="83" customFormat="1" ht="31.5" x14ac:dyDescent="0.25">
      <c r="A783" s="94">
        <v>14</v>
      </c>
      <c r="B783" s="318" t="s">
        <v>2605</v>
      </c>
      <c r="C783" s="96" t="s">
        <v>2606</v>
      </c>
      <c r="D783" s="11">
        <v>70000000</v>
      </c>
      <c r="E783" s="88" t="s">
        <v>20</v>
      </c>
      <c r="F783" s="278">
        <f t="shared" si="27"/>
        <v>70000000</v>
      </c>
      <c r="G783" s="255"/>
      <c r="H783" s="255"/>
      <c r="I783" s="85"/>
    </row>
    <row r="784" spans="1:9" s="83" customFormat="1" ht="15.75" x14ac:dyDescent="0.25">
      <c r="A784" s="94">
        <v>15</v>
      </c>
      <c r="B784" s="318" t="s">
        <v>2607</v>
      </c>
      <c r="C784" s="96" t="s">
        <v>2608</v>
      </c>
      <c r="D784" s="11">
        <v>3000000</v>
      </c>
      <c r="E784" s="88" t="s">
        <v>20</v>
      </c>
      <c r="F784" s="278">
        <f t="shared" si="27"/>
        <v>3000000</v>
      </c>
      <c r="G784" s="206"/>
      <c r="H784" s="206"/>
      <c r="I784" s="85"/>
    </row>
    <row r="785" spans="1:9" s="83" customFormat="1" ht="15.75" x14ac:dyDescent="0.25">
      <c r="A785" s="94">
        <v>16</v>
      </c>
      <c r="B785" s="318" t="s">
        <v>2609</v>
      </c>
      <c r="C785" s="96" t="s">
        <v>2610</v>
      </c>
      <c r="D785" s="11">
        <v>9000000</v>
      </c>
      <c r="E785" s="88" t="s">
        <v>20</v>
      </c>
      <c r="F785" s="278">
        <f t="shared" si="27"/>
        <v>9000000</v>
      </c>
      <c r="G785" s="206"/>
      <c r="H785" s="206"/>
      <c r="I785" s="85"/>
    </row>
    <row r="786" spans="1:9" s="83" customFormat="1" ht="15.75" x14ac:dyDescent="0.25">
      <c r="A786" s="94">
        <v>17</v>
      </c>
      <c r="B786" s="318" t="s">
        <v>2611</v>
      </c>
      <c r="C786" s="96" t="s">
        <v>2612</v>
      </c>
      <c r="D786" s="11">
        <v>2000000</v>
      </c>
      <c r="E786" s="88" t="s">
        <v>20</v>
      </c>
      <c r="F786" s="278">
        <f t="shared" si="27"/>
        <v>2000000</v>
      </c>
      <c r="G786" s="206"/>
      <c r="H786" s="206"/>
      <c r="I786" s="85"/>
    </row>
    <row r="787" spans="1:9" s="83" customFormat="1" ht="15.75" x14ac:dyDescent="0.25">
      <c r="A787" s="94">
        <v>18</v>
      </c>
      <c r="B787" s="318" t="s">
        <v>2613</v>
      </c>
      <c r="C787" s="96" t="s">
        <v>2614</v>
      </c>
      <c r="D787" s="11">
        <v>1000000</v>
      </c>
      <c r="E787" s="88" t="s">
        <v>20</v>
      </c>
      <c r="F787" s="278">
        <f t="shared" si="27"/>
        <v>1000000</v>
      </c>
      <c r="G787" s="206"/>
      <c r="H787" s="206"/>
      <c r="I787" s="85"/>
    </row>
    <row r="788" spans="1:9" s="83" customFormat="1" ht="47.25" x14ac:dyDescent="0.25">
      <c r="A788" s="94">
        <v>19</v>
      </c>
      <c r="B788" s="318" t="s">
        <v>2615</v>
      </c>
      <c r="C788" s="96" t="s">
        <v>2616</v>
      </c>
      <c r="D788" s="11">
        <v>5000000</v>
      </c>
      <c r="E788" s="88" t="s">
        <v>20</v>
      </c>
      <c r="F788" s="278">
        <f t="shared" si="27"/>
        <v>5000000</v>
      </c>
      <c r="G788" s="206"/>
      <c r="H788" s="206"/>
      <c r="I788" s="85"/>
    </row>
    <row r="789" spans="1:9" s="83" customFormat="1" ht="15.75" x14ac:dyDescent="0.25">
      <c r="A789" s="94">
        <v>20</v>
      </c>
      <c r="B789" s="318" t="s">
        <v>2617</v>
      </c>
      <c r="C789" s="96" t="s">
        <v>2618</v>
      </c>
      <c r="D789" s="11">
        <v>1000000</v>
      </c>
      <c r="E789" s="88" t="s">
        <v>20</v>
      </c>
      <c r="F789" s="278">
        <f t="shared" si="27"/>
        <v>1000000</v>
      </c>
      <c r="G789" s="206"/>
      <c r="H789" s="206"/>
      <c r="I789" s="85"/>
    </row>
    <row r="790" spans="1:9" s="83" customFormat="1" ht="47.25" x14ac:dyDescent="0.25">
      <c r="A790" s="94">
        <v>21</v>
      </c>
      <c r="B790" s="318" t="s">
        <v>2619</v>
      </c>
      <c r="C790" s="96" t="s">
        <v>2620</v>
      </c>
      <c r="D790" s="11">
        <v>3000000</v>
      </c>
      <c r="E790" s="88" t="s">
        <v>20</v>
      </c>
      <c r="F790" s="278">
        <f t="shared" si="27"/>
        <v>3000000</v>
      </c>
      <c r="G790" s="206"/>
      <c r="H790" s="206"/>
      <c r="I790" s="85"/>
    </row>
    <row r="791" spans="1:9" s="83" customFormat="1" ht="15.75" x14ac:dyDescent="0.25">
      <c r="A791" s="94">
        <v>22</v>
      </c>
      <c r="B791" s="318" t="s">
        <v>2621</v>
      </c>
      <c r="C791" s="96" t="s">
        <v>2622</v>
      </c>
      <c r="D791" s="11">
        <v>1000000</v>
      </c>
      <c r="E791" s="88" t="s">
        <v>20</v>
      </c>
      <c r="F791" s="278">
        <f t="shared" si="27"/>
        <v>1000000</v>
      </c>
      <c r="G791" s="206"/>
      <c r="H791" s="206"/>
      <c r="I791" s="85"/>
    </row>
    <row r="792" spans="1:9" s="83" customFormat="1" ht="15.75" x14ac:dyDescent="0.25">
      <c r="A792" s="94">
        <v>23</v>
      </c>
      <c r="B792" s="318" t="s">
        <v>2623</v>
      </c>
      <c r="C792" s="96" t="s">
        <v>490</v>
      </c>
      <c r="D792" s="11">
        <v>3000000</v>
      </c>
      <c r="E792" s="88" t="s">
        <v>20</v>
      </c>
      <c r="F792" s="278">
        <v>0</v>
      </c>
      <c r="G792" s="206"/>
      <c r="H792" s="206"/>
      <c r="I792" s="85"/>
    </row>
    <row r="793" spans="1:9" s="83" customFormat="1" ht="31.5" x14ac:dyDescent="0.25">
      <c r="A793" s="94">
        <v>24</v>
      </c>
      <c r="B793" s="318" t="s">
        <v>2624</v>
      </c>
      <c r="C793" s="96" t="s">
        <v>2625</v>
      </c>
      <c r="D793" s="11">
        <v>2000000</v>
      </c>
      <c r="E793" s="88" t="s">
        <v>20</v>
      </c>
      <c r="F793" s="278">
        <f>D793</f>
        <v>2000000</v>
      </c>
      <c r="G793" s="206"/>
      <c r="H793" s="206"/>
      <c r="I793" s="85"/>
    </row>
    <row r="794" spans="1:9" s="83" customFormat="1" ht="13.5" customHeight="1" x14ac:dyDescent="0.25">
      <c r="A794" s="94">
        <v>25</v>
      </c>
      <c r="B794" s="318" t="s">
        <v>2626</v>
      </c>
      <c r="C794" s="96" t="s">
        <v>2627</v>
      </c>
      <c r="D794" s="11">
        <v>7000000</v>
      </c>
      <c r="E794" s="88" t="s">
        <v>20</v>
      </c>
      <c r="F794" s="278">
        <f>D794</f>
        <v>7000000</v>
      </c>
      <c r="G794" s="206"/>
      <c r="H794" s="206"/>
      <c r="I794" s="85"/>
    </row>
    <row r="795" spans="1:9" s="83" customFormat="1" ht="63" x14ac:dyDescent="0.25">
      <c r="A795" s="94">
        <v>26</v>
      </c>
      <c r="B795" s="318" t="s">
        <v>2628</v>
      </c>
      <c r="C795" s="96" t="s">
        <v>2629</v>
      </c>
      <c r="D795" s="11">
        <v>1000000</v>
      </c>
      <c r="E795" s="88" t="s">
        <v>20</v>
      </c>
      <c r="F795" s="278">
        <f>D795</f>
        <v>1000000</v>
      </c>
      <c r="G795" s="206"/>
      <c r="H795" s="206"/>
      <c r="I795" s="85"/>
    </row>
    <row r="796" spans="1:9" s="83" customFormat="1" ht="15" customHeight="1" x14ac:dyDescent="0.25">
      <c r="A796" s="1203" t="s">
        <v>2630</v>
      </c>
      <c r="B796" s="1203"/>
      <c r="C796" s="1203"/>
      <c r="D796" s="102">
        <v>200000000</v>
      </c>
      <c r="E796" s="103">
        <v>19125000</v>
      </c>
      <c r="F796" s="288">
        <f>SUM(F770:F795)</f>
        <v>189500000</v>
      </c>
      <c r="G796" s="168"/>
      <c r="H796" s="168"/>
      <c r="I796" s="85"/>
    </row>
    <row r="797" spans="1:9" s="83" customFormat="1" ht="15.75" x14ac:dyDescent="0.25">
      <c r="A797" s="267">
        <v>3</v>
      </c>
      <c r="B797" s="312" t="s">
        <v>2407</v>
      </c>
      <c r="C797" s="153"/>
      <c r="F797" s="284"/>
      <c r="G797" s="93"/>
      <c r="H797" s="93"/>
      <c r="I797" s="85"/>
    </row>
    <row r="798" spans="1:9" s="83" customFormat="1" ht="15.75" x14ac:dyDescent="0.25">
      <c r="A798" s="117">
        <v>1</v>
      </c>
      <c r="B798" s="319" t="s">
        <v>2408</v>
      </c>
      <c r="C798" s="119" t="s">
        <v>2409</v>
      </c>
      <c r="D798" s="120">
        <v>40000000</v>
      </c>
      <c r="E798" s="88" t="s">
        <v>20</v>
      </c>
      <c r="F798" s="285">
        <v>20000000</v>
      </c>
      <c r="G798" s="101"/>
      <c r="H798" s="101"/>
      <c r="I798" s="85"/>
    </row>
    <row r="799" spans="1:9" s="83" customFormat="1" ht="15.75" x14ac:dyDescent="0.25">
      <c r="A799" s="117">
        <v>2</v>
      </c>
      <c r="B799" s="319" t="s">
        <v>2410</v>
      </c>
      <c r="C799" s="119" t="s">
        <v>2411</v>
      </c>
      <c r="D799" s="120">
        <v>150000000</v>
      </c>
      <c r="E799" s="88" t="s">
        <v>20</v>
      </c>
      <c r="F799" s="285">
        <v>50000000</v>
      </c>
      <c r="G799" s="101"/>
      <c r="H799" s="101"/>
      <c r="I799" s="85"/>
    </row>
    <row r="800" spans="1:9" s="83" customFormat="1" ht="31.5" x14ac:dyDescent="0.25">
      <c r="A800" s="117">
        <v>3</v>
      </c>
      <c r="B800" s="319" t="s">
        <v>2412</v>
      </c>
      <c r="C800" s="119" t="s">
        <v>2413</v>
      </c>
      <c r="D800" s="88" t="s">
        <v>20</v>
      </c>
      <c r="E800" s="206">
        <v>0</v>
      </c>
      <c r="F800" s="285" t="str">
        <f t="shared" ref="F800:F806" si="28">D800</f>
        <v>-</v>
      </c>
      <c r="G800" s="101"/>
      <c r="H800" s="101"/>
      <c r="I800" s="85"/>
    </row>
    <row r="801" spans="1:9" s="83" customFormat="1" ht="31.5" x14ac:dyDescent="0.25">
      <c r="A801" s="117">
        <v>4</v>
      </c>
      <c r="B801" s="319" t="s">
        <v>2414</v>
      </c>
      <c r="C801" s="119" t="s">
        <v>2415</v>
      </c>
      <c r="D801" s="120">
        <v>3050000000</v>
      </c>
      <c r="E801" s="206">
        <v>0</v>
      </c>
      <c r="F801" s="285">
        <f t="shared" si="28"/>
        <v>3050000000</v>
      </c>
      <c r="G801" s="101"/>
      <c r="H801" s="101"/>
      <c r="I801" s="85"/>
    </row>
    <row r="802" spans="1:9" s="83" customFormat="1" ht="31.5" x14ac:dyDescent="0.25">
      <c r="A802" s="117">
        <v>5</v>
      </c>
      <c r="B802" s="319" t="s">
        <v>2416</v>
      </c>
      <c r="C802" s="119" t="s">
        <v>2417</v>
      </c>
      <c r="D802" s="120">
        <v>1125450000</v>
      </c>
      <c r="E802" s="88" t="s">
        <v>20</v>
      </c>
      <c r="F802" s="285">
        <f t="shared" si="28"/>
        <v>1125450000</v>
      </c>
      <c r="G802" s="101"/>
      <c r="H802" s="101"/>
      <c r="I802" s="85"/>
    </row>
    <row r="803" spans="1:9" s="83" customFormat="1" ht="31.5" x14ac:dyDescent="0.25">
      <c r="A803" s="117">
        <v>6</v>
      </c>
      <c r="B803" s="319" t="s">
        <v>2418</v>
      </c>
      <c r="C803" s="119" t="s">
        <v>2419</v>
      </c>
      <c r="D803" s="120">
        <v>60000000</v>
      </c>
      <c r="E803" s="88"/>
      <c r="F803" s="285">
        <f t="shared" si="28"/>
        <v>60000000</v>
      </c>
      <c r="G803" s="101"/>
      <c r="H803" s="101"/>
      <c r="I803" s="85"/>
    </row>
    <row r="804" spans="1:9" s="83" customFormat="1" ht="31.5" x14ac:dyDescent="0.25">
      <c r="A804" s="117">
        <v>7</v>
      </c>
      <c r="B804" s="319" t="s">
        <v>2420</v>
      </c>
      <c r="C804" s="119" t="s">
        <v>2421</v>
      </c>
      <c r="D804" s="120">
        <v>500000000</v>
      </c>
      <c r="E804" s="88" t="s">
        <v>20</v>
      </c>
      <c r="F804" s="285">
        <f t="shared" si="28"/>
        <v>500000000</v>
      </c>
      <c r="G804" s="101"/>
      <c r="H804" s="101"/>
      <c r="I804" s="85"/>
    </row>
    <row r="805" spans="1:9" s="83" customFormat="1" ht="31.5" x14ac:dyDescent="0.25">
      <c r="A805" s="117">
        <v>8</v>
      </c>
      <c r="B805" s="319" t="s">
        <v>2422</v>
      </c>
      <c r="C805" s="119" t="s">
        <v>2423</v>
      </c>
      <c r="D805" s="120">
        <v>183000000</v>
      </c>
      <c r="E805" s="88" t="s">
        <v>20</v>
      </c>
      <c r="F805" s="285">
        <f t="shared" si="28"/>
        <v>183000000</v>
      </c>
      <c r="G805" s="101"/>
      <c r="H805" s="101"/>
      <c r="I805" s="85"/>
    </row>
    <row r="806" spans="1:9" s="83" customFormat="1" ht="31.5" x14ac:dyDescent="0.25">
      <c r="A806" s="117">
        <v>9</v>
      </c>
      <c r="B806" s="319" t="s">
        <v>2424</v>
      </c>
      <c r="C806" s="119" t="s">
        <v>2425</v>
      </c>
      <c r="D806" s="120">
        <v>1525000000</v>
      </c>
      <c r="E806" s="88" t="s">
        <v>20</v>
      </c>
      <c r="F806" s="285">
        <f t="shared" si="28"/>
        <v>1525000000</v>
      </c>
      <c r="G806" s="101"/>
      <c r="H806" s="101"/>
      <c r="I806" s="85"/>
    </row>
    <row r="807" spans="1:9" s="83" customFormat="1" ht="15" customHeight="1" x14ac:dyDescent="0.25">
      <c r="A807" s="1201" t="s">
        <v>2426</v>
      </c>
      <c r="B807" s="1201"/>
      <c r="C807" s="1201"/>
      <c r="D807" s="167">
        <f>SUM(D798:D806)</f>
        <v>6633450000</v>
      </c>
      <c r="E807" s="98">
        <f>SUM(E798:E806)</f>
        <v>0</v>
      </c>
      <c r="F807" s="288">
        <f>SUM(F798:F806)</f>
        <v>6513450000</v>
      </c>
      <c r="G807" s="168"/>
      <c r="H807" s="168"/>
      <c r="I807" s="85"/>
    </row>
    <row r="808" spans="1:9" s="83" customFormat="1" ht="15" customHeight="1" x14ac:dyDescent="0.25">
      <c r="A808" s="266">
        <v>4</v>
      </c>
      <c r="B808" s="313" t="s">
        <v>1348</v>
      </c>
      <c r="C808" s="152"/>
      <c r="D808" s="110"/>
      <c r="E808" s="110"/>
      <c r="F808" s="277"/>
      <c r="G808" s="245"/>
      <c r="H808" s="245"/>
      <c r="I808" s="171"/>
    </row>
    <row r="809" spans="1:9" s="83" customFormat="1" ht="15" customHeight="1" x14ac:dyDescent="0.25">
      <c r="A809" s="117">
        <v>1</v>
      </c>
      <c r="B809" s="319" t="s">
        <v>1364</v>
      </c>
      <c r="C809" s="119" t="s">
        <v>1352</v>
      </c>
      <c r="D809" s="120">
        <v>20000000</v>
      </c>
      <c r="E809" s="88" t="s">
        <v>20</v>
      </c>
      <c r="F809" s="278">
        <f>D809</f>
        <v>20000000</v>
      </c>
      <c r="G809" s="206"/>
      <c r="H809" s="206"/>
      <c r="I809" s="171"/>
    </row>
    <row r="810" spans="1:9" s="83" customFormat="1" ht="15" customHeight="1" x14ac:dyDescent="0.25">
      <c r="A810" s="117">
        <v>2</v>
      </c>
      <c r="B810" s="319" t="s">
        <v>1365</v>
      </c>
      <c r="C810" s="119" t="s">
        <v>1353</v>
      </c>
      <c r="D810" s="120">
        <v>263000000</v>
      </c>
      <c r="E810" s="123">
        <f>277799653.61-35000000</f>
        <v>242799653.61000001</v>
      </c>
      <c r="F810" s="295">
        <f>D810</f>
        <v>263000000</v>
      </c>
      <c r="G810" s="256"/>
      <c r="H810" s="256"/>
      <c r="I810" s="171"/>
    </row>
    <row r="811" spans="1:9" s="83" customFormat="1" ht="15" customHeight="1" x14ac:dyDescent="0.25">
      <c r="A811" s="117">
        <v>3</v>
      </c>
      <c r="B811" s="319" t="s">
        <v>1366</v>
      </c>
      <c r="C811" s="119" t="s">
        <v>1354</v>
      </c>
      <c r="D811" s="120">
        <v>50000000</v>
      </c>
      <c r="E811" s="88" t="s">
        <v>20</v>
      </c>
      <c r="F811" s="278">
        <v>20000000</v>
      </c>
      <c r="G811" s="206"/>
      <c r="H811" s="206"/>
      <c r="I811" s="171"/>
    </row>
    <row r="812" spans="1:9" s="83" customFormat="1" ht="15" customHeight="1" x14ac:dyDescent="0.25">
      <c r="A812" s="117">
        <v>4</v>
      </c>
      <c r="B812" s="319" t="s">
        <v>1367</v>
      </c>
      <c r="C812" s="119" t="s">
        <v>1355</v>
      </c>
      <c r="D812" s="120">
        <v>35000000</v>
      </c>
      <c r="E812" s="88" t="s">
        <v>20</v>
      </c>
      <c r="F812" s="278">
        <f>D812</f>
        <v>35000000</v>
      </c>
      <c r="G812" s="206"/>
      <c r="H812" s="206"/>
      <c r="I812" s="171"/>
    </row>
    <row r="813" spans="1:9" s="83" customFormat="1" ht="15" customHeight="1" x14ac:dyDescent="0.25">
      <c r="A813" s="117">
        <v>5</v>
      </c>
      <c r="B813" s="319" t="s">
        <v>1368</v>
      </c>
      <c r="C813" s="119" t="s">
        <v>1356</v>
      </c>
      <c r="D813" s="120">
        <v>10000000</v>
      </c>
      <c r="E813" s="123">
        <v>2537799.7799999998</v>
      </c>
      <c r="F813" s="278">
        <v>5000000</v>
      </c>
      <c r="G813" s="206"/>
      <c r="H813" s="206"/>
      <c r="I813" s="171"/>
    </row>
    <row r="814" spans="1:9" s="83" customFormat="1" ht="15" customHeight="1" x14ac:dyDescent="0.25">
      <c r="A814" s="117">
        <v>6</v>
      </c>
      <c r="B814" s="319" t="s">
        <v>1369</v>
      </c>
      <c r="C814" s="119" t="s">
        <v>1357</v>
      </c>
      <c r="D814" s="120">
        <v>10000000</v>
      </c>
      <c r="E814" s="88" t="s">
        <v>20</v>
      </c>
      <c r="F814" s="278">
        <v>5000000</v>
      </c>
      <c r="G814" s="206"/>
      <c r="H814" s="206"/>
      <c r="I814" s="171"/>
    </row>
    <row r="815" spans="1:9" s="83" customFormat="1" ht="15" customHeight="1" x14ac:dyDescent="0.25">
      <c r="A815" s="117">
        <v>7</v>
      </c>
      <c r="B815" s="319" t="s">
        <v>1370</v>
      </c>
      <c r="C815" s="119" t="s">
        <v>1358</v>
      </c>
      <c r="D815" s="120">
        <v>20000000</v>
      </c>
      <c r="E815" s="123">
        <v>4030350</v>
      </c>
      <c r="F815" s="278">
        <f>D815</f>
        <v>20000000</v>
      </c>
      <c r="G815" s="206"/>
      <c r="H815" s="206"/>
      <c r="I815" s="171"/>
    </row>
    <row r="816" spans="1:9" s="83" customFormat="1" ht="15" customHeight="1" x14ac:dyDescent="0.25">
      <c r="A816" s="117">
        <v>8</v>
      </c>
      <c r="B816" s="319" t="s">
        <v>1371</v>
      </c>
      <c r="C816" s="119" t="s">
        <v>1359</v>
      </c>
      <c r="D816" s="120">
        <v>20000000</v>
      </c>
      <c r="E816" s="123">
        <v>4347000</v>
      </c>
      <c r="F816" s="278">
        <v>10000000</v>
      </c>
      <c r="G816" s="206"/>
      <c r="H816" s="206"/>
      <c r="I816" s="171"/>
    </row>
    <row r="817" spans="1:9" s="83" customFormat="1" ht="15" customHeight="1" x14ac:dyDescent="0.25">
      <c r="A817" s="117">
        <v>9</v>
      </c>
      <c r="B817" s="319" t="s">
        <v>1372</v>
      </c>
      <c r="C817" s="119" t="s">
        <v>1360</v>
      </c>
      <c r="D817" s="120">
        <v>25000000</v>
      </c>
      <c r="E817" s="88" t="s">
        <v>20</v>
      </c>
      <c r="F817" s="278">
        <f>D817</f>
        <v>25000000</v>
      </c>
      <c r="G817" s="206"/>
      <c r="H817" s="206"/>
      <c r="I817" s="171"/>
    </row>
    <row r="818" spans="1:9" s="83" customFormat="1" ht="15" customHeight="1" x14ac:dyDescent="0.25">
      <c r="A818" s="117">
        <v>10</v>
      </c>
      <c r="B818" s="319" t="s">
        <v>1373</v>
      </c>
      <c r="C818" s="119" t="s">
        <v>1361</v>
      </c>
      <c r="D818" s="120">
        <v>25000000</v>
      </c>
      <c r="E818" s="123">
        <v>2461757.7799999998</v>
      </c>
      <c r="F818" s="278">
        <v>10000000</v>
      </c>
      <c r="G818" s="206"/>
      <c r="H818" s="206"/>
      <c r="I818" s="171"/>
    </row>
    <row r="819" spans="1:9" s="83" customFormat="1" ht="15" customHeight="1" x14ac:dyDescent="0.25">
      <c r="A819" s="117">
        <v>11</v>
      </c>
      <c r="B819" s="319" t="s">
        <v>1374</v>
      </c>
      <c r="C819" s="119" t="s">
        <v>1362</v>
      </c>
      <c r="D819" s="120">
        <v>20000000</v>
      </c>
      <c r="E819" s="88" t="s">
        <v>20</v>
      </c>
      <c r="F819" s="278">
        <v>10000000</v>
      </c>
      <c r="G819" s="206"/>
      <c r="H819" s="206"/>
      <c r="I819" s="171"/>
    </row>
    <row r="820" spans="1:9" s="83" customFormat="1" ht="15" customHeight="1" x14ac:dyDescent="0.25">
      <c r="A820" s="117">
        <v>12</v>
      </c>
      <c r="B820" s="320">
        <v>5060001860106</v>
      </c>
      <c r="C820" s="119" t="s">
        <v>1363</v>
      </c>
      <c r="D820" s="120">
        <v>2000000</v>
      </c>
      <c r="E820" s="88" t="s">
        <v>20</v>
      </c>
      <c r="F820" s="278">
        <f>D820</f>
        <v>2000000</v>
      </c>
      <c r="G820" s="206"/>
      <c r="H820" s="206"/>
      <c r="I820" s="171"/>
    </row>
    <row r="821" spans="1:9" s="83" customFormat="1" ht="15" customHeight="1" x14ac:dyDescent="0.25">
      <c r="A821" s="1201" t="s">
        <v>1351</v>
      </c>
      <c r="B821" s="1201"/>
      <c r="C821" s="1201"/>
      <c r="D821" s="102">
        <v>500000000</v>
      </c>
      <c r="E821" s="103">
        <v>291176561.17000002</v>
      </c>
      <c r="F821" s="279">
        <f>SUM(F809:F820)</f>
        <v>425000000</v>
      </c>
      <c r="G821" s="148"/>
      <c r="H821" s="148"/>
      <c r="I821" s="171"/>
    </row>
    <row r="822" spans="1:9" s="83" customFormat="1" ht="15.75" x14ac:dyDescent="0.25">
      <c r="A822" s="267">
        <v>5</v>
      </c>
      <c r="B822" s="312" t="s">
        <v>473</v>
      </c>
      <c r="C822" s="131"/>
      <c r="D822" s="132"/>
      <c r="E822" s="132"/>
      <c r="F822" s="278"/>
      <c r="G822" s="206"/>
      <c r="H822" s="206"/>
      <c r="I822" s="85"/>
    </row>
    <row r="823" spans="1:9" s="83" customFormat="1" ht="15.75" x14ac:dyDescent="0.25">
      <c r="A823" s="117">
        <v>1</v>
      </c>
      <c r="B823" s="307" t="s">
        <v>475</v>
      </c>
      <c r="C823" s="119" t="s">
        <v>472</v>
      </c>
      <c r="D823" s="120">
        <v>60000000</v>
      </c>
      <c r="E823" s="123">
        <v>17860505.629999999</v>
      </c>
      <c r="F823" s="278">
        <f>D823</f>
        <v>60000000</v>
      </c>
      <c r="G823" s="206"/>
      <c r="H823" s="206"/>
      <c r="I823" s="85"/>
    </row>
    <row r="824" spans="1:9" s="83" customFormat="1" ht="15" customHeight="1" x14ac:dyDescent="0.25">
      <c r="A824" s="1201" t="s">
        <v>474</v>
      </c>
      <c r="B824" s="1201"/>
      <c r="C824" s="1201"/>
      <c r="D824" s="102">
        <v>60000000</v>
      </c>
      <c r="E824" s="103">
        <v>17860505.629999999</v>
      </c>
      <c r="F824" s="279">
        <f>F823</f>
        <v>60000000</v>
      </c>
      <c r="G824" s="148"/>
      <c r="H824" s="148"/>
      <c r="I824" s="85"/>
    </row>
    <row r="825" spans="1:9" s="83" customFormat="1" ht="15.75" x14ac:dyDescent="0.25">
      <c r="A825" s="267">
        <v>6</v>
      </c>
      <c r="B825" s="312" t="s">
        <v>1990</v>
      </c>
      <c r="C825" s="153"/>
      <c r="F825" s="277"/>
      <c r="G825" s="245"/>
      <c r="H825" s="245"/>
      <c r="I825" s="85"/>
    </row>
    <row r="826" spans="1:9" s="83" customFormat="1" ht="31.5" x14ac:dyDescent="0.25">
      <c r="A826" s="117">
        <v>1</v>
      </c>
      <c r="B826" s="319" t="s">
        <v>1993</v>
      </c>
      <c r="C826" s="119" t="s">
        <v>1991</v>
      </c>
      <c r="D826" s="120">
        <v>50000000</v>
      </c>
      <c r="E826" s="88" t="s">
        <v>20</v>
      </c>
      <c r="F826" s="278">
        <f>D826</f>
        <v>50000000</v>
      </c>
      <c r="G826" s="206"/>
      <c r="H826" s="206"/>
      <c r="I826" s="85"/>
    </row>
    <row r="827" spans="1:9" s="83" customFormat="1" ht="15.75" x14ac:dyDescent="0.25">
      <c r="A827" s="117">
        <v>2</v>
      </c>
      <c r="B827" s="319" t="s">
        <v>1994</v>
      </c>
      <c r="C827" s="119" t="s">
        <v>1992</v>
      </c>
      <c r="D827" s="120">
        <v>50000000</v>
      </c>
      <c r="E827" s="88" t="s">
        <v>20</v>
      </c>
      <c r="F827" s="278">
        <f>D827</f>
        <v>50000000</v>
      </c>
      <c r="G827" s="206"/>
      <c r="H827" s="206"/>
      <c r="I827" s="85"/>
    </row>
    <row r="828" spans="1:9" s="83" customFormat="1" ht="15" customHeight="1" x14ac:dyDescent="0.25">
      <c r="A828" s="1201" t="s">
        <v>1995</v>
      </c>
      <c r="B828" s="1201"/>
      <c r="C828" s="1201"/>
      <c r="D828" s="102">
        <v>100000000</v>
      </c>
      <c r="E828" s="98">
        <v>0</v>
      </c>
      <c r="F828" s="279">
        <f>SUM(F825:F827)</f>
        <v>100000000</v>
      </c>
      <c r="G828" s="148"/>
      <c r="H828" s="148"/>
      <c r="I828" s="85"/>
    </row>
    <row r="829" spans="1:9" s="83" customFormat="1" ht="15.75" x14ac:dyDescent="0.25">
      <c r="A829" s="267">
        <v>7</v>
      </c>
      <c r="B829" s="313" t="s">
        <v>1997</v>
      </c>
      <c r="C829" s="153"/>
      <c r="F829" s="277"/>
      <c r="G829" s="245"/>
      <c r="H829" s="245"/>
      <c r="I829" s="85"/>
    </row>
    <row r="830" spans="1:9" s="83" customFormat="1" ht="15.75" x14ac:dyDescent="0.25">
      <c r="A830" s="117">
        <v>1</v>
      </c>
      <c r="B830" s="319" t="s">
        <v>2008</v>
      </c>
      <c r="C830" s="119" t="s">
        <v>2000</v>
      </c>
      <c r="D830" s="120">
        <v>10000000</v>
      </c>
      <c r="E830" s="88" t="s">
        <v>20</v>
      </c>
      <c r="F830" s="278">
        <f t="shared" ref="F830:F837" si="29">D830</f>
        <v>10000000</v>
      </c>
      <c r="G830" s="206"/>
      <c r="H830" s="206"/>
      <c r="I830" s="85"/>
    </row>
    <row r="831" spans="1:9" s="83" customFormat="1" ht="31.5" x14ac:dyDescent="0.25">
      <c r="A831" s="117">
        <v>2</v>
      </c>
      <c r="B831" s="319" t="s">
        <v>2009</v>
      </c>
      <c r="C831" s="119" t="s">
        <v>2001</v>
      </c>
      <c r="D831" s="120">
        <v>100000000</v>
      </c>
      <c r="E831" s="123">
        <v>68611111.109999999</v>
      </c>
      <c r="F831" s="278">
        <f t="shared" si="29"/>
        <v>100000000</v>
      </c>
      <c r="G831" s="206"/>
      <c r="H831" s="206"/>
      <c r="I831" s="85"/>
    </row>
    <row r="832" spans="1:9" s="83" customFormat="1" ht="15.75" x14ac:dyDescent="0.25">
      <c r="A832" s="117">
        <v>3</v>
      </c>
      <c r="B832" s="319" t="s">
        <v>2010</v>
      </c>
      <c r="C832" s="119" t="s">
        <v>2002</v>
      </c>
      <c r="D832" s="120">
        <v>15000000</v>
      </c>
      <c r="E832" s="123">
        <v>700000</v>
      </c>
      <c r="F832" s="278">
        <f t="shared" si="29"/>
        <v>15000000</v>
      </c>
      <c r="G832" s="206"/>
      <c r="H832" s="206"/>
      <c r="I832" s="85"/>
    </row>
    <row r="833" spans="1:9" s="83" customFormat="1" ht="31.5" x14ac:dyDescent="0.25">
      <c r="A833" s="117">
        <v>4</v>
      </c>
      <c r="B833" s="319" t="s">
        <v>2011</v>
      </c>
      <c r="C833" s="119" t="s">
        <v>2003</v>
      </c>
      <c r="D833" s="120">
        <v>20000000</v>
      </c>
      <c r="E833" s="88" t="s">
        <v>20</v>
      </c>
      <c r="F833" s="278">
        <f t="shared" si="29"/>
        <v>20000000</v>
      </c>
      <c r="G833" s="206"/>
      <c r="H833" s="206"/>
      <c r="I833" s="85"/>
    </row>
    <row r="834" spans="1:9" s="83" customFormat="1" ht="31.5" x14ac:dyDescent="0.25">
      <c r="A834" s="117">
        <v>5</v>
      </c>
      <c r="B834" s="319" t="s">
        <v>2012</v>
      </c>
      <c r="C834" s="119" t="s">
        <v>2004</v>
      </c>
      <c r="D834" s="120">
        <v>5000000</v>
      </c>
      <c r="E834" s="123">
        <v>600000</v>
      </c>
      <c r="F834" s="278">
        <f t="shared" si="29"/>
        <v>5000000</v>
      </c>
      <c r="G834" s="206"/>
      <c r="H834" s="206"/>
      <c r="I834" s="85"/>
    </row>
    <row r="835" spans="1:9" s="83" customFormat="1" ht="31.5" x14ac:dyDescent="0.25">
      <c r="A835" s="117">
        <v>6</v>
      </c>
      <c r="B835" s="319" t="s">
        <v>2013</v>
      </c>
      <c r="C835" s="119" t="s">
        <v>2005</v>
      </c>
      <c r="D835" s="120">
        <v>40000000</v>
      </c>
      <c r="E835" s="88" t="s">
        <v>20</v>
      </c>
      <c r="F835" s="278">
        <f t="shared" si="29"/>
        <v>40000000</v>
      </c>
      <c r="G835" s="206"/>
      <c r="H835" s="206"/>
      <c r="I835" s="85"/>
    </row>
    <row r="836" spans="1:9" s="83" customFormat="1" ht="15.75" x14ac:dyDescent="0.25">
      <c r="A836" s="117">
        <v>7</v>
      </c>
      <c r="B836" s="319" t="s">
        <v>2014</v>
      </c>
      <c r="C836" s="119" t="s">
        <v>2006</v>
      </c>
      <c r="D836" s="120">
        <v>50000000</v>
      </c>
      <c r="E836" s="88" t="s">
        <v>20</v>
      </c>
      <c r="F836" s="278">
        <f t="shared" si="29"/>
        <v>50000000</v>
      </c>
      <c r="G836" s="206"/>
      <c r="H836" s="206"/>
      <c r="I836" s="85"/>
    </row>
    <row r="837" spans="1:9" s="83" customFormat="1" ht="15.75" x14ac:dyDescent="0.25">
      <c r="A837" s="117">
        <v>8</v>
      </c>
      <c r="B837" s="319" t="s">
        <v>2015</v>
      </c>
      <c r="C837" s="119" t="s">
        <v>2007</v>
      </c>
      <c r="D837" s="120">
        <v>10000000</v>
      </c>
      <c r="E837" s="88" t="s">
        <v>20</v>
      </c>
      <c r="F837" s="278">
        <f t="shared" si="29"/>
        <v>10000000</v>
      </c>
      <c r="G837" s="206"/>
      <c r="H837" s="206"/>
      <c r="I837" s="85"/>
    </row>
    <row r="838" spans="1:9" s="83" customFormat="1" ht="15" customHeight="1" x14ac:dyDescent="0.25">
      <c r="A838" s="1201" t="s">
        <v>1999</v>
      </c>
      <c r="B838" s="1201"/>
      <c r="C838" s="1201"/>
      <c r="D838" s="102">
        <v>250000000</v>
      </c>
      <c r="E838" s="103">
        <v>69911111.109999999</v>
      </c>
      <c r="F838" s="279">
        <f>SUM(F830:F837)</f>
        <v>250000000</v>
      </c>
      <c r="G838" s="148"/>
      <c r="H838" s="148"/>
      <c r="I838" s="85"/>
    </row>
    <row r="839" spans="1:9" s="83" customFormat="1" ht="15.75" x14ac:dyDescent="0.25">
      <c r="A839" s="267">
        <v>8</v>
      </c>
      <c r="B839" s="313" t="s">
        <v>1850</v>
      </c>
      <c r="C839" s="154"/>
      <c r="D839" s="126"/>
      <c r="E839" s="126"/>
      <c r="F839" s="283"/>
      <c r="G839" s="249"/>
      <c r="H839" s="249"/>
      <c r="I839" s="85"/>
    </row>
    <row r="840" spans="1:9" s="83" customFormat="1" ht="15.75" x14ac:dyDescent="0.25">
      <c r="A840" s="117">
        <v>1</v>
      </c>
      <c r="B840" s="319" t="s">
        <v>1869</v>
      </c>
      <c r="C840" s="119" t="s">
        <v>1858</v>
      </c>
      <c r="D840" s="120">
        <v>10000000</v>
      </c>
      <c r="E840" s="88" t="s">
        <v>20</v>
      </c>
      <c r="F840" s="278">
        <f>D840</f>
        <v>10000000</v>
      </c>
      <c r="G840" s="206"/>
      <c r="H840" s="206"/>
      <c r="I840" s="85"/>
    </row>
    <row r="841" spans="1:9" s="83" customFormat="1" ht="15.75" x14ac:dyDescent="0.25">
      <c r="A841" s="117">
        <v>2</v>
      </c>
      <c r="B841" s="319" t="s">
        <v>1870</v>
      </c>
      <c r="C841" s="119" t="s">
        <v>1859</v>
      </c>
      <c r="D841" s="120">
        <v>10000000</v>
      </c>
      <c r="E841" s="88" t="s">
        <v>20</v>
      </c>
      <c r="F841" s="278">
        <f>D841</f>
        <v>10000000</v>
      </c>
      <c r="G841" s="206"/>
      <c r="H841" s="206"/>
      <c r="I841" s="85"/>
    </row>
    <row r="842" spans="1:9" s="83" customFormat="1" ht="31.5" x14ac:dyDescent="0.25">
      <c r="A842" s="117">
        <v>3</v>
      </c>
      <c r="B842" s="319" t="s">
        <v>1871</v>
      </c>
      <c r="C842" s="119" t="s">
        <v>1860</v>
      </c>
      <c r="D842" s="120">
        <v>28000000</v>
      </c>
      <c r="E842" s="88" t="s">
        <v>20</v>
      </c>
      <c r="F842" s="278">
        <f>D842</f>
        <v>28000000</v>
      </c>
      <c r="G842" s="206"/>
      <c r="H842" s="206"/>
      <c r="I842" s="85"/>
    </row>
    <row r="843" spans="1:9" s="83" customFormat="1" ht="31.5" x14ac:dyDescent="0.25">
      <c r="A843" s="117">
        <v>4</v>
      </c>
      <c r="B843" s="319" t="s">
        <v>1872</v>
      </c>
      <c r="C843" s="119" t="s">
        <v>1861</v>
      </c>
      <c r="D843" s="120">
        <v>906811784.88999999</v>
      </c>
      <c r="E843" s="88" t="s">
        <v>20</v>
      </c>
      <c r="F843" s="296">
        <v>606811784.88999999</v>
      </c>
      <c r="G843" s="123"/>
      <c r="H843" s="123"/>
      <c r="I843" s="85"/>
    </row>
    <row r="844" spans="1:9" s="83" customFormat="1" ht="15.75" x14ac:dyDescent="0.25">
      <c r="A844" s="117">
        <v>5</v>
      </c>
      <c r="B844" s="319" t="s">
        <v>1873</v>
      </c>
      <c r="C844" s="119" t="s">
        <v>1862</v>
      </c>
      <c r="D844" s="120">
        <v>25000000</v>
      </c>
      <c r="E844" s="88" t="s">
        <v>20</v>
      </c>
      <c r="F844" s="278">
        <f>D844</f>
        <v>25000000</v>
      </c>
      <c r="G844" s="206"/>
      <c r="H844" s="206"/>
      <c r="I844" s="85"/>
    </row>
    <row r="845" spans="1:9" s="83" customFormat="1" ht="15.75" x14ac:dyDescent="0.25">
      <c r="A845" s="117">
        <v>6</v>
      </c>
      <c r="B845" s="319" t="s">
        <v>1874</v>
      </c>
      <c r="C845" s="119" t="s">
        <v>1863</v>
      </c>
      <c r="D845" s="120">
        <v>30000000</v>
      </c>
      <c r="E845" s="88" t="s">
        <v>20</v>
      </c>
      <c r="F845" s="278">
        <v>10000000</v>
      </c>
      <c r="G845" s="206"/>
      <c r="H845" s="206"/>
      <c r="I845" s="85"/>
    </row>
    <row r="846" spans="1:9" s="83" customFormat="1" ht="15.75" x14ac:dyDescent="0.25">
      <c r="A846" s="117">
        <v>7</v>
      </c>
      <c r="B846" s="319" t="s">
        <v>1875</v>
      </c>
      <c r="C846" s="119" t="s">
        <v>1864</v>
      </c>
      <c r="D846" s="120">
        <v>26000000</v>
      </c>
      <c r="E846" s="88" t="s">
        <v>20</v>
      </c>
      <c r="F846" s="278">
        <f>D846</f>
        <v>26000000</v>
      </c>
      <c r="G846" s="206"/>
      <c r="H846" s="206"/>
      <c r="I846" s="85"/>
    </row>
    <row r="847" spans="1:9" s="83" customFormat="1" ht="15.75" x14ac:dyDescent="0.25">
      <c r="A847" s="117">
        <v>8</v>
      </c>
      <c r="B847" s="319" t="s">
        <v>1876</v>
      </c>
      <c r="C847" s="119" t="s">
        <v>1865</v>
      </c>
      <c r="D847" s="120">
        <v>5000000</v>
      </c>
      <c r="E847" s="88" t="s">
        <v>20</v>
      </c>
      <c r="F847" s="278">
        <f>D847</f>
        <v>5000000</v>
      </c>
      <c r="G847" s="206"/>
      <c r="H847" s="206"/>
      <c r="I847" s="85"/>
    </row>
    <row r="848" spans="1:9" s="83" customFormat="1" ht="15" customHeight="1" x14ac:dyDescent="0.25">
      <c r="A848" s="117">
        <v>9</v>
      </c>
      <c r="B848" s="319" t="s">
        <v>1877</v>
      </c>
      <c r="C848" s="119" t="s">
        <v>1866</v>
      </c>
      <c r="D848" s="120">
        <v>5000000</v>
      </c>
      <c r="E848" s="88" t="s">
        <v>20</v>
      </c>
      <c r="F848" s="278">
        <f>D848</f>
        <v>5000000</v>
      </c>
      <c r="G848" s="206"/>
      <c r="H848" s="206"/>
      <c r="I848" s="85"/>
    </row>
    <row r="849" spans="1:9" s="83" customFormat="1" ht="15.75" x14ac:dyDescent="0.25">
      <c r="A849" s="117">
        <v>10</v>
      </c>
      <c r="B849" s="319" t="s">
        <v>1878</v>
      </c>
      <c r="C849" s="119" t="s">
        <v>1867</v>
      </c>
      <c r="D849" s="120">
        <v>5000000</v>
      </c>
      <c r="E849" s="88" t="s">
        <v>20</v>
      </c>
      <c r="F849" s="278">
        <f>D849</f>
        <v>5000000</v>
      </c>
      <c r="G849" s="206"/>
      <c r="H849" s="206"/>
      <c r="I849" s="85"/>
    </row>
    <row r="850" spans="1:9" s="83" customFormat="1" ht="15.75" x14ac:dyDescent="0.25">
      <c r="A850" s="117">
        <v>11</v>
      </c>
      <c r="B850" s="319" t="s">
        <v>1879</v>
      </c>
      <c r="C850" s="119" t="s">
        <v>1868</v>
      </c>
      <c r="D850" s="120">
        <v>40000000</v>
      </c>
      <c r="E850" s="88" t="s">
        <v>20</v>
      </c>
      <c r="F850" s="278">
        <f>D850</f>
        <v>40000000</v>
      </c>
      <c r="G850" s="206"/>
      <c r="H850" s="206"/>
      <c r="I850" s="85"/>
    </row>
    <row r="851" spans="1:9" s="83" customFormat="1" ht="15" customHeight="1" x14ac:dyDescent="0.25">
      <c r="A851" s="1201" t="s">
        <v>1857</v>
      </c>
      <c r="B851" s="1201"/>
      <c r="C851" s="1201"/>
      <c r="D851" s="102">
        <v>1090811784.8900001</v>
      </c>
      <c r="E851" s="98">
        <v>0</v>
      </c>
      <c r="F851" s="279">
        <f>SUM(F840:F850)</f>
        <v>770811784.88999999</v>
      </c>
      <c r="G851" s="148"/>
      <c r="H851" s="148"/>
      <c r="I851" s="85"/>
    </row>
    <row r="852" spans="1:9" s="83" customFormat="1" ht="15.75" x14ac:dyDescent="0.25">
      <c r="A852" s="267">
        <v>9</v>
      </c>
      <c r="B852" s="313" t="s">
        <v>2200</v>
      </c>
      <c r="C852" s="153"/>
      <c r="F852" s="277"/>
      <c r="G852" s="245"/>
      <c r="H852" s="245"/>
      <c r="I852" s="85"/>
    </row>
    <row r="853" spans="1:9" s="83" customFormat="1" ht="15.75" x14ac:dyDescent="0.25">
      <c r="A853" s="117">
        <v>1</v>
      </c>
      <c r="B853" s="319" t="s">
        <v>2222</v>
      </c>
      <c r="C853" s="119" t="s">
        <v>2203</v>
      </c>
      <c r="D853" s="115" t="s">
        <v>20</v>
      </c>
      <c r="E853" s="88" t="s">
        <v>20</v>
      </c>
      <c r="F853" s="278" t="str">
        <f>D853</f>
        <v>-</v>
      </c>
      <c r="G853" s="206"/>
      <c r="H853" s="206"/>
      <c r="I853" s="85"/>
    </row>
    <row r="854" spans="1:9" s="83" customFormat="1" ht="15.75" x14ac:dyDescent="0.25">
      <c r="A854" s="117">
        <v>2</v>
      </c>
      <c r="B854" s="319" t="s">
        <v>2223</v>
      </c>
      <c r="C854" s="119" t="s">
        <v>2204</v>
      </c>
      <c r="D854" s="120">
        <v>6000000</v>
      </c>
      <c r="E854" s="88" t="s">
        <v>20</v>
      </c>
      <c r="F854" s="278">
        <v>1000000</v>
      </c>
      <c r="G854" s="206"/>
      <c r="H854" s="206"/>
      <c r="I854" s="85"/>
    </row>
    <row r="855" spans="1:9" s="83" customFormat="1" ht="15.75" x14ac:dyDescent="0.25">
      <c r="A855" s="117">
        <v>3</v>
      </c>
      <c r="B855" s="319" t="s">
        <v>2224</v>
      </c>
      <c r="C855" s="119" t="s">
        <v>2205</v>
      </c>
      <c r="D855" s="120">
        <v>1600000</v>
      </c>
      <c r="E855" s="88" t="s">
        <v>20</v>
      </c>
      <c r="F855" s="278">
        <v>0</v>
      </c>
      <c r="G855" s="206"/>
      <c r="H855" s="206"/>
      <c r="I855" s="85"/>
    </row>
    <row r="856" spans="1:9" s="83" customFormat="1" ht="15.75" x14ac:dyDescent="0.25">
      <c r="A856" s="117">
        <v>4</v>
      </c>
      <c r="B856" s="319" t="s">
        <v>2225</v>
      </c>
      <c r="C856" s="119" t="s">
        <v>2206</v>
      </c>
      <c r="D856" s="120">
        <v>50000000</v>
      </c>
      <c r="E856" s="88" t="s">
        <v>20</v>
      </c>
      <c r="F856" s="278">
        <v>0</v>
      </c>
      <c r="G856" s="206"/>
      <c r="H856" s="206"/>
      <c r="I856" s="85"/>
    </row>
    <row r="857" spans="1:9" s="83" customFormat="1" ht="31.5" x14ac:dyDescent="0.25">
      <c r="A857" s="117">
        <v>5</v>
      </c>
      <c r="B857" s="319" t="s">
        <v>2226</v>
      </c>
      <c r="C857" s="119" t="s">
        <v>2207</v>
      </c>
      <c r="D857" s="120">
        <v>3000000</v>
      </c>
      <c r="E857" s="88" t="s">
        <v>20</v>
      </c>
      <c r="F857" s="278">
        <f>D857</f>
        <v>3000000</v>
      </c>
      <c r="G857" s="206"/>
      <c r="H857" s="206"/>
      <c r="I857" s="85"/>
    </row>
    <row r="858" spans="1:9" s="83" customFormat="1" ht="31.5" x14ac:dyDescent="0.25">
      <c r="A858" s="117">
        <v>6</v>
      </c>
      <c r="B858" s="319" t="s">
        <v>2227</v>
      </c>
      <c r="C858" s="119" t="s">
        <v>2208</v>
      </c>
      <c r="D858" s="120">
        <v>1500000</v>
      </c>
      <c r="E858" s="123">
        <v>915000</v>
      </c>
      <c r="F858" s="278">
        <f>D858</f>
        <v>1500000</v>
      </c>
      <c r="G858" s="206"/>
      <c r="H858" s="206"/>
      <c r="I858" s="85"/>
    </row>
    <row r="859" spans="1:9" s="83" customFormat="1" ht="15.75" x14ac:dyDescent="0.25">
      <c r="A859" s="117">
        <v>7</v>
      </c>
      <c r="B859" s="319" t="s">
        <v>2228</v>
      </c>
      <c r="C859" s="119" t="s">
        <v>2209</v>
      </c>
      <c r="D859" s="120">
        <v>1500000</v>
      </c>
      <c r="E859" s="88" t="s">
        <v>20</v>
      </c>
      <c r="F859" s="278">
        <f>D859</f>
        <v>1500000</v>
      </c>
      <c r="G859" s="206"/>
      <c r="H859" s="206"/>
      <c r="I859" s="85"/>
    </row>
    <row r="860" spans="1:9" s="83" customFormat="1" ht="15.75" x14ac:dyDescent="0.25">
      <c r="A860" s="117">
        <v>8</v>
      </c>
      <c r="B860" s="319" t="s">
        <v>2229</v>
      </c>
      <c r="C860" s="119" t="s">
        <v>2210</v>
      </c>
      <c r="D860" s="120">
        <v>10000000</v>
      </c>
      <c r="E860" s="88" t="s">
        <v>20</v>
      </c>
      <c r="F860" s="278">
        <f>D860</f>
        <v>10000000</v>
      </c>
      <c r="G860" s="206"/>
      <c r="H860" s="206"/>
      <c r="I860" s="85"/>
    </row>
    <row r="861" spans="1:9" s="83" customFormat="1" ht="31.5" x14ac:dyDescent="0.25">
      <c r="A861" s="117">
        <v>9</v>
      </c>
      <c r="B861" s="319" t="s">
        <v>2230</v>
      </c>
      <c r="C861" s="119" t="s">
        <v>2211</v>
      </c>
      <c r="D861" s="120">
        <v>500000</v>
      </c>
      <c r="E861" s="88" t="s">
        <v>20</v>
      </c>
      <c r="F861" s="278">
        <f>D861</f>
        <v>500000</v>
      </c>
      <c r="G861" s="206"/>
      <c r="H861" s="206"/>
      <c r="I861" s="85"/>
    </row>
    <row r="862" spans="1:9" s="83" customFormat="1" ht="15.75" x14ac:dyDescent="0.25">
      <c r="A862" s="117">
        <v>10</v>
      </c>
      <c r="B862" s="319" t="s">
        <v>2231</v>
      </c>
      <c r="C862" s="119" t="s">
        <v>2212</v>
      </c>
      <c r="D862" s="120">
        <v>750000000</v>
      </c>
      <c r="E862" s="88" t="s">
        <v>20</v>
      </c>
      <c r="F862" s="278">
        <v>350000000</v>
      </c>
      <c r="G862" s="206"/>
      <c r="H862" s="206"/>
      <c r="I862" s="85"/>
    </row>
    <row r="863" spans="1:9" s="83" customFormat="1" ht="15.75" x14ac:dyDescent="0.25">
      <c r="A863" s="117">
        <v>11</v>
      </c>
      <c r="B863" s="319" t="s">
        <v>2232</v>
      </c>
      <c r="C863" s="119" t="s">
        <v>2213</v>
      </c>
      <c r="D863" s="120">
        <v>1500000</v>
      </c>
      <c r="E863" s="88" t="s">
        <v>20</v>
      </c>
      <c r="F863" s="278">
        <f t="shared" ref="F863:F872" si="30">D863</f>
        <v>1500000</v>
      </c>
      <c r="G863" s="206"/>
      <c r="H863" s="206"/>
      <c r="I863" s="85"/>
    </row>
    <row r="864" spans="1:9" s="83" customFormat="1" ht="15.75" x14ac:dyDescent="0.25">
      <c r="A864" s="117">
        <v>12</v>
      </c>
      <c r="B864" s="319" t="s">
        <v>2233</v>
      </c>
      <c r="C864" s="119" t="s">
        <v>2214</v>
      </c>
      <c r="D864" s="120">
        <v>1000000</v>
      </c>
      <c r="E864" s="123">
        <v>475000</v>
      </c>
      <c r="F864" s="278">
        <f t="shared" si="30"/>
        <v>1000000</v>
      </c>
      <c r="G864" s="206"/>
      <c r="H864" s="206"/>
      <c r="I864" s="85"/>
    </row>
    <row r="865" spans="1:9" s="83" customFormat="1" ht="15.75" x14ac:dyDescent="0.25">
      <c r="A865" s="117">
        <v>13</v>
      </c>
      <c r="B865" s="319" t="s">
        <v>2234</v>
      </c>
      <c r="C865" s="119" t="s">
        <v>2215</v>
      </c>
      <c r="D865" s="120">
        <v>1000000</v>
      </c>
      <c r="E865" s="123">
        <v>925000</v>
      </c>
      <c r="F865" s="278">
        <f t="shared" si="30"/>
        <v>1000000</v>
      </c>
      <c r="G865" s="206"/>
      <c r="H865" s="206"/>
      <c r="I865" s="85"/>
    </row>
    <row r="866" spans="1:9" s="83" customFormat="1" ht="15.75" x14ac:dyDescent="0.25">
      <c r="A866" s="117">
        <v>14</v>
      </c>
      <c r="B866" s="319" t="s">
        <v>2235</v>
      </c>
      <c r="C866" s="119" t="s">
        <v>2216</v>
      </c>
      <c r="D866" s="120">
        <v>200000</v>
      </c>
      <c r="E866" s="88" t="s">
        <v>20</v>
      </c>
      <c r="F866" s="278">
        <f t="shared" si="30"/>
        <v>200000</v>
      </c>
      <c r="G866" s="206"/>
      <c r="H866" s="206"/>
      <c r="I866" s="85"/>
    </row>
    <row r="867" spans="1:9" s="83" customFormat="1" ht="15.75" x14ac:dyDescent="0.25">
      <c r="A867" s="117">
        <v>15</v>
      </c>
      <c r="B867" s="319" t="s">
        <v>2236</v>
      </c>
      <c r="C867" s="119" t="s">
        <v>2217</v>
      </c>
      <c r="D867" s="120">
        <v>200000</v>
      </c>
      <c r="E867" s="88" t="s">
        <v>20</v>
      </c>
      <c r="F867" s="278">
        <f t="shared" si="30"/>
        <v>200000</v>
      </c>
      <c r="G867" s="206"/>
      <c r="H867" s="206"/>
      <c r="I867" s="85"/>
    </row>
    <row r="868" spans="1:9" s="83" customFormat="1" ht="31.5" x14ac:dyDescent="0.25">
      <c r="A868" s="117">
        <v>16</v>
      </c>
      <c r="B868" s="319" t="s">
        <v>2237</v>
      </c>
      <c r="C868" s="119" t="s">
        <v>2218</v>
      </c>
      <c r="D868" s="120">
        <v>1500000</v>
      </c>
      <c r="E868" s="88" t="s">
        <v>20</v>
      </c>
      <c r="F868" s="278">
        <f t="shared" si="30"/>
        <v>1500000</v>
      </c>
      <c r="G868" s="206"/>
      <c r="H868" s="206"/>
      <c r="I868" s="85"/>
    </row>
    <row r="869" spans="1:9" s="83" customFormat="1" ht="15.75" x14ac:dyDescent="0.25">
      <c r="A869" s="117">
        <v>17</v>
      </c>
      <c r="B869" s="319" t="s">
        <v>2238</v>
      </c>
      <c r="C869" s="119" t="s">
        <v>490</v>
      </c>
      <c r="D869" s="120">
        <v>1500000</v>
      </c>
      <c r="E869" s="88" t="s">
        <v>20</v>
      </c>
      <c r="F869" s="278">
        <f t="shared" si="30"/>
        <v>1500000</v>
      </c>
      <c r="G869" s="206"/>
      <c r="H869" s="206"/>
      <c r="I869" s="85"/>
    </row>
    <row r="870" spans="1:9" s="83" customFormat="1" ht="31.5" x14ac:dyDescent="0.25">
      <c r="A870" s="117">
        <v>18</v>
      </c>
      <c r="B870" s="319" t="s">
        <v>2239</v>
      </c>
      <c r="C870" s="119" t="s">
        <v>2219</v>
      </c>
      <c r="D870" s="120">
        <v>3000000</v>
      </c>
      <c r="E870" s="88" t="s">
        <v>20</v>
      </c>
      <c r="F870" s="278">
        <f t="shared" si="30"/>
        <v>3000000</v>
      </c>
      <c r="G870" s="206"/>
      <c r="H870" s="206"/>
      <c r="I870" s="85"/>
    </row>
    <row r="871" spans="1:9" s="83" customFormat="1" ht="31.5" x14ac:dyDescent="0.25">
      <c r="A871" s="117">
        <v>19</v>
      </c>
      <c r="B871" s="319" t="s">
        <v>2240</v>
      </c>
      <c r="C871" s="119" t="s">
        <v>2220</v>
      </c>
      <c r="D871" s="120">
        <v>915000000</v>
      </c>
      <c r="E871" s="123">
        <v>19810000</v>
      </c>
      <c r="F871" s="278">
        <f t="shared" si="30"/>
        <v>915000000</v>
      </c>
      <c r="G871" s="206"/>
      <c r="H871" s="206"/>
      <c r="I871" s="85"/>
    </row>
    <row r="872" spans="1:9" s="83" customFormat="1" ht="15.75" x14ac:dyDescent="0.25">
      <c r="A872" s="117">
        <v>20</v>
      </c>
      <c r="B872" s="319" t="s">
        <v>2241</v>
      </c>
      <c r="C872" s="119" t="s">
        <v>2221</v>
      </c>
      <c r="D872" s="120">
        <v>1000000</v>
      </c>
      <c r="E872" s="88" t="s">
        <v>20</v>
      </c>
      <c r="F872" s="278">
        <f t="shared" si="30"/>
        <v>1000000</v>
      </c>
      <c r="G872" s="206"/>
      <c r="H872" s="206"/>
      <c r="I872" s="85"/>
    </row>
    <row r="873" spans="1:9" s="83" customFormat="1" ht="15.75" x14ac:dyDescent="0.25">
      <c r="A873" s="1231" t="s">
        <v>2202</v>
      </c>
      <c r="B873" s="1231"/>
      <c r="C873" s="1231"/>
      <c r="D873" s="102">
        <v>1750000000</v>
      </c>
      <c r="E873" s="103">
        <v>22125000</v>
      </c>
      <c r="F873" s="279">
        <f>SUM(F853:F872)</f>
        <v>1293400000</v>
      </c>
      <c r="G873" s="148"/>
      <c r="H873" s="148"/>
      <c r="I873" s="85"/>
    </row>
    <row r="874" spans="1:9" s="83" customFormat="1" ht="15.75" x14ac:dyDescent="0.25">
      <c r="A874" s="266">
        <v>10</v>
      </c>
      <c r="B874" s="313" t="s">
        <v>1569</v>
      </c>
      <c r="C874" s="152"/>
      <c r="D874" s="110"/>
      <c r="E874" s="110"/>
      <c r="F874" s="283"/>
      <c r="G874" s="249"/>
      <c r="H874" s="249"/>
      <c r="I874" s="85"/>
    </row>
    <row r="875" spans="1:9" s="83" customFormat="1" ht="31.5" x14ac:dyDescent="0.25">
      <c r="A875" s="117">
        <v>1</v>
      </c>
      <c r="B875" s="319" t="s">
        <v>1590</v>
      </c>
      <c r="C875" s="119" t="s">
        <v>1571</v>
      </c>
      <c r="D875" s="120">
        <v>13147500</v>
      </c>
      <c r="E875" s="88" t="s">
        <v>20</v>
      </c>
      <c r="F875" s="278">
        <f t="shared" ref="F875:F895" si="31">D875</f>
        <v>13147500</v>
      </c>
      <c r="G875" s="206"/>
      <c r="H875" s="206"/>
      <c r="I875" s="85"/>
    </row>
    <row r="876" spans="1:9" s="83" customFormat="1" ht="15.75" x14ac:dyDescent="0.25">
      <c r="A876" s="117">
        <v>2</v>
      </c>
      <c r="B876" s="319" t="s">
        <v>1591</v>
      </c>
      <c r="C876" s="119" t="s">
        <v>1572</v>
      </c>
      <c r="D876" s="115" t="s">
        <v>20</v>
      </c>
      <c r="E876" s="88" t="s">
        <v>20</v>
      </c>
      <c r="F876" s="278" t="str">
        <f t="shared" si="31"/>
        <v>-</v>
      </c>
      <c r="G876" s="206"/>
      <c r="H876" s="206"/>
      <c r="I876" s="85"/>
    </row>
    <row r="877" spans="1:9" s="83" customFormat="1" ht="15.75" x14ac:dyDescent="0.25">
      <c r="A877" s="117">
        <v>3</v>
      </c>
      <c r="B877" s="319" t="s">
        <v>1592</v>
      </c>
      <c r="C877" s="119" t="s">
        <v>530</v>
      </c>
      <c r="D877" s="120">
        <v>5000000</v>
      </c>
      <c r="E877" s="123">
        <v>3807156</v>
      </c>
      <c r="F877" s="278">
        <f t="shared" si="31"/>
        <v>5000000</v>
      </c>
      <c r="G877" s="206"/>
      <c r="H877" s="206"/>
      <c r="I877" s="85"/>
    </row>
    <row r="878" spans="1:9" s="83" customFormat="1" ht="31.5" x14ac:dyDescent="0.25">
      <c r="A878" s="117">
        <v>4</v>
      </c>
      <c r="B878" s="319" t="s">
        <v>1593</v>
      </c>
      <c r="C878" s="119" t="s">
        <v>1573</v>
      </c>
      <c r="D878" s="120">
        <v>32000000</v>
      </c>
      <c r="E878" s="88" t="s">
        <v>20</v>
      </c>
      <c r="F878" s="278">
        <f t="shared" si="31"/>
        <v>32000000</v>
      </c>
      <c r="G878" s="206"/>
      <c r="H878" s="206"/>
      <c r="I878" s="85"/>
    </row>
    <row r="879" spans="1:9" s="83" customFormat="1" ht="47.25" x14ac:dyDescent="0.25">
      <c r="A879" s="117">
        <v>5</v>
      </c>
      <c r="B879" s="319" t="s">
        <v>1594</v>
      </c>
      <c r="C879" s="119" t="s">
        <v>1574</v>
      </c>
      <c r="D879" s="120">
        <v>1500000</v>
      </c>
      <c r="E879" s="88" t="s">
        <v>20</v>
      </c>
      <c r="F879" s="278">
        <f t="shared" si="31"/>
        <v>1500000</v>
      </c>
      <c r="G879" s="206"/>
      <c r="H879" s="206"/>
      <c r="I879" s="85"/>
    </row>
    <row r="880" spans="1:9" s="83" customFormat="1" ht="31.5" x14ac:dyDescent="0.25">
      <c r="A880" s="117">
        <v>6</v>
      </c>
      <c r="B880" s="319" t="s">
        <v>1595</v>
      </c>
      <c r="C880" s="119" t="s">
        <v>1575</v>
      </c>
      <c r="D880" s="120">
        <v>5000000</v>
      </c>
      <c r="E880" s="88" t="s">
        <v>20</v>
      </c>
      <c r="F880" s="278">
        <f t="shared" si="31"/>
        <v>5000000</v>
      </c>
      <c r="G880" s="206"/>
      <c r="H880" s="206"/>
      <c r="I880" s="85"/>
    </row>
    <row r="881" spans="1:9" s="83" customFormat="1" ht="78.75" x14ac:dyDescent="0.25">
      <c r="A881" s="117">
        <v>7</v>
      </c>
      <c r="B881" s="319" t="s">
        <v>1596</v>
      </c>
      <c r="C881" s="119" t="s">
        <v>1576</v>
      </c>
      <c r="D881" s="120">
        <v>2000000</v>
      </c>
      <c r="E881" s="88" t="s">
        <v>20</v>
      </c>
      <c r="F881" s="278">
        <f t="shared" si="31"/>
        <v>2000000</v>
      </c>
      <c r="G881" s="206"/>
      <c r="H881" s="206"/>
      <c r="I881" s="85"/>
    </row>
    <row r="882" spans="1:9" s="83" customFormat="1" ht="31.5" x14ac:dyDescent="0.25">
      <c r="A882" s="117">
        <v>8</v>
      </c>
      <c r="B882" s="319" t="s">
        <v>1597</v>
      </c>
      <c r="C882" s="119" t="s">
        <v>1577</v>
      </c>
      <c r="D882" s="120">
        <v>2000000</v>
      </c>
      <c r="E882" s="88" t="s">
        <v>20</v>
      </c>
      <c r="F882" s="278">
        <f t="shared" si="31"/>
        <v>2000000</v>
      </c>
      <c r="G882" s="206"/>
      <c r="H882" s="206"/>
      <c r="I882" s="85"/>
    </row>
    <row r="883" spans="1:9" s="83" customFormat="1" ht="31.5" x14ac:dyDescent="0.25">
      <c r="A883" s="117">
        <v>9</v>
      </c>
      <c r="B883" s="319" t="s">
        <v>1598</v>
      </c>
      <c r="C883" s="119" t="s">
        <v>1578</v>
      </c>
      <c r="D883" s="120">
        <v>1000000</v>
      </c>
      <c r="E883" s="88" t="s">
        <v>20</v>
      </c>
      <c r="F883" s="278">
        <f t="shared" si="31"/>
        <v>1000000</v>
      </c>
      <c r="G883" s="206"/>
      <c r="H883" s="206"/>
      <c r="I883" s="85"/>
    </row>
    <row r="884" spans="1:9" s="83" customFormat="1" ht="15.75" x14ac:dyDescent="0.25">
      <c r="A884" s="117">
        <v>10</v>
      </c>
      <c r="B884" s="319" t="s">
        <v>1599</v>
      </c>
      <c r="C884" s="119" t="s">
        <v>1579</v>
      </c>
      <c r="D884" s="120">
        <v>2200000</v>
      </c>
      <c r="E884" s="88" t="s">
        <v>20</v>
      </c>
      <c r="F884" s="278">
        <f t="shared" si="31"/>
        <v>2200000</v>
      </c>
      <c r="G884" s="206"/>
      <c r="H884" s="206"/>
      <c r="I884" s="85"/>
    </row>
    <row r="885" spans="1:9" s="83" customFormat="1" ht="15.75" x14ac:dyDescent="0.25">
      <c r="A885" s="117">
        <v>11</v>
      </c>
      <c r="B885" s="319" t="s">
        <v>1600</v>
      </c>
      <c r="C885" s="119" t="s">
        <v>1580</v>
      </c>
      <c r="D885" s="120">
        <v>500000</v>
      </c>
      <c r="E885" s="88" t="s">
        <v>20</v>
      </c>
      <c r="F885" s="278">
        <f t="shared" si="31"/>
        <v>500000</v>
      </c>
      <c r="G885" s="206"/>
      <c r="H885" s="206"/>
      <c r="I885" s="85"/>
    </row>
    <row r="886" spans="1:9" s="83" customFormat="1" ht="15.75" x14ac:dyDescent="0.25">
      <c r="A886" s="117">
        <v>12</v>
      </c>
      <c r="B886" s="319" t="s">
        <v>1609</v>
      </c>
      <c r="C886" s="119" t="s">
        <v>376</v>
      </c>
      <c r="D886" s="120">
        <v>200000</v>
      </c>
      <c r="E886" s="88" t="s">
        <v>20</v>
      </c>
      <c r="F886" s="278">
        <f t="shared" si="31"/>
        <v>200000</v>
      </c>
      <c r="G886" s="206"/>
      <c r="H886" s="206"/>
      <c r="I886" s="85"/>
    </row>
    <row r="887" spans="1:9" s="83" customFormat="1" ht="15.75" x14ac:dyDescent="0.25">
      <c r="A887" s="117">
        <v>13</v>
      </c>
      <c r="B887" s="319" t="s">
        <v>1610</v>
      </c>
      <c r="C887" s="119" t="s">
        <v>375</v>
      </c>
      <c r="D887" s="120">
        <v>1000000</v>
      </c>
      <c r="E887" s="88" t="s">
        <v>20</v>
      </c>
      <c r="F887" s="278">
        <f t="shared" si="31"/>
        <v>1000000</v>
      </c>
      <c r="G887" s="206"/>
      <c r="H887" s="206"/>
      <c r="I887" s="85"/>
    </row>
    <row r="888" spans="1:9" s="83" customFormat="1" ht="15.75" x14ac:dyDescent="0.25">
      <c r="A888" s="117">
        <v>14</v>
      </c>
      <c r="B888" s="319" t="s">
        <v>1611</v>
      </c>
      <c r="C888" s="119" t="s">
        <v>1581</v>
      </c>
      <c r="D888" s="120">
        <v>2500000</v>
      </c>
      <c r="E888" s="88" t="s">
        <v>20</v>
      </c>
      <c r="F888" s="278">
        <f t="shared" si="31"/>
        <v>2500000</v>
      </c>
      <c r="G888" s="206"/>
      <c r="H888" s="206"/>
      <c r="I888" s="85"/>
    </row>
    <row r="889" spans="1:9" s="83" customFormat="1" ht="15.75" x14ac:dyDescent="0.25">
      <c r="A889" s="117">
        <v>15</v>
      </c>
      <c r="B889" s="319" t="s">
        <v>1608</v>
      </c>
      <c r="C889" s="119" t="s">
        <v>1582</v>
      </c>
      <c r="D889" s="120">
        <v>1000000</v>
      </c>
      <c r="E889" s="88" t="s">
        <v>20</v>
      </c>
      <c r="F889" s="278">
        <f t="shared" si="31"/>
        <v>1000000</v>
      </c>
      <c r="G889" s="206"/>
      <c r="H889" s="206"/>
      <c r="I889" s="85"/>
    </row>
    <row r="890" spans="1:9" s="83" customFormat="1" ht="15.75" x14ac:dyDescent="0.25">
      <c r="A890" s="117">
        <v>16</v>
      </c>
      <c r="B890" s="319" t="s">
        <v>1607</v>
      </c>
      <c r="C890" s="119" t="s">
        <v>1583</v>
      </c>
      <c r="D890" s="120">
        <v>950000</v>
      </c>
      <c r="E890" s="88" t="s">
        <v>20</v>
      </c>
      <c r="F890" s="278">
        <f t="shared" si="31"/>
        <v>950000</v>
      </c>
      <c r="G890" s="206"/>
      <c r="H890" s="206"/>
      <c r="I890" s="85"/>
    </row>
    <row r="891" spans="1:9" s="83" customFormat="1" ht="15.75" x14ac:dyDescent="0.25">
      <c r="A891" s="117">
        <v>17</v>
      </c>
      <c r="B891" s="319" t="s">
        <v>1606</v>
      </c>
      <c r="C891" s="119" t="s">
        <v>1584</v>
      </c>
      <c r="D891" s="120">
        <v>250000</v>
      </c>
      <c r="E891" s="88" t="s">
        <v>20</v>
      </c>
      <c r="F891" s="278">
        <f t="shared" si="31"/>
        <v>250000</v>
      </c>
      <c r="G891" s="206"/>
      <c r="H891" s="206"/>
      <c r="I891" s="85"/>
    </row>
    <row r="892" spans="1:9" s="83" customFormat="1" ht="31.5" x14ac:dyDescent="0.25">
      <c r="A892" s="117">
        <v>18</v>
      </c>
      <c r="B892" s="319" t="s">
        <v>1605</v>
      </c>
      <c r="C892" s="119" t="s">
        <v>1585</v>
      </c>
      <c r="D892" s="120">
        <v>2000000</v>
      </c>
      <c r="E892" s="88" t="s">
        <v>20</v>
      </c>
      <c r="F892" s="278">
        <f t="shared" si="31"/>
        <v>2000000</v>
      </c>
      <c r="G892" s="206"/>
      <c r="H892" s="206"/>
      <c r="I892" s="85"/>
    </row>
    <row r="893" spans="1:9" s="83" customFormat="1" ht="23.25" customHeight="1" x14ac:dyDescent="0.25">
      <c r="A893" s="117">
        <v>19</v>
      </c>
      <c r="B893" s="319" t="s">
        <v>1604</v>
      </c>
      <c r="C893" s="119" t="s">
        <v>1586</v>
      </c>
      <c r="D893" s="120">
        <v>3000000</v>
      </c>
      <c r="E893" s="88" t="s">
        <v>20</v>
      </c>
      <c r="F893" s="278">
        <f t="shared" si="31"/>
        <v>3000000</v>
      </c>
      <c r="G893" s="206"/>
      <c r="H893" s="206"/>
      <c r="I893" s="85"/>
    </row>
    <row r="894" spans="1:9" s="83" customFormat="1" ht="78.75" x14ac:dyDescent="0.25">
      <c r="A894" s="117">
        <v>20</v>
      </c>
      <c r="B894" s="319" t="s">
        <v>1603</v>
      </c>
      <c r="C894" s="119" t="s">
        <v>1587</v>
      </c>
      <c r="D894" s="120">
        <v>3252500</v>
      </c>
      <c r="E894" s="88" t="s">
        <v>20</v>
      </c>
      <c r="F894" s="278">
        <f t="shared" si="31"/>
        <v>3252500</v>
      </c>
      <c r="G894" s="206"/>
      <c r="H894" s="206"/>
      <c r="I894" s="85"/>
    </row>
    <row r="895" spans="1:9" s="83" customFormat="1" ht="31.5" x14ac:dyDescent="0.25">
      <c r="A895" s="117">
        <v>21</v>
      </c>
      <c r="B895" s="319" t="s">
        <v>1602</v>
      </c>
      <c r="C895" s="119" t="s">
        <v>1588</v>
      </c>
      <c r="D895" s="120">
        <v>1500000</v>
      </c>
      <c r="E895" s="88" t="s">
        <v>20</v>
      </c>
      <c r="F895" s="278">
        <f t="shared" si="31"/>
        <v>1500000</v>
      </c>
      <c r="G895" s="206"/>
      <c r="H895" s="206"/>
      <c r="I895" s="85"/>
    </row>
    <row r="896" spans="1:9" s="83" customFormat="1" ht="15.75" x14ac:dyDescent="0.25">
      <c r="A896" s="117">
        <v>22</v>
      </c>
      <c r="B896" s="319" t="s">
        <v>1601</v>
      </c>
      <c r="C896" s="119" t="s">
        <v>1589</v>
      </c>
      <c r="D896" s="120">
        <v>500000000</v>
      </c>
      <c r="E896" s="123">
        <v>15000000</v>
      </c>
      <c r="F896" s="278">
        <v>300000000</v>
      </c>
      <c r="G896" s="206"/>
      <c r="H896" s="206"/>
      <c r="I896" s="85"/>
    </row>
    <row r="897" spans="1:9" s="83" customFormat="1" ht="15" customHeight="1" x14ac:dyDescent="0.25">
      <c r="A897" s="1201" t="s">
        <v>1570</v>
      </c>
      <c r="B897" s="1201"/>
      <c r="C897" s="1201"/>
      <c r="D897" s="102">
        <v>580000000</v>
      </c>
      <c r="E897" s="103">
        <v>18807156</v>
      </c>
      <c r="F897" s="279">
        <f>SUM(F875:F896)</f>
        <v>380000000</v>
      </c>
      <c r="G897" s="148"/>
      <c r="H897" s="148"/>
      <c r="I897" s="85"/>
    </row>
    <row r="898" spans="1:9" s="83" customFormat="1" ht="15.75" x14ac:dyDescent="0.25">
      <c r="A898" s="108">
        <v>11</v>
      </c>
      <c r="B898" s="313" t="s">
        <v>1479</v>
      </c>
      <c r="C898" s="153"/>
      <c r="F898" s="277"/>
      <c r="G898" s="245"/>
      <c r="H898" s="245"/>
      <c r="I898" s="85"/>
    </row>
    <row r="899" spans="1:9" s="83" customFormat="1" ht="31.5" x14ac:dyDescent="0.25">
      <c r="A899" s="94">
        <v>1</v>
      </c>
      <c r="B899" s="318" t="s">
        <v>1526</v>
      </c>
      <c r="C899" s="96" t="s">
        <v>1483</v>
      </c>
      <c r="D899" s="11">
        <v>1000000</v>
      </c>
      <c r="E899" s="88" t="s">
        <v>20</v>
      </c>
      <c r="F899" s="278">
        <v>0</v>
      </c>
      <c r="G899" s="206"/>
      <c r="H899" s="206"/>
      <c r="I899" s="85"/>
    </row>
    <row r="900" spans="1:9" s="83" customFormat="1" ht="31.5" x14ac:dyDescent="0.25">
      <c r="A900" s="94">
        <v>2</v>
      </c>
      <c r="B900" s="318" t="s">
        <v>1525</v>
      </c>
      <c r="C900" s="96" t="s">
        <v>1484</v>
      </c>
      <c r="D900" s="11">
        <v>1000000</v>
      </c>
      <c r="E900" s="88" t="s">
        <v>20</v>
      </c>
      <c r="F900" s="278">
        <v>0</v>
      </c>
      <c r="G900" s="206"/>
      <c r="H900" s="206"/>
      <c r="I900" s="85"/>
    </row>
    <row r="901" spans="1:9" s="83" customFormat="1" ht="15.75" x14ac:dyDescent="0.25">
      <c r="A901" s="94">
        <v>3</v>
      </c>
      <c r="B901" s="318" t="s">
        <v>1524</v>
      </c>
      <c r="C901" s="96" t="s">
        <v>1485</v>
      </c>
      <c r="D901" s="11">
        <v>500000</v>
      </c>
      <c r="E901" s="88" t="s">
        <v>20</v>
      </c>
      <c r="F901" s="278">
        <v>0</v>
      </c>
      <c r="G901" s="206"/>
      <c r="H901" s="206"/>
      <c r="I901" s="85"/>
    </row>
    <row r="902" spans="1:9" s="83" customFormat="1" ht="15.75" x14ac:dyDescent="0.25">
      <c r="A902" s="94">
        <v>4</v>
      </c>
      <c r="B902" s="318" t="s">
        <v>1523</v>
      </c>
      <c r="C902" s="96" t="s">
        <v>900</v>
      </c>
      <c r="D902" s="11">
        <v>500000</v>
      </c>
      <c r="E902" s="88" t="s">
        <v>20</v>
      </c>
      <c r="F902" s="278">
        <v>0</v>
      </c>
      <c r="G902" s="206"/>
      <c r="H902" s="206"/>
      <c r="I902" s="85"/>
    </row>
    <row r="903" spans="1:9" s="83" customFormat="1" ht="15.75" x14ac:dyDescent="0.25">
      <c r="A903" s="94">
        <v>5</v>
      </c>
      <c r="B903" s="318" t="s">
        <v>1522</v>
      </c>
      <c r="C903" s="96" t="s">
        <v>1486</v>
      </c>
      <c r="D903" s="11">
        <v>1000000</v>
      </c>
      <c r="E903" s="88" t="s">
        <v>20</v>
      </c>
      <c r="F903" s="278">
        <v>0</v>
      </c>
      <c r="G903" s="206"/>
      <c r="H903" s="206"/>
      <c r="I903" s="85"/>
    </row>
    <row r="904" spans="1:9" s="83" customFormat="1" ht="15.75" x14ac:dyDescent="0.25">
      <c r="A904" s="94">
        <v>6</v>
      </c>
      <c r="B904" s="318" t="s">
        <v>1521</v>
      </c>
      <c r="C904" s="96" t="s">
        <v>1487</v>
      </c>
      <c r="D904" s="11">
        <v>750000</v>
      </c>
      <c r="E904" s="88" t="s">
        <v>20</v>
      </c>
      <c r="F904" s="278">
        <v>0</v>
      </c>
      <c r="G904" s="206"/>
      <c r="H904" s="206"/>
      <c r="I904" s="85"/>
    </row>
    <row r="905" spans="1:9" s="83" customFormat="1" ht="15.75" x14ac:dyDescent="0.25">
      <c r="A905" s="94">
        <v>7</v>
      </c>
      <c r="B905" s="318" t="s">
        <v>1520</v>
      </c>
      <c r="C905" s="96" t="s">
        <v>1488</v>
      </c>
      <c r="D905" s="11">
        <v>750000</v>
      </c>
      <c r="E905" s="88" t="s">
        <v>20</v>
      </c>
      <c r="F905" s="278">
        <v>0</v>
      </c>
      <c r="G905" s="206"/>
      <c r="H905" s="206"/>
      <c r="I905" s="85"/>
    </row>
    <row r="906" spans="1:9" s="83" customFormat="1" ht="15.75" x14ac:dyDescent="0.25">
      <c r="A906" s="94">
        <v>8</v>
      </c>
      <c r="B906" s="318" t="s">
        <v>1519</v>
      </c>
      <c r="C906" s="96" t="s">
        <v>363</v>
      </c>
      <c r="D906" s="11">
        <v>2000000</v>
      </c>
      <c r="E906" s="88" t="s">
        <v>20</v>
      </c>
      <c r="F906" s="278">
        <v>0</v>
      </c>
      <c r="G906" s="206"/>
      <c r="H906" s="206"/>
      <c r="I906" s="85"/>
    </row>
    <row r="907" spans="1:9" s="83" customFormat="1" ht="15.75" x14ac:dyDescent="0.25">
      <c r="A907" s="94">
        <v>9</v>
      </c>
      <c r="B907" s="318" t="s">
        <v>1517</v>
      </c>
      <c r="C907" s="96" t="s">
        <v>1489</v>
      </c>
      <c r="D907" s="11">
        <v>10000000</v>
      </c>
      <c r="E907" s="101">
        <v>284000</v>
      </c>
      <c r="F907" s="278">
        <v>5000000</v>
      </c>
      <c r="G907" s="206"/>
      <c r="H907" s="206"/>
      <c r="I907" s="85"/>
    </row>
    <row r="908" spans="1:9" s="83" customFormat="1" ht="31.5" x14ac:dyDescent="0.25">
      <c r="A908" s="94">
        <v>10</v>
      </c>
      <c r="B908" s="318" t="s">
        <v>1516</v>
      </c>
      <c r="C908" s="96" t="s">
        <v>1490</v>
      </c>
      <c r="D908" s="11">
        <v>5000000</v>
      </c>
      <c r="E908" s="101">
        <v>900000</v>
      </c>
      <c r="F908" s="278">
        <f>D908</f>
        <v>5000000</v>
      </c>
      <c r="G908" s="206"/>
      <c r="H908" s="206"/>
      <c r="I908" s="85"/>
    </row>
    <row r="909" spans="1:9" s="83" customFormat="1" ht="15.75" x14ac:dyDescent="0.25">
      <c r="A909" s="94">
        <v>11</v>
      </c>
      <c r="B909" s="318" t="s">
        <v>1518</v>
      </c>
      <c r="C909" s="96" t="s">
        <v>1491</v>
      </c>
      <c r="D909" s="11">
        <v>40000000</v>
      </c>
      <c r="E909" s="101">
        <v>980000</v>
      </c>
      <c r="F909" s="278">
        <v>20000000</v>
      </c>
      <c r="G909" s="206"/>
      <c r="H909" s="206"/>
      <c r="I909" s="85"/>
    </row>
    <row r="910" spans="1:9" s="83" customFormat="1" ht="15.75" x14ac:dyDescent="0.25">
      <c r="A910" s="94">
        <v>12</v>
      </c>
      <c r="B910" s="318" t="s">
        <v>1515</v>
      </c>
      <c r="C910" s="96" t="s">
        <v>1492</v>
      </c>
      <c r="D910" s="115">
        <v>0</v>
      </c>
      <c r="E910" s="88" t="s">
        <v>20</v>
      </c>
      <c r="F910" s="278">
        <f t="shared" ref="F910:F915" si="32">D910</f>
        <v>0</v>
      </c>
      <c r="G910" s="206"/>
      <c r="H910" s="206"/>
      <c r="I910" s="85"/>
    </row>
    <row r="911" spans="1:9" s="83" customFormat="1" ht="31.5" x14ac:dyDescent="0.25">
      <c r="A911" s="94">
        <v>13</v>
      </c>
      <c r="B911" s="318" t="s">
        <v>1514</v>
      </c>
      <c r="C911" s="96" t="s">
        <v>1493</v>
      </c>
      <c r="D911" s="11">
        <v>6000000</v>
      </c>
      <c r="E911" s="88" t="s">
        <v>20</v>
      </c>
      <c r="F911" s="278">
        <f t="shared" si="32"/>
        <v>6000000</v>
      </c>
      <c r="G911" s="206"/>
      <c r="H911" s="206"/>
      <c r="I911" s="85"/>
    </row>
    <row r="912" spans="1:9" s="83" customFormat="1" ht="31.5" x14ac:dyDescent="0.25">
      <c r="A912" s="94">
        <v>14</v>
      </c>
      <c r="B912" s="318" t="s">
        <v>1513</v>
      </c>
      <c r="C912" s="96" t="s">
        <v>1494</v>
      </c>
      <c r="D912" s="11">
        <v>12000000</v>
      </c>
      <c r="E912" s="101">
        <v>2394000</v>
      </c>
      <c r="F912" s="278">
        <f t="shared" si="32"/>
        <v>12000000</v>
      </c>
      <c r="G912" s="206"/>
      <c r="H912" s="206"/>
      <c r="I912" s="85"/>
    </row>
    <row r="913" spans="1:9" s="83" customFormat="1" ht="15.75" x14ac:dyDescent="0.25">
      <c r="A913" s="94">
        <v>15</v>
      </c>
      <c r="B913" s="318" t="s">
        <v>1512</v>
      </c>
      <c r="C913" s="96" t="s">
        <v>1495</v>
      </c>
      <c r="D913" s="11">
        <v>15000000</v>
      </c>
      <c r="E913" s="88" t="s">
        <v>20</v>
      </c>
      <c r="F913" s="278">
        <f t="shared" si="32"/>
        <v>15000000</v>
      </c>
      <c r="G913" s="206"/>
      <c r="H913" s="206"/>
      <c r="I913" s="85"/>
    </row>
    <row r="914" spans="1:9" s="83" customFormat="1" ht="15.75" x14ac:dyDescent="0.25">
      <c r="A914" s="94">
        <v>16</v>
      </c>
      <c r="B914" s="318" t="s">
        <v>1511</v>
      </c>
      <c r="C914" s="96" t="s">
        <v>1496</v>
      </c>
      <c r="D914" s="11">
        <v>50000000</v>
      </c>
      <c r="E914" s="88" t="s">
        <v>20</v>
      </c>
      <c r="F914" s="278">
        <f t="shared" si="32"/>
        <v>50000000</v>
      </c>
      <c r="G914" s="206"/>
      <c r="H914" s="206"/>
      <c r="I914" s="85"/>
    </row>
    <row r="915" spans="1:9" s="83" customFormat="1" ht="15.75" x14ac:dyDescent="0.25">
      <c r="A915" s="94">
        <v>17</v>
      </c>
      <c r="B915" s="318" t="s">
        <v>1510</v>
      </c>
      <c r="C915" s="96" t="s">
        <v>1497</v>
      </c>
      <c r="D915" s="11">
        <v>500000000</v>
      </c>
      <c r="E915" s="88" t="s">
        <v>20</v>
      </c>
      <c r="F915" s="278">
        <f t="shared" si="32"/>
        <v>500000000</v>
      </c>
      <c r="G915" s="206"/>
      <c r="H915" s="206"/>
      <c r="I915" s="85"/>
    </row>
    <row r="916" spans="1:9" s="83" customFormat="1" ht="47.25" x14ac:dyDescent="0.25">
      <c r="A916" s="94">
        <v>18</v>
      </c>
      <c r="B916" s="318" t="s">
        <v>1509</v>
      </c>
      <c r="C916" s="96" t="s">
        <v>1498</v>
      </c>
      <c r="D916" s="11">
        <v>500000</v>
      </c>
      <c r="E916" s="88" t="s">
        <v>20</v>
      </c>
      <c r="F916" s="278">
        <v>0</v>
      </c>
      <c r="G916" s="206"/>
      <c r="H916" s="206"/>
      <c r="I916" s="85"/>
    </row>
    <row r="917" spans="1:9" s="83" customFormat="1" ht="31.5" x14ac:dyDescent="0.25">
      <c r="A917" s="94">
        <v>19</v>
      </c>
      <c r="B917" s="318" t="s">
        <v>1508</v>
      </c>
      <c r="C917" s="96" t="s">
        <v>1499</v>
      </c>
      <c r="D917" s="11">
        <v>700000</v>
      </c>
      <c r="E917" s="88" t="s">
        <v>20</v>
      </c>
      <c r="F917" s="278">
        <v>0</v>
      </c>
      <c r="G917" s="206"/>
      <c r="H917" s="206"/>
      <c r="I917" s="85"/>
    </row>
    <row r="918" spans="1:9" s="83" customFormat="1" ht="15.75" x14ac:dyDescent="0.25">
      <c r="A918" s="94">
        <v>20</v>
      </c>
      <c r="B918" s="318" t="s">
        <v>1507</v>
      </c>
      <c r="C918" s="96" t="s">
        <v>1500</v>
      </c>
      <c r="D918" s="11">
        <v>200000</v>
      </c>
      <c r="E918" s="88" t="s">
        <v>20</v>
      </c>
      <c r="F918" s="278">
        <v>0</v>
      </c>
      <c r="G918" s="206"/>
      <c r="H918" s="206"/>
      <c r="I918" s="85"/>
    </row>
    <row r="919" spans="1:9" s="83" customFormat="1" ht="15.75" x14ac:dyDescent="0.25">
      <c r="A919" s="94">
        <v>21</v>
      </c>
      <c r="B919" s="318" t="s">
        <v>1506</v>
      </c>
      <c r="C919" s="96" t="s">
        <v>1501</v>
      </c>
      <c r="D919" s="11">
        <v>100000</v>
      </c>
      <c r="E919" s="88" t="s">
        <v>20</v>
      </c>
      <c r="F919" s="278">
        <v>0</v>
      </c>
      <c r="G919" s="206"/>
      <c r="H919" s="206"/>
      <c r="I919" s="85"/>
    </row>
    <row r="920" spans="1:9" s="83" customFormat="1" ht="15.75" x14ac:dyDescent="0.25">
      <c r="A920" s="94">
        <v>22</v>
      </c>
      <c r="B920" s="318" t="s">
        <v>1505</v>
      </c>
      <c r="C920" s="96" t="s">
        <v>375</v>
      </c>
      <c r="D920" s="11">
        <v>600000</v>
      </c>
      <c r="E920" s="88" t="s">
        <v>20</v>
      </c>
      <c r="F920" s="278">
        <v>0</v>
      </c>
      <c r="G920" s="206"/>
      <c r="H920" s="206"/>
      <c r="I920" s="85"/>
    </row>
    <row r="921" spans="1:9" s="83" customFormat="1" ht="15.75" x14ac:dyDescent="0.25">
      <c r="A921" s="94">
        <v>23</v>
      </c>
      <c r="B921" s="318" t="s">
        <v>1504</v>
      </c>
      <c r="C921" s="96" t="s">
        <v>377</v>
      </c>
      <c r="D921" s="11">
        <v>300000</v>
      </c>
      <c r="E921" s="88" t="s">
        <v>20</v>
      </c>
      <c r="F921" s="278">
        <v>0</v>
      </c>
      <c r="G921" s="206"/>
      <c r="H921" s="206"/>
      <c r="I921" s="85"/>
    </row>
    <row r="922" spans="1:9" s="83" customFormat="1" ht="15.75" x14ac:dyDescent="0.25">
      <c r="A922" s="94">
        <v>24</v>
      </c>
      <c r="B922" s="318" t="s">
        <v>1503</v>
      </c>
      <c r="C922" s="96" t="s">
        <v>1502</v>
      </c>
      <c r="D922" s="11">
        <v>100000</v>
      </c>
      <c r="E922" s="88" t="s">
        <v>20</v>
      </c>
      <c r="F922" s="278">
        <v>0</v>
      </c>
      <c r="G922" s="206"/>
      <c r="H922" s="206"/>
      <c r="I922" s="85"/>
    </row>
    <row r="923" spans="1:9" s="83" customFormat="1" ht="15" customHeight="1" x14ac:dyDescent="0.25">
      <c r="A923" s="1203" t="s">
        <v>1482</v>
      </c>
      <c r="B923" s="1203"/>
      <c r="C923" s="1203"/>
      <c r="D923" s="113">
        <v>648000000</v>
      </c>
      <c r="E923" s="130">
        <v>4558000</v>
      </c>
      <c r="F923" s="279">
        <f>SUM(F899:F922)</f>
        <v>613000000</v>
      </c>
      <c r="G923" s="148"/>
      <c r="H923" s="148"/>
      <c r="I923" s="85"/>
    </row>
    <row r="924" spans="1:9" s="83" customFormat="1" ht="15" customHeight="1" x14ac:dyDescent="0.25">
      <c r="A924" s="267">
        <v>12</v>
      </c>
      <c r="B924" s="312" t="s">
        <v>2545</v>
      </c>
      <c r="C924" s="154"/>
      <c r="D924" s="126"/>
      <c r="E924" s="126"/>
      <c r="F924" s="297"/>
      <c r="G924" s="257"/>
      <c r="H924" s="257"/>
      <c r="I924" s="171"/>
    </row>
    <row r="925" spans="1:9" s="83" customFormat="1" ht="15" customHeight="1" x14ac:dyDescent="0.25">
      <c r="A925" s="94">
        <v>1</v>
      </c>
      <c r="B925" s="318" t="s">
        <v>2546</v>
      </c>
      <c r="C925" s="96" t="s">
        <v>2547</v>
      </c>
      <c r="D925" s="11">
        <v>600000000</v>
      </c>
      <c r="E925" s="88" t="s">
        <v>20</v>
      </c>
      <c r="F925" s="285">
        <v>250000000</v>
      </c>
      <c r="G925" s="101"/>
      <c r="H925" s="101"/>
      <c r="I925" s="171"/>
    </row>
    <row r="926" spans="1:9" s="83" customFormat="1" ht="15" customHeight="1" x14ac:dyDescent="0.25">
      <c r="A926" s="1203" t="s">
        <v>2548</v>
      </c>
      <c r="B926" s="1203"/>
      <c r="C926" s="1203"/>
      <c r="D926" s="113">
        <v>600000000</v>
      </c>
      <c r="E926" s="98">
        <f>SUM(E925)</f>
        <v>0</v>
      </c>
      <c r="F926" s="288">
        <f>SUM(F925)</f>
        <v>250000000</v>
      </c>
      <c r="G926" s="168"/>
      <c r="H926" s="168"/>
      <c r="I926" s="171"/>
    </row>
    <row r="927" spans="1:9" s="83" customFormat="1" ht="15.75" x14ac:dyDescent="0.25">
      <c r="A927" s="136">
        <v>13</v>
      </c>
      <c r="B927" s="313" t="s">
        <v>1753</v>
      </c>
      <c r="C927" s="154"/>
      <c r="D927" s="126"/>
      <c r="E927" s="126"/>
      <c r="F927" s="283"/>
      <c r="G927" s="249"/>
      <c r="H927" s="249"/>
      <c r="I927" s="85"/>
    </row>
    <row r="928" spans="1:9" s="83" customFormat="1" ht="15.75" x14ac:dyDescent="0.25">
      <c r="A928" s="117">
        <v>1</v>
      </c>
      <c r="B928" s="319" t="s">
        <v>1767</v>
      </c>
      <c r="C928" s="119" t="s">
        <v>1756</v>
      </c>
      <c r="D928" s="120">
        <v>10000000</v>
      </c>
      <c r="E928" s="88" t="s">
        <v>20</v>
      </c>
      <c r="F928" s="278">
        <v>3000000</v>
      </c>
      <c r="G928" s="206"/>
      <c r="H928" s="206"/>
      <c r="I928" s="85"/>
    </row>
    <row r="929" spans="1:9" s="83" customFormat="1" ht="15.75" x14ac:dyDescent="0.25">
      <c r="A929" s="117">
        <v>2</v>
      </c>
      <c r="B929" s="319" t="s">
        <v>1768</v>
      </c>
      <c r="C929" s="119" t="s">
        <v>1757</v>
      </c>
      <c r="D929" s="120">
        <v>3000000</v>
      </c>
      <c r="E929" s="88" t="s">
        <v>20</v>
      </c>
      <c r="F929" s="278">
        <f>D929</f>
        <v>3000000</v>
      </c>
      <c r="G929" s="206"/>
      <c r="H929" s="206"/>
      <c r="I929" s="85"/>
    </row>
    <row r="930" spans="1:9" s="83" customFormat="1" ht="15.75" x14ac:dyDescent="0.25">
      <c r="A930" s="117">
        <v>3</v>
      </c>
      <c r="B930" s="319" t="s">
        <v>1769</v>
      </c>
      <c r="C930" s="119" t="s">
        <v>1758</v>
      </c>
      <c r="D930" s="120">
        <v>3000000</v>
      </c>
      <c r="E930" s="123">
        <v>1936000</v>
      </c>
      <c r="F930" s="278">
        <f>D930</f>
        <v>3000000</v>
      </c>
      <c r="G930" s="206"/>
      <c r="H930" s="206"/>
      <c r="I930" s="85"/>
    </row>
    <row r="931" spans="1:9" s="83" customFormat="1" ht="15.75" x14ac:dyDescent="0.25">
      <c r="A931" s="117">
        <v>4</v>
      </c>
      <c r="B931" s="319" t="s">
        <v>1770</v>
      </c>
      <c r="C931" s="119" t="s">
        <v>1759</v>
      </c>
      <c r="D931" s="120">
        <v>55000000</v>
      </c>
      <c r="E931" s="123">
        <v>51578889.890000001</v>
      </c>
      <c r="F931" s="278">
        <f>D931</f>
        <v>55000000</v>
      </c>
      <c r="G931" s="206"/>
      <c r="H931" s="206"/>
      <c r="I931" s="85"/>
    </row>
    <row r="932" spans="1:9" s="83" customFormat="1" ht="31.5" x14ac:dyDescent="0.25">
      <c r="A932" s="117">
        <v>5</v>
      </c>
      <c r="B932" s="319" t="s">
        <v>1771</v>
      </c>
      <c r="C932" s="119" t="s">
        <v>1760</v>
      </c>
      <c r="D932" s="120">
        <v>1000000</v>
      </c>
      <c r="E932" s="123">
        <v>823000</v>
      </c>
      <c r="F932" s="278">
        <f>D932</f>
        <v>1000000</v>
      </c>
      <c r="G932" s="206"/>
      <c r="H932" s="206"/>
      <c r="I932" s="85"/>
    </row>
    <row r="933" spans="1:9" s="83" customFormat="1" ht="15.75" x14ac:dyDescent="0.25">
      <c r="A933" s="117">
        <v>6</v>
      </c>
      <c r="B933" s="319" t="s">
        <v>1772</v>
      </c>
      <c r="C933" s="119" t="s">
        <v>1761</v>
      </c>
      <c r="D933" s="120">
        <v>3000000</v>
      </c>
      <c r="E933" s="123">
        <v>970000</v>
      </c>
      <c r="F933" s="278">
        <f>D933</f>
        <v>3000000</v>
      </c>
      <c r="G933" s="206"/>
      <c r="H933" s="206"/>
      <c r="I933" s="85"/>
    </row>
    <row r="934" spans="1:9" s="83" customFormat="1" ht="15" customHeight="1" x14ac:dyDescent="0.25">
      <c r="A934" s="1201" t="s">
        <v>1755</v>
      </c>
      <c r="B934" s="1201"/>
      <c r="C934" s="1201"/>
      <c r="D934" s="102">
        <v>75000000</v>
      </c>
      <c r="E934" s="103">
        <v>55307889.890000001</v>
      </c>
      <c r="F934" s="279">
        <f>SUM(F928:F933)</f>
        <v>68000000</v>
      </c>
      <c r="G934" s="148"/>
      <c r="H934" s="148"/>
      <c r="I934" s="85"/>
    </row>
    <row r="935" spans="1:9" s="83" customFormat="1" ht="15" customHeight="1" x14ac:dyDescent="0.25">
      <c r="A935" s="1201" t="s">
        <v>3428</v>
      </c>
      <c r="B935" s="1201"/>
      <c r="C935" s="1201"/>
      <c r="D935" s="98">
        <f>D934+D926+D923+D897+D873+D851+D838+D828+D824+D821+D807+D796+D768</f>
        <v>29812261784.889999</v>
      </c>
      <c r="E935" s="98">
        <f>E934+E926+E923+E897+E873+E851+E838+E828+E824+E821+E807+E796+E768</f>
        <v>4983776042.54</v>
      </c>
      <c r="F935" s="279">
        <f>F934+F926+F923+F897+F873+F851+F838+F828+F824+F821+F807+F796+F768</f>
        <v>25213161784.889999</v>
      </c>
      <c r="G935" s="148"/>
      <c r="H935" s="148"/>
      <c r="I935" s="171"/>
    </row>
    <row r="936" spans="1:9" s="83" customFormat="1" ht="15" customHeight="1" x14ac:dyDescent="0.25">
      <c r="A936" s="1397" t="s">
        <v>3429</v>
      </c>
      <c r="B936" s="1397"/>
      <c r="C936" s="1397"/>
      <c r="D936" s="1397"/>
      <c r="E936" s="1397"/>
      <c r="F936" s="1398"/>
      <c r="G936" s="271"/>
      <c r="H936" s="271"/>
      <c r="I936" s="171"/>
    </row>
    <row r="937" spans="1:9" s="83" customFormat="1" ht="15.75" x14ac:dyDescent="0.25">
      <c r="A937" s="136">
        <v>1</v>
      </c>
      <c r="B937" s="313" t="s">
        <v>1007</v>
      </c>
      <c r="C937" s="154"/>
      <c r="D937" s="126"/>
      <c r="E937" s="126"/>
      <c r="F937" s="283"/>
      <c r="G937" s="249"/>
      <c r="H937" s="249"/>
      <c r="I937" s="85"/>
    </row>
    <row r="938" spans="1:9" s="83" customFormat="1" ht="15.75" x14ac:dyDescent="0.25">
      <c r="A938" s="117">
        <v>1</v>
      </c>
      <c r="B938" s="319" t="s">
        <v>1078</v>
      </c>
      <c r="C938" s="119" t="s">
        <v>1013</v>
      </c>
      <c r="D938" s="115" t="s">
        <v>20</v>
      </c>
      <c r="E938" s="88" t="s">
        <v>20</v>
      </c>
      <c r="F938" s="278" t="s">
        <v>20</v>
      </c>
      <c r="G938" s="206"/>
      <c r="H938" s="206"/>
      <c r="I938" s="85"/>
    </row>
    <row r="939" spans="1:9" s="83" customFormat="1" ht="31.5" x14ac:dyDescent="0.25">
      <c r="A939" s="117">
        <v>2</v>
      </c>
      <c r="B939" s="319" t="s">
        <v>1077</v>
      </c>
      <c r="C939" s="119" t="s">
        <v>1014</v>
      </c>
      <c r="D939" s="120">
        <v>800000</v>
      </c>
      <c r="E939" s="88" t="s">
        <v>20</v>
      </c>
      <c r="F939" s="278">
        <f>D939</f>
        <v>800000</v>
      </c>
      <c r="G939" s="206"/>
      <c r="H939" s="206"/>
      <c r="I939" s="85"/>
    </row>
    <row r="940" spans="1:9" s="83" customFormat="1" ht="63" x14ac:dyDescent="0.25">
      <c r="A940" s="117">
        <v>3</v>
      </c>
      <c r="B940" s="319" t="s">
        <v>1076</v>
      </c>
      <c r="C940" s="119" t="s">
        <v>1015</v>
      </c>
      <c r="D940" s="120">
        <v>35000000</v>
      </c>
      <c r="E940" s="123">
        <v>1911100</v>
      </c>
      <c r="F940" s="278">
        <v>15000000</v>
      </c>
      <c r="G940" s="206"/>
      <c r="H940" s="206"/>
      <c r="I940" s="85"/>
    </row>
    <row r="941" spans="1:9" s="83" customFormat="1" ht="31.5" x14ac:dyDescent="0.25">
      <c r="A941" s="117">
        <v>4</v>
      </c>
      <c r="B941" s="319" t="s">
        <v>1075</v>
      </c>
      <c r="C941" s="119" t="s">
        <v>1016</v>
      </c>
      <c r="D941" s="120">
        <v>50000000</v>
      </c>
      <c r="E941" s="123">
        <v>990000</v>
      </c>
      <c r="F941" s="278">
        <v>20000000</v>
      </c>
      <c r="G941" s="206"/>
      <c r="H941" s="206"/>
      <c r="I941" s="85"/>
    </row>
    <row r="942" spans="1:9" s="83" customFormat="1" ht="31.5" x14ac:dyDescent="0.25">
      <c r="A942" s="117">
        <v>5</v>
      </c>
      <c r="B942" s="319" t="s">
        <v>1074</v>
      </c>
      <c r="C942" s="119" t="s">
        <v>1017</v>
      </c>
      <c r="D942" s="120">
        <v>2000000</v>
      </c>
      <c r="E942" s="88" t="s">
        <v>20</v>
      </c>
      <c r="F942" s="278">
        <v>0</v>
      </c>
      <c r="G942" s="206"/>
      <c r="H942" s="206"/>
      <c r="I942" s="85"/>
    </row>
    <row r="943" spans="1:9" s="83" customFormat="1" ht="31.5" x14ac:dyDescent="0.25">
      <c r="A943" s="117">
        <v>6</v>
      </c>
      <c r="B943" s="319" t="s">
        <v>1073</v>
      </c>
      <c r="C943" s="119" t="s">
        <v>1018</v>
      </c>
      <c r="D943" s="120">
        <v>6000000</v>
      </c>
      <c r="E943" s="123">
        <v>905000</v>
      </c>
      <c r="F943" s="278">
        <v>3000000</v>
      </c>
      <c r="G943" s="206"/>
      <c r="H943" s="206"/>
      <c r="I943" s="85"/>
    </row>
    <row r="944" spans="1:9" s="83" customFormat="1" ht="31.5" x14ac:dyDescent="0.25">
      <c r="A944" s="117">
        <v>7</v>
      </c>
      <c r="B944" s="319" t="s">
        <v>1072</v>
      </c>
      <c r="C944" s="119" t="s">
        <v>1019</v>
      </c>
      <c r="D944" s="120">
        <v>4000000</v>
      </c>
      <c r="E944" s="123">
        <v>786171.43</v>
      </c>
      <c r="F944" s="278">
        <v>2000000</v>
      </c>
      <c r="G944" s="206"/>
      <c r="H944" s="206"/>
      <c r="I944" s="85"/>
    </row>
    <row r="945" spans="1:9" s="83" customFormat="1" ht="31.5" x14ac:dyDescent="0.25">
      <c r="A945" s="117">
        <v>8</v>
      </c>
      <c r="B945" s="319" t="s">
        <v>1071</v>
      </c>
      <c r="C945" s="119" t="s">
        <v>1020</v>
      </c>
      <c r="D945" s="120">
        <v>2000000</v>
      </c>
      <c r="E945" s="123">
        <v>990000</v>
      </c>
      <c r="F945" s="278">
        <f>D945</f>
        <v>2000000</v>
      </c>
      <c r="G945" s="206"/>
      <c r="H945" s="206"/>
      <c r="I945" s="85"/>
    </row>
    <row r="946" spans="1:9" s="83" customFormat="1" ht="31.5" x14ac:dyDescent="0.25">
      <c r="A946" s="117">
        <v>9</v>
      </c>
      <c r="B946" s="319" t="s">
        <v>1070</v>
      </c>
      <c r="C946" s="119" t="s">
        <v>1021</v>
      </c>
      <c r="D946" s="120">
        <v>4000000</v>
      </c>
      <c r="E946" s="88" t="s">
        <v>20</v>
      </c>
      <c r="F946" s="278">
        <v>0</v>
      </c>
      <c r="G946" s="206"/>
      <c r="H946" s="206"/>
      <c r="I946" s="85"/>
    </row>
    <row r="947" spans="1:9" s="83" customFormat="1" ht="15.75" x14ac:dyDescent="0.25">
      <c r="A947" s="117">
        <v>10</v>
      </c>
      <c r="B947" s="319" t="s">
        <v>1069</v>
      </c>
      <c r="C947" s="119" t="s">
        <v>1022</v>
      </c>
      <c r="D947" s="115" t="s">
        <v>20</v>
      </c>
      <c r="E947" s="88" t="s">
        <v>20</v>
      </c>
      <c r="F947" s="278" t="str">
        <f>D947</f>
        <v>-</v>
      </c>
      <c r="G947" s="206"/>
      <c r="H947" s="206"/>
      <c r="I947" s="85"/>
    </row>
    <row r="948" spans="1:9" s="83" customFormat="1" ht="31.5" x14ac:dyDescent="0.25">
      <c r="A948" s="117">
        <v>11</v>
      </c>
      <c r="B948" s="319" t="s">
        <v>1068</v>
      </c>
      <c r="C948" s="119" t="s">
        <v>1023</v>
      </c>
      <c r="D948" s="115" t="s">
        <v>20</v>
      </c>
      <c r="E948" s="88" t="s">
        <v>20</v>
      </c>
      <c r="F948" s="278" t="str">
        <f>D948</f>
        <v>-</v>
      </c>
      <c r="G948" s="206"/>
      <c r="H948" s="206"/>
      <c r="I948" s="85"/>
    </row>
    <row r="949" spans="1:9" s="83" customFormat="1" ht="15.75" x14ac:dyDescent="0.25">
      <c r="A949" s="117">
        <v>12</v>
      </c>
      <c r="B949" s="319" t="s">
        <v>1067</v>
      </c>
      <c r="C949" s="119" t="s">
        <v>1024</v>
      </c>
      <c r="D949" s="120">
        <v>50000000</v>
      </c>
      <c r="E949" s="88" t="s">
        <v>20</v>
      </c>
      <c r="F949" s="278">
        <v>30000000</v>
      </c>
      <c r="G949" s="206"/>
      <c r="H949" s="206"/>
      <c r="I949" s="85"/>
    </row>
    <row r="950" spans="1:9" s="83" customFormat="1" ht="31.5" x14ac:dyDescent="0.25">
      <c r="A950" s="117">
        <v>13</v>
      </c>
      <c r="B950" s="319" t="s">
        <v>1066</v>
      </c>
      <c r="C950" s="119" t="s">
        <v>1025</v>
      </c>
      <c r="D950" s="115" t="s">
        <v>20</v>
      </c>
      <c r="E950" s="88" t="s">
        <v>20</v>
      </c>
      <c r="F950" s="278" t="str">
        <f>D950</f>
        <v>-</v>
      </c>
      <c r="G950" s="206"/>
      <c r="H950" s="206"/>
      <c r="I950" s="85"/>
    </row>
    <row r="951" spans="1:9" s="83" customFormat="1" ht="47.25" x14ac:dyDescent="0.25">
      <c r="A951" s="117">
        <v>14</v>
      </c>
      <c r="B951" s="319" t="s">
        <v>1065</v>
      </c>
      <c r="C951" s="119" t="s">
        <v>1026</v>
      </c>
      <c r="D951" s="120">
        <v>570000000</v>
      </c>
      <c r="E951" s="123">
        <v>127797952.56999999</v>
      </c>
      <c r="F951" s="278">
        <v>400000000</v>
      </c>
      <c r="G951" s="206"/>
      <c r="H951" s="206"/>
      <c r="I951" s="85"/>
    </row>
    <row r="952" spans="1:9" s="83" customFormat="1" ht="15.75" x14ac:dyDescent="0.25">
      <c r="A952" s="117">
        <v>15</v>
      </c>
      <c r="B952" s="319" t="s">
        <v>1064</v>
      </c>
      <c r="C952" s="119" t="s">
        <v>1027</v>
      </c>
      <c r="D952" s="120">
        <v>23000000</v>
      </c>
      <c r="E952" s="88" t="s">
        <v>20</v>
      </c>
      <c r="F952" s="278">
        <f>D952</f>
        <v>23000000</v>
      </c>
      <c r="G952" s="206"/>
      <c r="H952" s="206"/>
      <c r="I952" s="85"/>
    </row>
    <row r="953" spans="1:9" s="83" customFormat="1" ht="31.5" x14ac:dyDescent="0.25">
      <c r="A953" s="117">
        <v>16</v>
      </c>
      <c r="B953" s="319" t="s">
        <v>1063</v>
      </c>
      <c r="C953" s="119" t="s">
        <v>1028</v>
      </c>
      <c r="D953" s="120">
        <v>1200000</v>
      </c>
      <c r="E953" s="88" t="s">
        <v>20</v>
      </c>
      <c r="F953" s="278">
        <f>D953</f>
        <v>1200000</v>
      </c>
      <c r="G953" s="206"/>
      <c r="H953" s="206"/>
      <c r="I953" s="85"/>
    </row>
    <row r="954" spans="1:9" s="83" customFormat="1" ht="15.75" x14ac:dyDescent="0.25">
      <c r="A954" s="117">
        <v>17</v>
      </c>
      <c r="B954" s="319" t="s">
        <v>1062</v>
      </c>
      <c r="C954" s="119" t="s">
        <v>1029</v>
      </c>
      <c r="D954" s="120">
        <v>100000000</v>
      </c>
      <c r="E954" s="123">
        <v>1500000</v>
      </c>
      <c r="F954" s="278">
        <v>80000000</v>
      </c>
      <c r="G954" s="206"/>
      <c r="H954" s="206"/>
      <c r="I954" s="85"/>
    </row>
    <row r="955" spans="1:9" s="83" customFormat="1" ht="47.25" x14ac:dyDescent="0.25">
      <c r="A955" s="117">
        <v>18</v>
      </c>
      <c r="B955" s="319" t="s">
        <v>1061</v>
      </c>
      <c r="C955" s="119" t="s">
        <v>1030</v>
      </c>
      <c r="D955" s="115" t="s">
        <v>20</v>
      </c>
      <c r="E955" s="88" t="s">
        <v>20</v>
      </c>
      <c r="F955" s="278" t="str">
        <f>D955</f>
        <v>-</v>
      </c>
      <c r="G955" s="206"/>
      <c r="H955" s="206"/>
      <c r="I955" s="85"/>
    </row>
    <row r="956" spans="1:9" s="83" customFormat="1" ht="78.75" x14ac:dyDescent="0.25">
      <c r="A956" s="117">
        <v>19</v>
      </c>
      <c r="B956" s="319" t="s">
        <v>1060</v>
      </c>
      <c r="C956" s="119" t="s">
        <v>1031</v>
      </c>
      <c r="D956" s="120">
        <v>3000000</v>
      </c>
      <c r="E956" s="123">
        <v>920000</v>
      </c>
      <c r="F956" s="278">
        <f>D956</f>
        <v>3000000</v>
      </c>
      <c r="G956" s="206"/>
      <c r="H956" s="206"/>
      <c r="I956" s="85"/>
    </row>
    <row r="957" spans="1:9" s="83" customFormat="1" ht="31.5" x14ac:dyDescent="0.25">
      <c r="A957" s="117">
        <v>20</v>
      </c>
      <c r="B957" s="319" t="s">
        <v>1059</v>
      </c>
      <c r="C957" s="119" t="s">
        <v>1032</v>
      </c>
      <c r="D957" s="120">
        <v>2000000</v>
      </c>
      <c r="E957" s="123">
        <v>1985000</v>
      </c>
      <c r="F957" s="278">
        <f>D957</f>
        <v>2000000</v>
      </c>
      <c r="G957" s="206"/>
      <c r="H957" s="206"/>
      <c r="I957" s="85"/>
    </row>
    <row r="958" spans="1:9" s="83" customFormat="1" ht="31.5" x14ac:dyDescent="0.25">
      <c r="A958" s="117">
        <v>21</v>
      </c>
      <c r="B958" s="319" t="s">
        <v>1058</v>
      </c>
      <c r="C958" s="119" t="s">
        <v>1033</v>
      </c>
      <c r="D958" s="120">
        <v>2000000</v>
      </c>
      <c r="E958" s="88" t="s">
        <v>20</v>
      </c>
      <c r="F958" s="278">
        <f>D958</f>
        <v>2000000</v>
      </c>
      <c r="G958" s="206"/>
      <c r="H958" s="206"/>
      <c r="I958" s="85"/>
    </row>
    <row r="959" spans="1:9" s="83" customFormat="1" ht="31.5" x14ac:dyDescent="0.25">
      <c r="A959" s="117">
        <v>22</v>
      </c>
      <c r="B959" s="319" t="s">
        <v>1057</v>
      </c>
      <c r="C959" s="119" t="s">
        <v>1034</v>
      </c>
      <c r="D959" s="120">
        <v>2000000</v>
      </c>
      <c r="E959" s="123">
        <v>1638000</v>
      </c>
      <c r="F959" s="278">
        <f>D959</f>
        <v>2000000</v>
      </c>
      <c r="G959" s="206"/>
      <c r="H959" s="206"/>
      <c r="I959" s="85"/>
    </row>
    <row r="960" spans="1:9" s="83" customFormat="1" ht="110.25" x14ac:dyDescent="0.25">
      <c r="A960" s="117">
        <v>23</v>
      </c>
      <c r="B960" s="319" t="s">
        <v>1056</v>
      </c>
      <c r="C960" s="119" t="s">
        <v>1035</v>
      </c>
      <c r="D960" s="120">
        <v>10000000</v>
      </c>
      <c r="E960" s="123">
        <v>996000</v>
      </c>
      <c r="F960" s="278">
        <v>5000000</v>
      </c>
      <c r="G960" s="206"/>
      <c r="H960" s="206"/>
      <c r="I960" s="85"/>
    </row>
    <row r="961" spans="1:9" s="83" customFormat="1" ht="15.75" x14ac:dyDescent="0.25">
      <c r="A961" s="117">
        <v>24</v>
      </c>
      <c r="B961" s="319" t="s">
        <v>1055</v>
      </c>
      <c r="C961" s="119" t="s">
        <v>1036</v>
      </c>
      <c r="D961" s="120">
        <v>56000000</v>
      </c>
      <c r="E961" s="123">
        <v>31346000</v>
      </c>
      <c r="F961" s="278">
        <v>55000000</v>
      </c>
      <c r="G961" s="206"/>
      <c r="H961" s="206"/>
      <c r="I961" s="85"/>
    </row>
    <row r="962" spans="1:9" s="83" customFormat="1" ht="31.5" x14ac:dyDescent="0.25">
      <c r="A962" s="117">
        <v>25</v>
      </c>
      <c r="B962" s="319" t="s">
        <v>1054</v>
      </c>
      <c r="C962" s="119" t="s">
        <v>1037</v>
      </c>
      <c r="D962" s="115" t="s">
        <v>20</v>
      </c>
      <c r="E962" s="88" t="s">
        <v>20</v>
      </c>
      <c r="F962" s="278" t="str">
        <f>D962</f>
        <v>-</v>
      </c>
      <c r="G962" s="206"/>
      <c r="H962" s="206"/>
      <c r="I962" s="85"/>
    </row>
    <row r="963" spans="1:9" s="83" customFormat="1" ht="15.75" x14ac:dyDescent="0.25">
      <c r="A963" s="117">
        <v>26</v>
      </c>
      <c r="B963" s="319" t="s">
        <v>1053</v>
      </c>
      <c r="C963" s="119" t="s">
        <v>1038</v>
      </c>
      <c r="D963" s="115" t="s">
        <v>20</v>
      </c>
      <c r="E963" s="88" t="s">
        <v>20</v>
      </c>
      <c r="F963" s="278" t="str">
        <f>D963</f>
        <v>-</v>
      </c>
      <c r="G963" s="206"/>
      <c r="H963" s="206"/>
      <c r="I963" s="85"/>
    </row>
    <row r="964" spans="1:9" s="83" customFormat="1" ht="15.75" x14ac:dyDescent="0.25">
      <c r="A964" s="117">
        <v>27</v>
      </c>
      <c r="B964" s="319" t="s">
        <v>1052</v>
      </c>
      <c r="C964" s="119" t="s">
        <v>1039</v>
      </c>
      <c r="D964" s="115" t="s">
        <v>20</v>
      </c>
      <c r="E964" s="88" t="s">
        <v>20</v>
      </c>
      <c r="F964" s="278" t="str">
        <f>D964</f>
        <v>-</v>
      </c>
      <c r="G964" s="206"/>
      <c r="H964" s="206"/>
      <c r="I964" s="85"/>
    </row>
    <row r="965" spans="1:9" s="83" customFormat="1" ht="15.75" x14ac:dyDescent="0.25">
      <c r="A965" s="117">
        <v>28</v>
      </c>
      <c r="B965" s="319" t="s">
        <v>1051</v>
      </c>
      <c r="C965" s="119" t="s">
        <v>1040</v>
      </c>
      <c r="D965" s="120">
        <v>20000000</v>
      </c>
      <c r="E965" s="88" t="s">
        <v>20</v>
      </c>
      <c r="F965" s="278">
        <v>10000000</v>
      </c>
      <c r="G965" s="206"/>
      <c r="H965" s="206"/>
      <c r="I965" s="85"/>
    </row>
    <row r="966" spans="1:9" s="83" customFormat="1" ht="63" x14ac:dyDescent="0.25">
      <c r="A966" s="117">
        <v>29</v>
      </c>
      <c r="B966" s="319" t="s">
        <v>1050</v>
      </c>
      <c r="C966" s="119" t="s">
        <v>1041</v>
      </c>
      <c r="D966" s="115" t="s">
        <v>20</v>
      </c>
      <c r="E966" s="88" t="s">
        <v>20</v>
      </c>
      <c r="F966" s="278" t="str">
        <f>D966</f>
        <v>-</v>
      </c>
      <c r="G966" s="206"/>
      <c r="H966" s="206"/>
      <c r="I966" s="85"/>
    </row>
    <row r="967" spans="1:9" s="83" customFormat="1" ht="31.5" x14ac:dyDescent="0.25">
      <c r="A967" s="117">
        <v>30</v>
      </c>
      <c r="B967" s="319" t="s">
        <v>1049</v>
      </c>
      <c r="C967" s="119" t="s">
        <v>1042</v>
      </c>
      <c r="D967" s="120">
        <v>2000000</v>
      </c>
      <c r="E967" s="123">
        <v>1360000</v>
      </c>
      <c r="F967" s="278">
        <f>D967</f>
        <v>2000000</v>
      </c>
      <c r="G967" s="206"/>
      <c r="H967" s="206"/>
      <c r="I967" s="85"/>
    </row>
    <row r="968" spans="1:9" s="83" customFormat="1" ht="15.75" x14ac:dyDescent="0.25">
      <c r="A968" s="117">
        <v>31</v>
      </c>
      <c r="B968" s="319" t="s">
        <v>1048</v>
      </c>
      <c r="C968" s="119" t="s">
        <v>1043</v>
      </c>
      <c r="D968" s="115" t="s">
        <v>20</v>
      </c>
      <c r="E968" s="88" t="s">
        <v>20</v>
      </c>
      <c r="F968" s="278" t="str">
        <f>D968</f>
        <v>-</v>
      </c>
      <c r="G968" s="206"/>
      <c r="H968" s="206"/>
      <c r="I968" s="85"/>
    </row>
    <row r="969" spans="1:9" s="83" customFormat="1" ht="15.75" x14ac:dyDescent="0.25">
      <c r="A969" s="117">
        <v>32</v>
      </c>
      <c r="B969" s="319" t="s">
        <v>1047</v>
      </c>
      <c r="C969" s="119" t="s">
        <v>1044</v>
      </c>
      <c r="D969" s="120">
        <v>5000000</v>
      </c>
      <c r="E969" s="88" t="s">
        <v>20</v>
      </c>
      <c r="F969" s="278">
        <v>2000000</v>
      </c>
      <c r="G969" s="206"/>
      <c r="H969" s="206"/>
      <c r="I969" s="85"/>
    </row>
    <row r="970" spans="1:9" s="83" customFormat="1" ht="15.75" customHeight="1" x14ac:dyDescent="0.25">
      <c r="A970" s="117">
        <v>33</v>
      </c>
      <c r="B970" s="319" t="s">
        <v>1046</v>
      </c>
      <c r="C970" s="119" t="s">
        <v>1045</v>
      </c>
      <c r="D970" s="115" t="s">
        <v>20</v>
      </c>
      <c r="E970" s="88" t="s">
        <v>20</v>
      </c>
      <c r="F970" s="278" t="str">
        <f>D970</f>
        <v>-</v>
      </c>
      <c r="G970" s="206"/>
      <c r="H970" s="206"/>
      <c r="I970" s="85"/>
    </row>
    <row r="971" spans="1:9" s="83" customFormat="1" ht="15" customHeight="1" x14ac:dyDescent="0.25">
      <c r="A971" s="1201" t="s">
        <v>1012</v>
      </c>
      <c r="B971" s="1201"/>
      <c r="C971" s="1201"/>
      <c r="D971" s="102">
        <v>950000000</v>
      </c>
      <c r="E971" s="103">
        <v>173125224</v>
      </c>
      <c r="F971" s="279">
        <f>SUM(F938:F970)</f>
        <v>660000000</v>
      </c>
      <c r="G971" s="148"/>
      <c r="H971" s="148"/>
      <c r="I971" s="85"/>
    </row>
    <row r="972" spans="1:9" s="83" customFormat="1" ht="15.75" x14ac:dyDescent="0.25">
      <c r="A972" s="267">
        <v>2</v>
      </c>
      <c r="B972" s="313" t="s">
        <v>2365</v>
      </c>
      <c r="C972" s="153"/>
      <c r="F972" s="284"/>
      <c r="G972" s="93"/>
      <c r="H972" s="93"/>
      <c r="I972" s="85"/>
    </row>
    <row r="973" spans="1:9" s="83" customFormat="1" ht="15.75" x14ac:dyDescent="0.25">
      <c r="A973" s="117">
        <v>1</v>
      </c>
      <c r="B973" s="319" t="s">
        <v>2367</v>
      </c>
      <c r="C973" s="119" t="s">
        <v>2368</v>
      </c>
      <c r="D973" s="120">
        <v>10000000</v>
      </c>
      <c r="E973" s="88" t="s">
        <v>20</v>
      </c>
      <c r="F973" s="285">
        <v>0</v>
      </c>
      <c r="G973" s="101"/>
      <c r="H973" s="101"/>
      <c r="I973" s="85"/>
    </row>
    <row r="974" spans="1:9" s="83" customFormat="1" ht="31.5" x14ac:dyDescent="0.25">
      <c r="A974" s="117">
        <v>2</v>
      </c>
      <c r="B974" s="319" t="s">
        <v>2369</v>
      </c>
      <c r="C974" s="119" t="s">
        <v>2370</v>
      </c>
      <c r="D974" s="120">
        <v>8000000</v>
      </c>
      <c r="E974" s="88" t="s">
        <v>20</v>
      </c>
      <c r="F974" s="285">
        <v>5000000</v>
      </c>
      <c r="G974" s="101"/>
      <c r="H974" s="101"/>
      <c r="I974" s="85"/>
    </row>
    <row r="975" spans="1:9" s="83" customFormat="1" ht="47.25" x14ac:dyDescent="0.25">
      <c r="A975" s="117">
        <v>3</v>
      </c>
      <c r="B975" s="319" t="s">
        <v>2371</v>
      </c>
      <c r="C975" s="119" t="s">
        <v>2372</v>
      </c>
      <c r="D975" s="120">
        <v>8000000</v>
      </c>
      <c r="E975" s="88" t="s">
        <v>20</v>
      </c>
      <c r="F975" s="285">
        <v>4000000</v>
      </c>
      <c r="G975" s="101"/>
      <c r="H975" s="101"/>
      <c r="I975" s="85"/>
    </row>
    <row r="976" spans="1:9" s="83" customFormat="1" ht="31.5" x14ac:dyDescent="0.25">
      <c r="A976" s="117">
        <v>4</v>
      </c>
      <c r="B976" s="319" t="s">
        <v>2373</v>
      </c>
      <c r="C976" s="119" t="s">
        <v>2374</v>
      </c>
      <c r="D976" s="88" t="s">
        <v>20</v>
      </c>
      <c r="E976" s="88" t="s">
        <v>20</v>
      </c>
      <c r="F976" s="285" t="str">
        <f>D976</f>
        <v>-</v>
      </c>
      <c r="G976" s="101"/>
      <c r="H976" s="101"/>
      <c r="I976" s="85"/>
    </row>
    <row r="977" spans="1:9" s="83" customFormat="1" ht="15.75" x14ac:dyDescent="0.25">
      <c r="A977" s="117">
        <v>5</v>
      </c>
      <c r="B977" s="319" t="s">
        <v>2375</v>
      </c>
      <c r="C977" s="119" t="s">
        <v>2376</v>
      </c>
      <c r="D977" s="120">
        <v>1000000</v>
      </c>
      <c r="E977" s="88" t="s">
        <v>20</v>
      </c>
      <c r="F977" s="285">
        <v>0</v>
      </c>
      <c r="G977" s="101"/>
      <c r="H977" s="101"/>
      <c r="I977" s="85"/>
    </row>
    <row r="978" spans="1:9" s="83" customFormat="1" ht="15.75" x14ac:dyDescent="0.25">
      <c r="A978" s="117">
        <v>6</v>
      </c>
      <c r="B978" s="319" t="s">
        <v>2377</v>
      </c>
      <c r="C978" s="119" t="s">
        <v>2378</v>
      </c>
      <c r="D978" s="120">
        <v>1000000</v>
      </c>
      <c r="E978" s="88" t="s">
        <v>20</v>
      </c>
      <c r="F978" s="285">
        <v>0</v>
      </c>
      <c r="G978" s="101"/>
      <c r="H978" s="101"/>
      <c r="I978" s="85"/>
    </row>
    <row r="979" spans="1:9" s="83" customFormat="1" ht="31.5" x14ac:dyDescent="0.25">
      <c r="A979" s="117">
        <v>7</v>
      </c>
      <c r="B979" s="319" t="s">
        <v>2379</v>
      </c>
      <c r="C979" s="119" t="s">
        <v>2380</v>
      </c>
      <c r="D979" s="120">
        <v>2000000</v>
      </c>
      <c r="E979" s="88" t="s">
        <v>20</v>
      </c>
      <c r="F979" s="285">
        <v>0</v>
      </c>
      <c r="G979" s="101"/>
      <c r="H979" s="101"/>
      <c r="I979" s="85"/>
    </row>
    <row r="980" spans="1:9" s="83" customFormat="1" ht="15.75" x14ac:dyDescent="0.25">
      <c r="A980" s="117">
        <v>8</v>
      </c>
      <c r="B980" s="319" t="s">
        <v>2381</v>
      </c>
      <c r="C980" s="119" t="s">
        <v>2382</v>
      </c>
      <c r="D980" s="120">
        <v>1000000</v>
      </c>
      <c r="E980" s="88" t="s">
        <v>20</v>
      </c>
      <c r="F980" s="285">
        <v>0</v>
      </c>
      <c r="G980" s="101"/>
      <c r="H980" s="101"/>
      <c r="I980" s="85"/>
    </row>
    <row r="981" spans="1:9" s="83" customFormat="1" ht="15.75" x14ac:dyDescent="0.25">
      <c r="A981" s="117">
        <v>9</v>
      </c>
      <c r="B981" s="319" t="s">
        <v>2383</v>
      </c>
      <c r="C981" s="119" t="s">
        <v>2384</v>
      </c>
      <c r="D981" s="120">
        <v>1000000</v>
      </c>
      <c r="E981" s="88" t="s">
        <v>20</v>
      </c>
      <c r="F981" s="285">
        <v>0</v>
      </c>
      <c r="G981" s="101"/>
      <c r="H981" s="101"/>
      <c r="I981" s="85"/>
    </row>
    <row r="982" spans="1:9" s="83" customFormat="1" ht="15.75" x14ac:dyDescent="0.25">
      <c r="A982" s="117">
        <v>10</v>
      </c>
      <c r="B982" s="319" t="s">
        <v>2385</v>
      </c>
      <c r="C982" s="119" t="s">
        <v>2386</v>
      </c>
      <c r="D982" s="120">
        <v>500000</v>
      </c>
      <c r="E982" s="88" t="s">
        <v>20</v>
      </c>
      <c r="F982" s="285">
        <v>0</v>
      </c>
      <c r="G982" s="101"/>
      <c r="H982" s="101"/>
      <c r="I982" s="85"/>
    </row>
    <row r="983" spans="1:9" s="83" customFormat="1" ht="15.75" x14ac:dyDescent="0.25">
      <c r="A983" s="117">
        <v>11</v>
      </c>
      <c r="B983" s="319" t="s">
        <v>2387</v>
      </c>
      <c r="C983" s="119" t="s">
        <v>2388</v>
      </c>
      <c r="D983" s="120">
        <v>400000</v>
      </c>
      <c r="E983" s="88" t="s">
        <v>20</v>
      </c>
      <c r="F983" s="285">
        <v>0</v>
      </c>
      <c r="G983" s="101"/>
      <c r="H983" s="101"/>
      <c r="I983" s="85"/>
    </row>
    <row r="984" spans="1:9" s="83" customFormat="1" ht="31.5" x14ac:dyDescent="0.25">
      <c r="A984" s="117">
        <v>12</v>
      </c>
      <c r="B984" s="319" t="s">
        <v>2389</v>
      </c>
      <c r="C984" s="119" t="s">
        <v>2390</v>
      </c>
      <c r="D984" s="120">
        <v>5000000</v>
      </c>
      <c r="E984" s="88" t="s">
        <v>20</v>
      </c>
      <c r="F984" s="285">
        <v>0</v>
      </c>
      <c r="G984" s="101"/>
      <c r="H984" s="101"/>
      <c r="I984" s="85"/>
    </row>
    <row r="985" spans="1:9" s="83" customFormat="1" ht="15.75" x14ac:dyDescent="0.25">
      <c r="A985" s="117">
        <v>13</v>
      </c>
      <c r="B985" s="319" t="s">
        <v>2391</v>
      </c>
      <c r="C985" s="119" t="s">
        <v>2392</v>
      </c>
      <c r="D985" s="120">
        <v>8000000</v>
      </c>
      <c r="E985" s="88" t="s">
        <v>20</v>
      </c>
      <c r="F985" s="285">
        <v>4000000</v>
      </c>
      <c r="G985" s="101"/>
      <c r="H985" s="101"/>
      <c r="I985" s="85"/>
    </row>
    <row r="986" spans="1:9" s="83" customFormat="1" ht="15.75" x14ac:dyDescent="0.25">
      <c r="A986" s="117">
        <v>14</v>
      </c>
      <c r="B986" s="319" t="s">
        <v>2393</v>
      </c>
      <c r="C986" s="119" t="s">
        <v>2394</v>
      </c>
      <c r="D986" s="120">
        <v>10000000</v>
      </c>
      <c r="E986" s="88" t="s">
        <v>20</v>
      </c>
      <c r="F986" s="285">
        <v>4000000</v>
      </c>
      <c r="G986" s="101"/>
      <c r="H986" s="101"/>
      <c r="I986" s="85"/>
    </row>
    <row r="987" spans="1:9" s="83" customFormat="1" ht="31.5" x14ac:dyDescent="0.25">
      <c r="A987" s="117">
        <v>15</v>
      </c>
      <c r="B987" s="319" t="s">
        <v>2395</v>
      </c>
      <c r="C987" s="119" t="s">
        <v>2396</v>
      </c>
      <c r="D987" s="120">
        <v>9100000</v>
      </c>
      <c r="E987" s="88" t="s">
        <v>20</v>
      </c>
      <c r="F987" s="285">
        <v>5000000</v>
      </c>
      <c r="G987" s="101"/>
      <c r="H987" s="101"/>
      <c r="I987" s="85"/>
    </row>
    <row r="988" spans="1:9" s="83" customFormat="1" ht="15.75" x14ac:dyDescent="0.25">
      <c r="A988" s="117">
        <v>16</v>
      </c>
      <c r="B988" s="319" t="s">
        <v>2397</v>
      </c>
      <c r="C988" s="119" t="s">
        <v>2398</v>
      </c>
      <c r="D988" s="120">
        <v>22000000</v>
      </c>
      <c r="E988" s="123">
        <v>1798000</v>
      </c>
      <c r="F988" s="285">
        <v>10000000</v>
      </c>
      <c r="G988" s="101"/>
      <c r="H988" s="101"/>
      <c r="I988" s="85"/>
    </row>
    <row r="989" spans="1:9" s="83" customFormat="1" ht="15.75" x14ac:dyDescent="0.25">
      <c r="A989" s="117">
        <v>17</v>
      </c>
      <c r="B989" s="319" t="s">
        <v>2399</v>
      </c>
      <c r="C989" s="119" t="s">
        <v>2400</v>
      </c>
      <c r="D989" s="120">
        <v>2000000</v>
      </c>
      <c r="E989" s="123">
        <v>600000</v>
      </c>
      <c r="F989" s="285">
        <f>D989</f>
        <v>2000000</v>
      </c>
      <c r="G989" s="101"/>
      <c r="H989" s="101"/>
      <c r="I989" s="85"/>
    </row>
    <row r="990" spans="1:9" s="83" customFormat="1" ht="15.75" x14ac:dyDescent="0.25">
      <c r="A990" s="117">
        <v>18</v>
      </c>
      <c r="B990" s="319" t="s">
        <v>2401</v>
      </c>
      <c r="C990" s="119" t="s">
        <v>2402</v>
      </c>
      <c r="D990" s="120">
        <v>3000000</v>
      </c>
      <c r="E990" s="88" t="s">
        <v>20</v>
      </c>
      <c r="F990" s="285">
        <v>2100000</v>
      </c>
      <c r="G990" s="101"/>
      <c r="H990" s="101"/>
      <c r="I990" s="85"/>
    </row>
    <row r="991" spans="1:9" s="83" customFormat="1" ht="31.5" x14ac:dyDescent="0.25">
      <c r="A991" s="117">
        <v>19</v>
      </c>
      <c r="B991" s="319" t="s">
        <v>2403</v>
      </c>
      <c r="C991" s="119" t="s">
        <v>2404</v>
      </c>
      <c r="D991" s="120">
        <v>8000000</v>
      </c>
      <c r="E991" s="88" t="s">
        <v>20</v>
      </c>
      <c r="F991" s="285">
        <v>5000000</v>
      </c>
      <c r="G991" s="101"/>
      <c r="H991" s="101"/>
      <c r="I991" s="85"/>
    </row>
    <row r="992" spans="1:9" s="83" customFormat="1" ht="15.75" x14ac:dyDescent="0.25">
      <c r="A992" s="117">
        <v>20</v>
      </c>
      <c r="B992" s="319" t="s">
        <v>2405</v>
      </c>
      <c r="C992" s="119" t="s">
        <v>2406</v>
      </c>
      <c r="D992" s="120">
        <v>380000000</v>
      </c>
      <c r="E992" s="123">
        <v>96926500</v>
      </c>
      <c r="F992" s="285">
        <v>350000000</v>
      </c>
      <c r="G992" s="101"/>
      <c r="H992" s="101"/>
      <c r="I992" s="85"/>
    </row>
    <row r="993" spans="1:9" s="83" customFormat="1" ht="15" customHeight="1" x14ac:dyDescent="0.25">
      <c r="A993" s="1201" t="s">
        <v>2366</v>
      </c>
      <c r="B993" s="1201"/>
      <c r="C993" s="1201"/>
      <c r="D993" s="167">
        <f>SUM(D973:D992)</f>
        <v>480000000</v>
      </c>
      <c r="E993" s="168">
        <f>SUM(E973:E992)</f>
        <v>99324500</v>
      </c>
      <c r="F993" s="288">
        <f>SUM(F973:F992)</f>
        <v>391100000</v>
      </c>
      <c r="G993" s="168"/>
      <c r="H993" s="168"/>
      <c r="I993" s="85"/>
    </row>
    <row r="994" spans="1:9" s="83" customFormat="1" ht="15" customHeight="1" x14ac:dyDescent="0.25">
      <c r="A994" s="267">
        <v>3</v>
      </c>
      <c r="B994" s="312" t="s">
        <v>1723</v>
      </c>
      <c r="C994" s="153"/>
      <c r="F994" s="277"/>
      <c r="G994" s="245"/>
      <c r="H994" s="245"/>
      <c r="I994" s="171"/>
    </row>
    <row r="995" spans="1:9" s="83" customFormat="1" ht="15" customHeight="1" x14ac:dyDescent="0.25">
      <c r="A995" s="117">
        <v>1</v>
      </c>
      <c r="B995" s="319" t="s">
        <v>1725</v>
      </c>
      <c r="C995" s="119" t="s">
        <v>1724</v>
      </c>
      <c r="D995" s="120">
        <v>1201000000</v>
      </c>
      <c r="E995" s="206">
        <v>0</v>
      </c>
      <c r="F995" s="278">
        <f>D995</f>
        <v>1201000000</v>
      </c>
      <c r="G995" s="206"/>
      <c r="H995" s="206"/>
      <c r="I995" s="171"/>
    </row>
    <row r="996" spans="1:9" s="83" customFormat="1" ht="15" customHeight="1" x14ac:dyDescent="0.25">
      <c r="A996" s="117">
        <v>2</v>
      </c>
      <c r="B996" s="319" t="s">
        <v>1726</v>
      </c>
      <c r="C996" s="119" t="s">
        <v>1039</v>
      </c>
      <c r="D996" s="120">
        <v>100000000</v>
      </c>
      <c r="E996" s="88"/>
      <c r="F996" s="278">
        <f>D996</f>
        <v>100000000</v>
      </c>
      <c r="G996" s="206"/>
      <c r="H996" s="206"/>
      <c r="I996" s="171"/>
    </row>
    <row r="997" spans="1:9" s="83" customFormat="1" ht="15" customHeight="1" x14ac:dyDescent="0.25">
      <c r="A997" s="1201" t="s">
        <v>1727</v>
      </c>
      <c r="B997" s="1201"/>
      <c r="C997" s="1201"/>
      <c r="D997" s="102">
        <v>1301000000</v>
      </c>
      <c r="E997" s="98">
        <f>SUM(E995:E996)</f>
        <v>0</v>
      </c>
      <c r="F997" s="279">
        <f>SUM(F995:F996)</f>
        <v>1301000000</v>
      </c>
      <c r="G997" s="148"/>
      <c r="H997" s="148"/>
      <c r="I997" s="171"/>
    </row>
    <row r="998" spans="1:9" s="83" customFormat="1" ht="15" customHeight="1" x14ac:dyDescent="0.25">
      <c r="A998" s="1201" t="s">
        <v>3430</v>
      </c>
      <c r="B998" s="1201"/>
      <c r="C998" s="1201"/>
      <c r="D998" s="98">
        <f>D997+D993+D971</f>
        <v>2731000000</v>
      </c>
      <c r="E998" s="98">
        <f>E997+E993+E971</f>
        <v>272449724</v>
      </c>
      <c r="F998" s="279">
        <f>F997+F993+F971</f>
        <v>2352100000</v>
      </c>
      <c r="G998" s="148"/>
      <c r="H998" s="148"/>
      <c r="I998" s="171"/>
    </row>
    <row r="999" spans="1:9" s="83" customFormat="1" ht="18" customHeight="1" x14ac:dyDescent="0.25">
      <c r="A999" s="1397" t="s">
        <v>3431</v>
      </c>
      <c r="B999" s="1397"/>
      <c r="C999" s="1397"/>
      <c r="D999" s="1397"/>
      <c r="E999" s="1397"/>
      <c r="F999" s="1398"/>
      <c r="G999" s="271"/>
      <c r="H999" s="271"/>
      <c r="I999" s="171"/>
    </row>
    <row r="1000" spans="1:9" s="83" customFormat="1" ht="17.45" customHeight="1" x14ac:dyDescent="0.25">
      <c r="A1000" s="270"/>
      <c r="B1000" s="321"/>
      <c r="C1000" s="270"/>
      <c r="D1000" s="270"/>
      <c r="E1000" s="270"/>
      <c r="F1000" s="298"/>
      <c r="G1000" s="271"/>
      <c r="H1000" s="271"/>
      <c r="I1000" s="171"/>
    </row>
    <row r="1001" spans="1:9" s="83" customFormat="1" ht="15" customHeight="1" x14ac:dyDescent="0.25">
      <c r="A1001" s="1201" t="s">
        <v>3432</v>
      </c>
      <c r="B1001" s="1201"/>
      <c r="C1001" s="1201"/>
      <c r="D1001" s="98">
        <f>D1000</f>
        <v>0</v>
      </c>
      <c r="E1001" s="98">
        <f>E1000</f>
        <v>0</v>
      </c>
      <c r="F1001" s="279">
        <f>F1000</f>
        <v>0</v>
      </c>
      <c r="G1001" s="148"/>
      <c r="H1001" s="148"/>
      <c r="I1001" s="171"/>
    </row>
    <row r="1002" spans="1:9" s="83" customFormat="1" ht="15" customHeight="1" x14ac:dyDescent="0.25">
      <c r="A1002" s="1397" t="s">
        <v>3433</v>
      </c>
      <c r="B1002" s="1397"/>
      <c r="C1002" s="1397"/>
      <c r="D1002" s="1397"/>
      <c r="E1002" s="1397"/>
      <c r="F1002" s="1398"/>
      <c r="G1002" s="271"/>
      <c r="H1002" s="271"/>
      <c r="I1002" s="171"/>
    </row>
    <row r="1003" spans="1:9" s="83" customFormat="1" ht="15.75" x14ac:dyDescent="0.25">
      <c r="A1003" s="267">
        <v>1</v>
      </c>
      <c r="B1003" s="313" t="s">
        <v>1312</v>
      </c>
      <c r="C1003" s="153"/>
      <c r="F1003" s="277"/>
      <c r="G1003" s="245"/>
      <c r="H1003" s="245"/>
      <c r="I1003" s="85"/>
    </row>
    <row r="1004" spans="1:9" s="83" customFormat="1" ht="47.25" x14ac:dyDescent="0.25">
      <c r="A1004" s="94">
        <v>1</v>
      </c>
      <c r="B1004" s="318" t="s">
        <v>1336</v>
      </c>
      <c r="C1004" s="96" t="s">
        <v>2360</v>
      </c>
      <c r="D1004" s="11">
        <v>5500000</v>
      </c>
      <c r="E1004" s="88" t="s">
        <v>20</v>
      </c>
      <c r="F1004" s="278">
        <v>3000000</v>
      </c>
      <c r="G1004" s="206"/>
      <c r="H1004" s="206"/>
      <c r="I1004" s="85"/>
    </row>
    <row r="1005" spans="1:9" s="83" customFormat="1" ht="31.5" x14ac:dyDescent="0.25">
      <c r="A1005" s="94">
        <v>2</v>
      </c>
      <c r="B1005" s="318" t="s">
        <v>1335</v>
      </c>
      <c r="C1005" s="96" t="s">
        <v>1316</v>
      </c>
      <c r="D1005" s="11">
        <v>1000000</v>
      </c>
      <c r="E1005" s="88" t="s">
        <v>20</v>
      </c>
      <c r="F1005" s="278">
        <v>0</v>
      </c>
      <c r="G1005" s="206"/>
      <c r="H1005" s="206"/>
      <c r="I1005" s="85"/>
    </row>
    <row r="1006" spans="1:9" s="83" customFormat="1" ht="15.75" x14ac:dyDescent="0.25">
      <c r="A1006" s="94">
        <v>3</v>
      </c>
      <c r="B1006" s="318" t="s">
        <v>1337</v>
      </c>
      <c r="C1006" s="96" t="s">
        <v>1317</v>
      </c>
      <c r="D1006" s="11">
        <v>1000000</v>
      </c>
      <c r="E1006" s="88" t="s">
        <v>20</v>
      </c>
      <c r="F1006" s="278">
        <f>D1006</f>
        <v>1000000</v>
      </c>
      <c r="G1006" s="206"/>
      <c r="H1006" s="206"/>
      <c r="I1006" s="85"/>
    </row>
    <row r="1007" spans="1:9" s="83" customFormat="1" ht="15.75" x14ac:dyDescent="0.25">
      <c r="A1007" s="94">
        <v>4</v>
      </c>
      <c r="B1007" s="318" t="s">
        <v>1338</v>
      </c>
      <c r="C1007" s="96" t="s">
        <v>1318</v>
      </c>
      <c r="D1007" s="11">
        <v>8000000</v>
      </c>
      <c r="E1007" s="88" t="s">
        <v>20</v>
      </c>
      <c r="F1007" s="278">
        <v>3000000</v>
      </c>
      <c r="G1007" s="206"/>
      <c r="H1007" s="206"/>
      <c r="I1007" s="85"/>
    </row>
    <row r="1008" spans="1:9" s="83" customFormat="1" ht="31.5" x14ac:dyDescent="0.25">
      <c r="A1008" s="94">
        <v>5</v>
      </c>
      <c r="B1008" s="318" t="s">
        <v>1339</v>
      </c>
      <c r="C1008" s="96" t="s">
        <v>1319</v>
      </c>
      <c r="D1008" s="11">
        <v>8500000</v>
      </c>
      <c r="E1008" s="88" t="s">
        <v>20</v>
      </c>
      <c r="F1008" s="278">
        <f>D1008</f>
        <v>8500000</v>
      </c>
      <c r="G1008" s="206"/>
      <c r="H1008" s="206"/>
      <c r="I1008" s="85"/>
    </row>
    <row r="1009" spans="1:9" s="83" customFormat="1" ht="15.75" x14ac:dyDescent="0.25">
      <c r="A1009" s="94">
        <v>6</v>
      </c>
      <c r="B1009" s="318" t="s">
        <v>1340</v>
      </c>
      <c r="C1009" s="96" t="s">
        <v>1320</v>
      </c>
      <c r="D1009" s="11">
        <v>14000000</v>
      </c>
      <c r="E1009" s="101">
        <v>350000</v>
      </c>
      <c r="F1009" s="278">
        <f>D1009</f>
        <v>14000000</v>
      </c>
      <c r="G1009" s="206"/>
      <c r="H1009" s="206"/>
      <c r="I1009" s="85"/>
    </row>
    <row r="1010" spans="1:9" s="83" customFormat="1" ht="15.75" x14ac:dyDescent="0.25">
      <c r="A1010" s="94">
        <v>7</v>
      </c>
      <c r="B1010" s="318" t="s">
        <v>1341</v>
      </c>
      <c r="C1010" s="96" t="s">
        <v>1321</v>
      </c>
      <c r="D1010" s="11">
        <v>5000000</v>
      </c>
      <c r="E1010" s="101">
        <v>900000</v>
      </c>
      <c r="F1010" s="278">
        <f>D1010</f>
        <v>5000000</v>
      </c>
      <c r="G1010" s="206"/>
      <c r="H1010" s="206"/>
      <c r="I1010" s="85"/>
    </row>
    <row r="1011" spans="1:9" s="83" customFormat="1" ht="47.25" x14ac:dyDescent="0.25">
      <c r="A1011" s="94">
        <v>8</v>
      </c>
      <c r="B1011" s="318" t="s">
        <v>1342</v>
      </c>
      <c r="C1011" s="96" t="s">
        <v>1322</v>
      </c>
      <c r="D1011" s="11">
        <v>10000000</v>
      </c>
      <c r="E1011" s="101">
        <v>500000</v>
      </c>
      <c r="F1011" s="278">
        <f>D1011</f>
        <v>10000000</v>
      </c>
      <c r="G1011" s="206"/>
      <c r="H1011" s="206"/>
      <c r="I1011" s="85"/>
    </row>
    <row r="1012" spans="1:9" s="83" customFormat="1" ht="15.75" x14ac:dyDescent="0.25">
      <c r="A1012" s="94">
        <v>9</v>
      </c>
      <c r="B1012" s="318" t="s">
        <v>1343</v>
      </c>
      <c r="C1012" s="96" t="s">
        <v>1182</v>
      </c>
      <c r="D1012" s="11">
        <v>1000000</v>
      </c>
      <c r="E1012" s="88" t="s">
        <v>20</v>
      </c>
      <c r="F1012" s="278">
        <f>D1012</f>
        <v>1000000</v>
      </c>
      <c r="G1012" s="206"/>
      <c r="H1012" s="206"/>
      <c r="I1012" s="85"/>
    </row>
    <row r="1013" spans="1:9" s="83" customFormat="1" ht="15.75" x14ac:dyDescent="0.25">
      <c r="A1013" s="94">
        <v>10</v>
      </c>
      <c r="B1013" s="318" t="s">
        <v>1345</v>
      </c>
      <c r="C1013" s="96" t="s">
        <v>1323</v>
      </c>
      <c r="D1013" s="11">
        <v>25000000</v>
      </c>
      <c r="E1013" s="101">
        <v>2160000</v>
      </c>
      <c r="F1013" s="278">
        <v>5000000</v>
      </c>
      <c r="G1013" s="206"/>
      <c r="H1013" s="206"/>
      <c r="I1013" s="85"/>
    </row>
    <row r="1014" spans="1:9" s="83" customFormat="1" ht="15.75" x14ac:dyDescent="0.25">
      <c r="A1014" s="94">
        <v>11</v>
      </c>
      <c r="B1014" s="318" t="s">
        <v>1344</v>
      </c>
      <c r="C1014" s="96" t="s">
        <v>1324</v>
      </c>
      <c r="D1014" s="11">
        <v>30000000</v>
      </c>
      <c r="E1014" s="88" t="s">
        <v>20</v>
      </c>
      <c r="F1014" s="278">
        <f>D1014</f>
        <v>30000000</v>
      </c>
      <c r="G1014" s="206"/>
      <c r="H1014" s="206"/>
      <c r="I1014" s="85"/>
    </row>
    <row r="1015" spans="1:9" s="83" customFormat="1" ht="15.75" x14ac:dyDescent="0.25">
      <c r="A1015" s="94">
        <v>12</v>
      </c>
      <c r="B1015" s="318" t="s">
        <v>1346</v>
      </c>
      <c r="C1015" s="96" t="s">
        <v>1325</v>
      </c>
      <c r="D1015" s="11">
        <v>130000000</v>
      </c>
      <c r="E1015" s="101">
        <v>101251587.36</v>
      </c>
      <c r="F1015" s="282">
        <v>1000000000</v>
      </c>
      <c r="G1015" s="248"/>
      <c r="H1015" s="248"/>
      <c r="I1015" s="85"/>
    </row>
    <row r="1016" spans="1:9" s="83" customFormat="1" ht="15.75" x14ac:dyDescent="0.25">
      <c r="A1016" s="94">
        <v>13</v>
      </c>
      <c r="B1016" s="318" t="s">
        <v>1347</v>
      </c>
      <c r="C1016" s="96" t="s">
        <v>1326</v>
      </c>
      <c r="D1016" s="11">
        <v>5000000</v>
      </c>
      <c r="E1016" s="88" t="s">
        <v>20</v>
      </c>
      <c r="F1016" s="278">
        <f>D1016</f>
        <v>5000000</v>
      </c>
      <c r="G1016" s="206"/>
      <c r="H1016" s="206"/>
      <c r="I1016" s="85"/>
    </row>
    <row r="1017" spans="1:9" s="83" customFormat="1" ht="31.5" x14ac:dyDescent="0.25">
      <c r="A1017" s="94">
        <v>14</v>
      </c>
      <c r="B1017" s="318" t="s">
        <v>1334</v>
      </c>
      <c r="C1017" s="96" t="s">
        <v>1327</v>
      </c>
      <c r="D1017" s="11">
        <v>10000000</v>
      </c>
      <c r="E1017" s="101">
        <v>5000000</v>
      </c>
      <c r="F1017" s="278">
        <f>D1017</f>
        <v>10000000</v>
      </c>
      <c r="G1017" s="206"/>
      <c r="H1017" s="206"/>
      <c r="I1017" s="85"/>
    </row>
    <row r="1018" spans="1:9" s="83" customFormat="1" ht="15.75" x14ac:dyDescent="0.25">
      <c r="A1018" s="94">
        <v>15</v>
      </c>
      <c r="B1018" s="318" t="s">
        <v>1333</v>
      </c>
      <c r="C1018" s="96" t="s">
        <v>1328</v>
      </c>
      <c r="D1018" s="11">
        <v>4000000</v>
      </c>
      <c r="E1018" s="101">
        <v>2014000</v>
      </c>
      <c r="F1018" s="278">
        <f>D1018</f>
        <v>4000000</v>
      </c>
      <c r="G1018" s="206"/>
      <c r="H1018" s="206"/>
      <c r="I1018" s="85"/>
    </row>
    <row r="1019" spans="1:9" s="83" customFormat="1" ht="31.5" x14ac:dyDescent="0.25">
      <c r="A1019" s="94">
        <v>16</v>
      </c>
      <c r="B1019" s="318" t="s">
        <v>1332</v>
      </c>
      <c r="C1019" s="96" t="s">
        <v>1329</v>
      </c>
      <c r="D1019" s="11">
        <v>22000000</v>
      </c>
      <c r="E1019" s="101">
        <v>4900000</v>
      </c>
      <c r="F1019" s="278">
        <f>D1019</f>
        <v>22000000</v>
      </c>
      <c r="G1019" s="206"/>
      <c r="H1019" s="206"/>
      <c r="I1019" s="85"/>
    </row>
    <row r="1020" spans="1:9" s="83" customFormat="1" ht="31.5" x14ac:dyDescent="0.25">
      <c r="A1020" s="139">
        <v>17</v>
      </c>
      <c r="B1020" s="322" t="s">
        <v>1331</v>
      </c>
      <c r="C1020" s="141" t="s">
        <v>1330</v>
      </c>
      <c r="D1020" s="142">
        <v>30000000</v>
      </c>
      <c r="E1020" s="88" t="s">
        <v>20</v>
      </c>
      <c r="F1020" s="278">
        <v>0</v>
      </c>
      <c r="G1020" s="206"/>
      <c r="H1020" s="206"/>
      <c r="I1020" s="85"/>
    </row>
    <row r="1021" spans="1:9" s="83" customFormat="1" ht="15" customHeight="1" x14ac:dyDescent="0.25">
      <c r="A1021" s="1203" t="s">
        <v>1315</v>
      </c>
      <c r="B1021" s="1203"/>
      <c r="C1021" s="1203"/>
      <c r="D1021" s="113">
        <v>310000000</v>
      </c>
      <c r="E1021" s="130">
        <v>117075587.36</v>
      </c>
      <c r="F1021" s="279">
        <f>SUM(F1007:F1020)</f>
        <v>1117500000</v>
      </c>
      <c r="G1021" s="148"/>
      <c r="H1021" s="148"/>
      <c r="I1021" s="85"/>
    </row>
    <row r="1022" spans="1:9" s="83" customFormat="1" ht="15.75" x14ac:dyDescent="0.25">
      <c r="A1022" s="267">
        <v>2</v>
      </c>
      <c r="B1022" s="312" t="s">
        <v>2822</v>
      </c>
      <c r="C1022" s="153"/>
      <c r="F1022" s="284"/>
      <c r="G1022" s="93"/>
      <c r="H1022" s="93"/>
      <c r="I1022" s="85"/>
    </row>
    <row r="1023" spans="1:9" s="83" customFormat="1" ht="15.75" x14ac:dyDescent="0.25">
      <c r="A1023" s="117">
        <v>1</v>
      </c>
      <c r="B1023" s="319" t="s">
        <v>2823</v>
      </c>
      <c r="C1023" s="119" t="s">
        <v>2824</v>
      </c>
      <c r="D1023" s="120">
        <v>8300000</v>
      </c>
      <c r="E1023" s="115" t="s">
        <v>20</v>
      </c>
      <c r="F1023" s="285">
        <f>D1023</f>
        <v>8300000</v>
      </c>
      <c r="G1023" s="101"/>
      <c r="H1023" s="101"/>
      <c r="I1023" s="259"/>
    </row>
    <row r="1024" spans="1:9" s="83" customFormat="1" ht="15.75" x14ac:dyDescent="0.25">
      <c r="A1024" s="117">
        <v>2</v>
      </c>
      <c r="B1024" s="319" t="s">
        <v>2825</v>
      </c>
      <c r="C1024" s="119" t="s">
        <v>2826</v>
      </c>
      <c r="D1024" s="120">
        <v>350000</v>
      </c>
      <c r="E1024" s="115" t="s">
        <v>20</v>
      </c>
      <c r="F1024" s="285">
        <f>D1024</f>
        <v>350000</v>
      </c>
      <c r="G1024" s="101"/>
      <c r="H1024" s="101"/>
      <c r="I1024" s="259"/>
    </row>
    <row r="1025" spans="1:9" s="83" customFormat="1" ht="15.75" x14ac:dyDescent="0.25">
      <c r="A1025" s="117">
        <v>3</v>
      </c>
      <c r="B1025" s="319" t="s">
        <v>2827</v>
      </c>
      <c r="C1025" s="119" t="s">
        <v>446</v>
      </c>
      <c r="D1025" s="115" t="s">
        <v>20</v>
      </c>
      <c r="E1025" s="115" t="s">
        <v>20</v>
      </c>
      <c r="F1025" s="285" t="str">
        <f>D1025</f>
        <v>-</v>
      </c>
      <c r="G1025" s="101"/>
      <c r="H1025" s="101"/>
      <c r="I1025" s="259"/>
    </row>
    <row r="1026" spans="1:9" s="83" customFormat="1" ht="15.75" x14ac:dyDescent="0.25">
      <c r="A1026" s="117">
        <v>4</v>
      </c>
      <c r="B1026" s="319" t="s">
        <v>2828</v>
      </c>
      <c r="C1026" s="119" t="s">
        <v>2829</v>
      </c>
      <c r="D1026" s="115" t="s">
        <v>20</v>
      </c>
      <c r="E1026" s="115" t="s">
        <v>20</v>
      </c>
      <c r="F1026" s="285" t="str">
        <f>D1026</f>
        <v>-</v>
      </c>
      <c r="G1026" s="101"/>
      <c r="H1026" s="101"/>
      <c r="I1026" s="259"/>
    </row>
    <row r="1027" spans="1:9" s="83" customFormat="1" ht="31.5" x14ac:dyDescent="0.25">
      <c r="A1027" s="117">
        <v>5</v>
      </c>
      <c r="B1027" s="319" t="s">
        <v>2830</v>
      </c>
      <c r="C1027" s="119" t="s">
        <v>2831</v>
      </c>
      <c r="D1027" s="120">
        <v>1000000</v>
      </c>
      <c r="E1027" s="115" t="s">
        <v>20</v>
      </c>
      <c r="F1027" s="285">
        <f>D1027</f>
        <v>1000000</v>
      </c>
      <c r="G1027" s="101"/>
      <c r="H1027" s="101"/>
      <c r="I1027" s="259"/>
    </row>
    <row r="1028" spans="1:9" s="83" customFormat="1" ht="31.5" x14ac:dyDescent="0.25">
      <c r="A1028" s="117">
        <v>6</v>
      </c>
      <c r="B1028" s="319" t="s">
        <v>2832</v>
      </c>
      <c r="C1028" s="119" t="s">
        <v>2833</v>
      </c>
      <c r="D1028" s="120">
        <v>80000000</v>
      </c>
      <c r="E1028" s="115" t="s">
        <v>20</v>
      </c>
      <c r="F1028" s="285">
        <v>50000000</v>
      </c>
      <c r="G1028" s="101"/>
      <c r="H1028" s="101"/>
      <c r="I1028" s="259"/>
    </row>
    <row r="1029" spans="1:9" s="83" customFormat="1" ht="15.75" x14ac:dyDescent="0.25">
      <c r="A1029" s="117">
        <v>7</v>
      </c>
      <c r="B1029" s="319" t="s">
        <v>2834</v>
      </c>
      <c r="C1029" s="119" t="s">
        <v>2835</v>
      </c>
      <c r="D1029" s="120">
        <v>500000</v>
      </c>
      <c r="E1029" s="115" t="s">
        <v>20</v>
      </c>
      <c r="F1029" s="285">
        <f t="shared" ref="F1029:F1035" si="33">D1029</f>
        <v>500000</v>
      </c>
      <c r="G1029" s="101"/>
      <c r="H1029" s="101"/>
      <c r="I1029" s="259"/>
    </row>
    <row r="1030" spans="1:9" s="83" customFormat="1" ht="15.75" x14ac:dyDescent="0.25">
      <c r="A1030" s="117">
        <v>8</v>
      </c>
      <c r="B1030" s="319" t="s">
        <v>2836</v>
      </c>
      <c r="C1030" s="119" t="s">
        <v>2837</v>
      </c>
      <c r="D1030" s="120">
        <v>500000</v>
      </c>
      <c r="E1030" s="115" t="s">
        <v>20</v>
      </c>
      <c r="F1030" s="285">
        <f t="shared" si="33"/>
        <v>500000</v>
      </c>
      <c r="G1030" s="101"/>
      <c r="H1030" s="101"/>
      <c r="I1030" s="259"/>
    </row>
    <row r="1031" spans="1:9" s="83" customFormat="1" ht="63" x14ac:dyDescent="0.25">
      <c r="A1031" s="117">
        <v>9</v>
      </c>
      <c r="B1031" s="319" t="s">
        <v>2838</v>
      </c>
      <c r="C1031" s="119" t="s">
        <v>2839</v>
      </c>
      <c r="D1031" s="120">
        <v>1000000</v>
      </c>
      <c r="E1031" s="115" t="s">
        <v>20</v>
      </c>
      <c r="F1031" s="285">
        <f t="shared" si="33"/>
        <v>1000000</v>
      </c>
      <c r="G1031" s="101"/>
      <c r="H1031" s="101"/>
      <c r="I1031" s="259"/>
    </row>
    <row r="1032" spans="1:9" s="83" customFormat="1" ht="15.75" x14ac:dyDescent="0.25">
      <c r="A1032" s="117">
        <v>10</v>
      </c>
      <c r="B1032" s="319" t="s">
        <v>2840</v>
      </c>
      <c r="C1032" s="119" t="s">
        <v>2841</v>
      </c>
      <c r="D1032" s="120">
        <v>1000000</v>
      </c>
      <c r="E1032" s="123">
        <v>657419.62</v>
      </c>
      <c r="F1032" s="285">
        <f t="shared" si="33"/>
        <v>1000000</v>
      </c>
      <c r="G1032" s="101"/>
      <c r="H1032" s="101"/>
      <c r="I1032" s="259"/>
    </row>
    <row r="1033" spans="1:9" s="83" customFormat="1" ht="63" x14ac:dyDescent="0.25">
      <c r="A1033" s="117">
        <v>11</v>
      </c>
      <c r="B1033" s="319" t="s">
        <v>2842</v>
      </c>
      <c r="C1033" s="119" t="s">
        <v>2843</v>
      </c>
      <c r="D1033" s="120">
        <v>3000000</v>
      </c>
      <c r="E1033" s="123">
        <v>2186000</v>
      </c>
      <c r="F1033" s="285">
        <f t="shared" si="33"/>
        <v>3000000</v>
      </c>
      <c r="G1033" s="101"/>
      <c r="H1033" s="101"/>
      <c r="I1033" s="259"/>
    </row>
    <row r="1034" spans="1:9" s="83" customFormat="1" ht="31.5" x14ac:dyDescent="0.25">
      <c r="A1034" s="117">
        <v>12</v>
      </c>
      <c r="B1034" s="319" t="s">
        <v>2844</v>
      </c>
      <c r="C1034" s="119" t="s">
        <v>2845</v>
      </c>
      <c r="D1034" s="120">
        <v>3600000</v>
      </c>
      <c r="E1034" s="115" t="s">
        <v>20</v>
      </c>
      <c r="F1034" s="285">
        <f t="shared" si="33"/>
        <v>3600000</v>
      </c>
      <c r="G1034" s="101"/>
      <c r="H1034" s="101"/>
      <c r="I1034" s="259"/>
    </row>
    <row r="1035" spans="1:9" s="83" customFormat="1" ht="15.75" x14ac:dyDescent="0.25">
      <c r="A1035" s="117">
        <v>13</v>
      </c>
      <c r="B1035" s="319" t="s">
        <v>2846</v>
      </c>
      <c r="C1035" s="119" t="s">
        <v>2847</v>
      </c>
      <c r="D1035" s="120">
        <v>750000</v>
      </c>
      <c r="E1035" s="115" t="s">
        <v>20</v>
      </c>
      <c r="F1035" s="285">
        <f t="shared" si="33"/>
        <v>750000</v>
      </c>
      <c r="G1035" s="101"/>
      <c r="H1035" s="101"/>
      <c r="I1035" s="259"/>
    </row>
    <row r="1036" spans="1:9" s="83" customFormat="1" ht="15" customHeight="1" x14ac:dyDescent="0.25">
      <c r="A1036" s="1201" t="s">
        <v>2848</v>
      </c>
      <c r="B1036" s="1201"/>
      <c r="C1036" s="1201"/>
      <c r="D1036" s="102">
        <v>100000000</v>
      </c>
      <c r="E1036" s="102">
        <v>2843419.62</v>
      </c>
      <c r="F1036" s="288">
        <f>SUM(F1023:F1035)</f>
        <v>70000000</v>
      </c>
      <c r="G1036" s="168"/>
      <c r="H1036" s="168"/>
      <c r="I1036" s="171"/>
    </row>
    <row r="1037" spans="1:9" s="83" customFormat="1" ht="15.75" x14ac:dyDescent="0.25">
      <c r="A1037" s="267">
        <v>3</v>
      </c>
      <c r="B1037" s="313" t="s">
        <v>2790</v>
      </c>
      <c r="C1037" s="153"/>
      <c r="F1037" s="299"/>
      <c r="I1037" s="85"/>
    </row>
    <row r="1038" spans="1:9" s="83" customFormat="1" ht="15.75" x14ac:dyDescent="0.25">
      <c r="A1038" s="117">
        <v>1</v>
      </c>
      <c r="B1038" s="319" t="s">
        <v>2791</v>
      </c>
      <c r="C1038" s="119" t="s">
        <v>2792</v>
      </c>
      <c r="D1038" s="120">
        <v>7000000</v>
      </c>
      <c r="E1038" s="120">
        <v>5000000</v>
      </c>
      <c r="F1038" s="285">
        <v>5000000</v>
      </c>
      <c r="G1038" s="101"/>
      <c r="H1038" s="101"/>
      <c r="I1038" s="259"/>
    </row>
    <row r="1039" spans="1:9" s="83" customFormat="1" ht="15.75" x14ac:dyDescent="0.25">
      <c r="A1039" s="117">
        <v>2</v>
      </c>
      <c r="B1039" s="319" t="s">
        <v>2793</v>
      </c>
      <c r="C1039" s="119" t="s">
        <v>2794</v>
      </c>
      <c r="D1039" s="120">
        <v>15000000</v>
      </c>
      <c r="E1039" s="115" t="s">
        <v>20</v>
      </c>
      <c r="F1039" s="285">
        <v>10000000</v>
      </c>
      <c r="G1039" s="101"/>
      <c r="H1039" s="101"/>
      <c r="I1039" s="259"/>
    </row>
    <row r="1040" spans="1:9" s="83" customFormat="1" ht="63" x14ac:dyDescent="0.25">
      <c r="A1040" s="117">
        <v>3</v>
      </c>
      <c r="B1040" s="319" t="s">
        <v>2795</v>
      </c>
      <c r="C1040" s="119" t="s">
        <v>2796</v>
      </c>
      <c r="D1040" s="120">
        <v>5000000</v>
      </c>
      <c r="E1040" s="120">
        <v>5000000</v>
      </c>
      <c r="F1040" s="285">
        <f>D1040</f>
        <v>5000000</v>
      </c>
      <c r="G1040" s="101"/>
      <c r="H1040" s="101"/>
      <c r="I1040" s="259"/>
    </row>
    <row r="1041" spans="1:9" s="83" customFormat="1" ht="47.25" x14ac:dyDescent="0.25">
      <c r="A1041" s="117">
        <v>4</v>
      </c>
      <c r="B1041" s="319" t="s">
        <v>2797</v>
      </c>
      <c r="C1041" s="119" t="s">
        <v>2798</v>
      </c>
      <c r="D1041" s="120">
        <v>16000000</v>
      </c>
      <c r="E1041" s="115" t="s">
        <v>20</v>
      </c>
      <c r="F1041" s="285">
        <v>10000000</v>
      </c>
      <c r="G1041" s="101"/>
      <c r="H1041" s="101"/>
      <c r="I1041" s="259"/>
    </row>
    <row r="1042" spans="1:9" s="83" customFormat="1" ht="15.75" x14ac:dyDescent="0.25">
      <c r="A1042" s="117">
        <v>5</v>
      </c>
      <c r="B1042" s="319" t="s">
        <v>2799</v>
      </c>
      <c r="C1042" s="119" t="s">
        <v>2800</v>
      </c>
      <c r="D1042" s="120">
        <v>110000000</v>
      </c>
      <c r="E1042" s="115" t="s">
        <v>20</v>
      </c>
      <c r="F1042" s="285">
        <v>80000000</v>
      </c>
      <c r="G1042" s="101"/>
      <c r="H1042" s="101"/>
      <c r="I1042" s="259"/>
    </row>
    <row r="1043" spans="1:9" s="83" customFormat="1" ht="15.75" x14ac:dyDescent="0.25">
      <c r="A1043" s="117">
        <v>6</v>
      </c>
      <c r="B1043" s="319" t="s">
        <v>2801</v>
      </c>
      <c r="C1043" s="119" t="s">
        <v>2802</v>
      </c>
      <c r="D1043" s="120">
        <v>8000000</v>
      </c>
      <c r="E1043" s="115" t="s">
        <v>20</v>
      </c>
      <c r="F1043" s="285">
        <f>D1043</f>
        <v>8000000</v>
      </c>
      <c r="G1043" s="101"/>
      <c r="H1043" s="101"/>
      <c r="I1043" s="259"/>
    </row>
    <row r="1044" spans="1:9" s="83" customFormat="1" ht="15.75" x14ac:dyDescent="0.25">
      <c r="A1044" s="117">
        <v>7</v>
      </c>
      <c r="B1044" s="319" t="s">
        <v>2803</v>
      </c>
      <c r="C1044" s="119" t="s">
        <v>2804</v>
      </c>
      <c r="D1044" s="120">
        <v>1350000000</v>
      </c>
      <c r="E1044" s="115" t="s">
        <v>20</v>
      </c>
      <c r="F1044" s="300">
        <v>1000000000</v>
      </c>
      <c r="G1044" s="258"/>
      <c r="H1044" s="258"/>
      <c r="I1044" s="259"/>
    </row>
    <row r="1045" spans="1:9" s="83" customFormat="1" ht="47.25" x14ac:dyDescent="0.25">
      <c r="A1045" s="117">
        <v>8</v>
      </c>
      <c r="B1045" s="319" t="s">
        <v>2805</v>
      </c>
      <c r="C1045" s="119" t="s">
        <v>2806</v>
      </c>
      <c r="D1045" s="120">
        <v>3000000</v>
      </c>
      <c r="E1045" s="115" t="s">
        <v>20</v>
      </c>
      <c r="F1045" s="285">
        <f>D1045</f>
        <v>3000000</v>
      </c>
      <c r="G1045" s="101"/>
      <c r="H1045" s="101"/>
      <c r="I1045" s="259"/>
    </row>
    <row r="1046" spans="1:9" s="83" customFormat="1" ht="94.5" x14ac:dyDescent="0.25">
      <c r="A1046" s="117">
        <v>9</v>
      </c>
      <c r="B1046" s="319" t="s">
        <v>2807</v>
      </c>
      <c r="C1046" s="119" t="s">
        <v>2808</v>
      </c>
      <c r="D1046" s="120">
        <v>3000000</v>
      </c>
      <c r="E1046" s="115" t="s">
        <v>20</v>
      </c>
      <c r="F1046" s="285">
        <f>D1046</f>
        <v>3000000</v>
      </c>
      <c r="G1046" s="101"/>
      <c r="H1046" s="101"/>
      <c r="I1046" s="259"/>
    </row>
    <row r="1047" spans="1:9" s="83" customFormat="1" ht="31.5" x14ac:dyDescent="0.25">
      <c r="A1047" s="117">
        <v>10</v>
      </c>
      <c r="B1047" s="319" t="s">
        <v>2809</v>
      </c>
      <c r="C1047" s="119" t="s">
        <v>2810</v>
      </c>
      <c r="D1047" s="120">
        <v>480000000</v>
      </c>
      <c r="E1047" s="115" t="s">
        <v>20</v>
      </c>
      <c r="F1047" s="285">
        <f>D1047</f>
        <v>480000000</v>
      </c>
      <c r="G1047" s="101"/>
      <c r="H1047" s="101"/>
      <c r="I1047" s="259"/>
    </row>
    <row r="1048" spans="1:9" s="83" customFormat="1" ht="15.75" x14ac:dyDescent="0.25">
      <c r="A1048" s="117">
        <v>11</v>
      </c>
      <c r="B1048" s="319" t="s">
        <v>2811</v>
      </c>
      <c r="C1048" s="119" t="s">
        <v>2812</v>
      </c>
      <c r="D1048" s="120">
        <v>10000000</v>
      </c>
      <c r="E1048" s="115" t="s">
        <v>20</v>
      </c>
      <c r="F1048" s="285">
        <f>D1048</f>
        <v>10000000</v>
      </c>
      <c r="G1048" s="101"/>
      <c r="H1048" s="101"/>
      <c r="I1048" s="259"/>
    </row>
    <row r="1049" spans="1:9" s="83" customFormat="1" ht="47.25" x14ac:dyDescent="0.25">
      <c r="A1049" s="117">
        <v>12</v>
      </c>
      <c r="B1049" s="319" t="s">
        <v>2813</v>
      </c>
      <c r="C1049" s="119" t="s">
        <v>2814</v>
      </c>
      <c r="D1049" s="120">
        <v>10000000</v>
      </c>
      <c r="E1049" s="115" t="s">
        <v>20</v>
      </c>
      <c r="F1049" s="285">
        <f>D1049</f>
        <v>10000000</v>
      </c>
      <c r="G1049" s="101"/>
      <c r="H1049" s="101"/>
      <c r="I1049" s="259"/>
    </row>
    <row r="1050" spans="1:9" s="83" customFormat="1" ht="31.5" x14ac:dyDescent="0.25">
      <c r="A1050" s="117">
        <v>13</v>
      </c>
      <c r="B1050" s="319" t="s">
        <v>2815</v>
      </c>
      <c r="C1050" s="119" t="s">
        <v>2816</v>
      </c>
      <c r="D1050" s="120">
        <v>200000000</v>
      </c>
      <c r="E1050" s="115" t="s">
        <v>20</v>
      </c>
      <c r="F1050" s="285">
        <v>166000000</v>
      </c>
      <c r="G1050" s="101"/>
      <c r="H1050" s="101"/>
      <c r="I1050" s="259"/>
    </row>
    <row r="1051" spans="1:9" s="83" customFormat="1" ht="47.25" x14ac:dyDescent="0.25">
      <c r="A1051" s="117">
        <v>14</v>
      </c>
      <c r="B1051" s="319" t="s">
        <v>2817</v>
      </c>
      <c r="C1051" s="119" t="s">
        <v>2818</v>
      </c>
      <c r="D1051" s="120">
        <v>13000000</v>
      </c>
      <c r="E1051" s="115" t="s">
        <v>20</v>
      </c>
      <c r="F1051" s="285">
        <v>10000000</v>
      </c>
      <c r="G1051" s="101"/>
      <c r="H1051" s="101"/>
      <c r="I1051" s="259"/>
    </row>
    <row r="1052" spans="1:9" s="83" customFormat="1" ht="15" customHeight="1" x14ac:dyDescent="0.25">
      <c r="A1052" s="1201" t="s">
        <v>2819</v>
      </c>
      <c r="B1052" s="1201"/>
      <c r="C1052" s="1201"/>
      <c r="D1052" s="102">
        <v>2230000000</v>
      </c>
      <c r="E1052" s="102">
        <v>10000000</v>
      </c>
      <c r="F1052" s="288">
        <f>SUM(F1038:F1051)</f>
        <v>1800000000</v>
      </c>
      <c r="G1052" s="168"/>
      <c r="H1052" s="168"/>
      <c r="I1052" s="171"/>
    </row>
    <row r="1053" spans="1:9" s="83" customFormat="1" ht="15.75" x14ac:dyDescent="0.25">
      <c r="A1053" s="125">
        <v>4</v>
      </c>
      <c r="B1053" s="312" t="s">
        <v>409</v>
      </c>
      <c r="C1053" s="154"/>
      <c r="D1053" s="126"/>
      <c r="E1053" s="126"/>
      <c r="F1053" s="283"/>
      <c r="G1053" s="249"/>
      <c r="H1053" s="249"/>
      <c r="I1053" s="85"/>
    </row>
    <row r="1054" spans="1:9" s="83" customFormat="1" ht="15.75" x14ac:dyDescent="0.25">
      <c r="A1054" s="94">
        <v>1</v>
      </c>
      <c r="B1054" s="318" t="s">
        <v>425</v>
      </c>
      <c r="C1054" s="96" t="s">
        <v>418</v>
      </c>
      <c r="D1054" s="11">
        <v>165000000</v>
      </c>
      <c r="E1054" s="88" t="s">
        <v>20</v>
      </c>
      <c r="F1054" s="282">
        <f t="shared" ref="F1054:F1060" si="34">D1054</f>
        <v>165000000</v>
      </c>
      <c r="G1054" s="248"/>
      <c r="H1054" s="248"/>
      <c r="I1054" s="85"/>
    </row>
    <row r="1055" spans="1:9" s="83" customFormat="1" ht="15.75" x14ac:dyDescent="0.25">
      <c r="A1055" s="94">
        <v>2</v>
      </c>
      <c r="B1055" s="318" t="s">
        <v>426</v>
      </c>
      <c r="C1055" s="96" t="s">
        <v>419</v>
      </c>
      <c r="D1055" s="11">
        <v>50000000</v>
      </c>
      <c r="E1055" s="88" t="s">
        <v>20</v>
      </c>
      <c r="F1055" s="282">
        <f t="shared" si="34"/>
        <v>50000000</v>
      </c>
      <c r="G1055" s="248"/>
      <c r="H1055" s="248"/>
      <c r="I1055" s="85"/>
    </row>
    <row r="1056" spans="1:9" s="83" customFormat="1" ht="15.75" x14ac:dyDescent="0.25">
      <c r="A1056" s="94">
        <v>3</v>
      </c>
      <c r="B1056" s="318" t="s">
        <v>427</v>
      </c>
      <c r="C1056" s="96" t="s">
        <v>420</v>
      </c>
      <c r="D1056" s="11">
        <v>20000000</v>
      </c>
      <c r="E1056" s="88" t="s">
        <v>20</v>
      </c>
      <c r="F1056" s="282">
        <f t="shared" si="34"/>
        <v>20000000</v>
      </c>
      <c r="G1056" s="248"/>
      <c r="H1056" s="248"/>
      <c r="I1056" s="85"/>
    </row>
    <row r="1057" spans="1:9" s="83" customFormat="1" ht="15.75" x14ac:dyDescent="0.25">
      <c r="A1057" s="94">
        <v>4</v>
      </c>
      <c r="B1057" s="318" t="s">
        <v>428</v>
      </c>
      <c r="C1057" s="96" t="s">
        <v>421</v>
      </c>
      <c r="D1057" s="11">
        <v>3000000</v>
      </c>
      <c r="E1057" s="88" t="s">
        <v>20</v>
      </c>
      <c r="F1057" s="282">
        <f t="shared" si="34"/>
        <v>3000000</v>
      </c>
      <c r="G1057" s="248"/>
      <c r="H1057" s="248"/>
      <c r="I1057" s="85"/>
    </row>
    <row r="1058" spans="1:9" s="83" customFormat="1" ht="15.75" x14ac:dyDescent="0.25">
      <c r="A1058" s="94">
        <v>5</v>
      </c>
      <c r="B1058" s="318" t="s">
        <v>429</v>
      </c>
      <c r="C1058" s="96" t="s">
        <v>422</v>
      </c>
      <c r="D1058" s="11">
        <v>3000000</v>
      </c>
      <c r="E1058" s="88" t="s">
        <v>20</v>
      </c>
      <c r="F1058" s="282">
        <f t="shared" si="34"/>
        <v>3000000</v>
      </c>
      <c r="G1058" s="248"/>
      <c r="H1058" s="248"/>
      <c r="I1058" s="85"/>
    </row>
    <row r="1059" spans="1:9" s="83" customFormat="1" ht="31.5" x14ac:dyDescent="0.25">
      <c r="A1059" s="94">
        <v>6</v>
      </c>
      <c r="B1059" s="318" t="s">
        <v>430</v>
      </c>
      <c r="C1059" s="96" t="s">
        <v>423</v>
      </c>
      <c r="D1059" s="11">
        <v>2000000</v>
      </c>
      <c r="E1059" s="88" t="s">
        <v>20</v>
      </c>
      <c r="F1059" s="282">
        <f t="shared" si="34"/>
        <v>2000000</v>
      </c>
      <c r="G1059" s="248"/>
      <c r="H1059" s="248"/>
      <c r="I1059" s="85"/>
    </row>
    <row r="1060" spans="1:9" s="83" customFormat="1" ht="15.75" x14ac:dyDescent="0.25">
      <c r="A1060" s="94">
        <v>7</v>
      </c>
      <c r="B1060" s="318" t="s">
        <v>431</v>
      </c>
      <c r="C1060" s="96" t="s">
        <v>424</v>
      </c>
      <c r="D1060" s="11">
        <v>4000000</v>
      </c>
      <c r="E1060" s="88" t="s">
        <v>20</v>
      </c>
      <c r="F1060" s="282">
        <f t="shared" si="34"/>
        <v>4000000</v>
      </c>
      <c r="G1060" s="248"/>
      <c r="H1060" s="248"/>
      <c r="I1060" s="85"/>
    </row>
    <row r="1061" spans="1:9" s="83" customFormat="1" ht="15" customHeight="1" x14ac:dyDescent="0.25">
      <c r="A1061" s="1203" t="s">
        <v>432</v>
      </c>
      <c r="B1061" s="1203"/>
      <c r="C1061" s="1203"/>
      <c r="D1061" s="113">
        <v>247000000</v>
      </c>
      <c r="E1061" s="98">
        <f>SUM(E1054:E1060)</f>
        <v>0</v>
      </c>
      <c r="F1061" s="279">
        <f>SUM(F1054:F1060)</f>
        <v>247000000</v>
      </c>
      <c r="G1061" s="148"/>
      <c r="H1061" s="148"/>
      <c r="I1061" s="85"/>
    </row>
    <row r="1062" spans="1:9" s="83" customFormat="1" ht="15.75" x14ac:dyDescent="0.25">
      <c r="A1062" s="267">
        <v>5</v>
      </c>
      <c r="B1062" s="313" t="s">
        <v>2090</v>
      </c>
      <c r="C1062" s="153"/>
      <c r="F1062" s="277"/>
      <c r="G1062" s="245"/>
      <c r="H1062" s="245"/>
      <c r="I1062" s="85"/>
    </row>
    <row r="1063" spans="1:9" s="83" customFormat="1" ht="15.75" x14ac:dyDescent="0.25">
      <c r="A1063" s="117">
        <v>1</v>
      </c>
      <c r="B1063" s="319" t="s">
        <v>2094</v>
      </c>
      <c r="C1063" s="119" t="s">
        <v>334</v>
      </c>
      <c r="D1063" s="120">
        <v>3000000</v>
      </c>
      <c r="E1063" s="88" t="s">
        <v>20</v>
      </c>
      <c r="F1063" s="278">
        <v>0</v>
      </c>
      <c r="G1063" s="206"/>
      <c r="H1063" s="206"/>
      <c r="I1063" s="85"/>
    </row>
    <row r="1064" spans="1:9" s="83" customFormat="1" ht="15.75" x14ac:dyDescent="0.25">
      <c r="A1064" s="117">
        <v>2</v>
      </c>
      <c r="B1064" s="319" t="s">
        <v>2095</v>
      </c>
      <c r="C1064" s="119" t="s">
        <v>2091</v>
      </c>
      <c r="D1064" s="120">
        <v>2000000</v>
      </c>
      <c r="E1064" s="88" t="s">
        <v>20</v>
      </c>
      <c r="F1064" s="278">
        <v>0</v>
      </c>
      <c r="G1064" s="206"/>
      <c r="H1064" s="206"/>
      <c r="I1064" s="85"/>
    </row>
    <row r="1065" spans="1:9" s="83" customFormat="1" ht="15.75" x14ac:dyDescent="0.25">
      <c r="A1065" s="117">
        <v>3</v>
      </c>
      <c r="B1065" s="319" t="s">
        <v>2096</v>
      </c>
      <c r="C1065" s="119" t="s">
        <v>2092</v>
      </c>
      <c r="D1065" s="120">
        <v>1000000</v>
      </c>
      <c r="E1065" s="88" t="s">
        <v>20</v>
      </c>
      <c r="F1065" s="278">
        <f>D1065</f>
        <v>1000000</v>
      </c>
      <c r="G1065" s="206"/>
      <c r="H1065" s="206"/>
      <c r="I1065" s="85"/>
    </row>
    <row r="1066" spans="1:9" s="83" customFormat="1" ht="15.75" x14ac:dyDescent="0.25">
      <c r="A1066" s="117">
        <v>4</v>
      </c>
      <c r="B1066" s="319" t="s">
        <v>2097</v>
      </c>
      <c r="C1066" s="119" t="s">
        <v>1970</v>
      </c>
      <c r="D1066" s="120">
        <v>2000000</v>
      </c>
      <c r="E1066" s="88" t="s">
        <v>20</v>
      </c>
      <c r="F1066" s="278">
        <v>0</v>
      </c>
      <c r="G1066" s="206"/>
      <c r="H1066" s="206"/>
      <c r="I1066" s="85"/>
    </row>
    <row r="1067" spans="1:9" s="83" customFormat="1" ht="15.75" x14ac:dyDescent="0.25">
      <c r="A1067" s="117">
        <v>5</v>
      </c>
      <c r="B1067" s="319" t="s">
        <v>2098</v>
      </c>
      <c r="C1067" s="119" t="s">
        <v>2093</v>
      </c>
      <c r="D1067" s="120">
        <v>14000000</v>
      </c>
      <c r="E1067" s="88" t="s">
        <v>20</v>
      </c>
      <c r="F1067" s="278">
        <f>D1067</f>
        <v>14000000</v>
      </c>
      <c r="G1067" s="206"/>
      <c r="H1067" s="206"/>
      <c r="I1067" s="85"/>
    </row>
    <row r="1068" spans="1:9" s="83" customFormat="1" ht="15" customHeight="1" x14ac:dyDescent="0.25">
      <c r="A1068" s="1201" t="s">
        <v>2099</v>
      </c>
      <c r="B1068" s="1201"/>
      <c r="C1068" s="1201"/>
      <c r="D1068" s="102">
        <v>22000000</v>
      </c>
      <c r="E1068" s="98">
        <f>SUM(E1063:E1067)</f>
        <v>0</v>
      </c>
      <c r="F1068" s="279">
        <f>SUM(F1063:F1067)</f>
        <v>15000000</v>
      </c>
      <c r="G1068" s="148"/>
      <c r="H1068" s="148"/>
      <c r="I1068" s="85"/>
    </row>
    <row r="1069" spans="1:9" s="83" customFormat="1" ht="15" customHeight="1" x14ac:dyDescent="0.25">
      <c r="A1069" s="1201" t="s">
        <v>3434</v>
      </c>
      <c r="B1069" s="1201"/>
      <c r="C1069" s="1201"/>
      <c r="D1069" s="98">
        <f>D1068+D1061+D1052+D1036+D1021</f>
        <v>2909000000</v>
      </c>
      <c r="E1069" s="98">
        <f>E1068+E1061+E1052+E1036+E1021</f>
        <v>129919006.98</v>
      </c>
      <c r="F1069" s="279">
        <f>F1068+F1061+F1052+F1036+F1021</f>
        <v>3249500000</v>
      </c>
      <c r="G1069" s="148"/>
      <c r="H1069" s="148"/>
      <c r="I1069" s="171"/>
    </row>
    <row r="1070" spans="1:9" s="83" customFormat="1" ht="18.600000000000001" customHeight="1" x14ac:dyDescent="0.25">
      <c r="A1070" s="1397" t="s">
        <v>3435</v>
      </c>
      <c r="B1070" s="1397"/>
      <c r="C1070" s="1397"/>
      <c r="D1070" s="1397"/>
      <c r="E1070" s="1397"/>
      <c r="F1070" s="1398"/>
      <c r="G1070" s="271"/>
      <c r="H1070" s="271"/>
      <c r="I1070" s="171"/>
    </row>
    <row r="1071" spans="1:9" s="83" customFormat="1" ht="15.75" x14ac:dyDescent="0.25">
      <c r="A1071" s="267">
        <v>1</v>
      </c>
      <c r="B1071" s="313" t="s">
        <v>876</v>
      </c>
      <c r="C1071" s="153"/>
      <c r="F1071" s="277"/>
      <c r="G1071" s="245"/>
      <c r="H1071" s="245"/>
      <c r="I1071" s="85"/>
    </row>
    <row r="1072" spans="1:9" s="83" customFormat="1" ht="31.5" x14ac:dyDescent="0.25">
      <c r="A1072" s="94">
        <v>1</v>
      </c>
      <c r="B1072" s="318" t="s">
        <v>936</v>
      </c>
      <c r="C1072" s="96" t="s">
        <v>898</v>
      </c>
      <c r="D1072" s="11">
        <v>1000000</v>
      </c>
      <c r="E1072" s="88" t="s">
        <v>20</v>
      </c>
      <c r="F1072" s="278">
        <v>0</v>
      </c>
      <c r="G1072" s="206"/>
      <c r="H1072" s="206"/>
      <c r="I1072" s="85"/>
    </row>
    <row r="1073" spans="1:9" s="83" customFormat="1" ht="31.5" x14ac:dyDescent="0.25">
      <c r="A1073" s="94">
        <v>2</v>
      </c>
      <c r="B1073" s="318" t="s">
        <v>937</v>
      </c>
      <c r="C1073" s="96" t="s">
        <v>899</v>
      </c>
      <c r="D1073" s="11">
        <v>1000000</v>
      </c>
      <c r="E1073" s="88" t="s">
        <v>20</v>
      </c>
      <c r="F1073" s="278">
        <v>0</v>
      </c>
      <c r="G1073" s="206"/>
      <c r="H1073" s="206"/>
      <c r="I1073" s="85"/>
    </row>
    <row r="1074" spans="1:9" s="83" customFormat="1" ht="15.75" x14ac:dyDescent="0.25">
      <c r="A1074" s="94">
        <v>3</v>
      </c>
      <c r="B1074" s="318" t="s">
        <v>938</v>
      </c>
      <c r="C1074" s="96" t="s">
        <v>900</v>
      </c>
      <c r="D1074" s="11">
        <v>1000000</v>
      </c>
      <c r="E1074" s="88" t="s">
        <v>20</v>
      </c>
      <c r="F1074" s="278">
        <v>0</v>
      </c>
      <c r="G1074" s="206"/>
      <c r="H1074" s="206"/>
      <c r="I1074" s="85"/>
    </row>
    <row r="1075" spans="1:9" s="83" customFormat="1" ht="15.75" x14ac:dyDescent="0.25">
      <c r="A1075" s="94">
        <v>4</v>
      </c>
      <c r="B1075" s="318" t="s">
        <v>939</v>
      </c>
      <c r="C1075" s="96" t="s">
        <v>901</v>
      </c>
      <c r="D1075" s="11">
        <v>500000</v>
      </c>
      <c r="E1075" s="88" t="s">
        <v>20</v>
      </c>
      <c r="F1075" s="278">
        <v>0</v>
      </c>
      <c r="G1075" s="206"/>
      <c r="H1075" s="206"/>
      <c r="I1075" s="85"/>
    </row>
    <row r="1076" spans="1:9" s="83" customFormat="1" ht="15.75" x14ac:dyDescent="0.25">
      <c r="A1076" s="94">
        <v>5</v>
      </c>
      <c r="B1076" s="318" t="s">
        <v>940</v>
      </c>
      <c r="C1076" s="96" t="s">
        <v>902</v>
      </c>
      <c r="D1076" s="11">
        <v>2000000</v>
      </c>
      <c r="E1076" s="88" t="s">
        <v>20</v>
      </c>
      <c r="F1076" s="278">
        <v>0</v>
      </c>
      <c r="G1076" s="206"/>
      <c r="H1076" s="206"/>
      <c r="I1076" s="85"/>
    </row>
    <row r="1077" spans="1:9" s="83" customFormat="1" ht="15.75" x14ac:dyDescent="0.25">
      <c r="A1077" s="94">
        <v>6</v>
      </c>
      <c r="B1077" s="318" t="s">
        <v>935</v>
      </c>
      <c r="C1077" s="96" t="s">
        <v>903</v>
      </c>
      <c r="D1077" s="11">
        <v>500000</v>
      </c>
      <c r="E1077" s="88" t="s">
        <v>20</v>
      </c>
      <c r="F1077" s="278">
        <v>0</v>
      </c>
      <c r="G1077" s="206"/>
      <c r="H1077" s="206"/>
      <c r="I1077" s="85"/>
    </row>
    <row r="1078" spans="1:9" s="83" customFormat="1" ht="15.75" x14ac:dyDescent="0.25">
      <c r="A1078" s="94">
        <v>7</v>
      </c>
      <c r="B1078" s="318" t="s">
        <v>934</v>
      </c>
      <c r="C1078" s="96" t="s">
        <v>904</v>
      </c>
      <c r="D1078" s="11">
        <v>500000</v>
      </c>
      <c r="E1078" s="88" t="s">
        <v>20</v>
      </c>
      <c r="F1078" s="278">
        <v>0</v>
      </c>
      <c r="G1078" s="206"/>
      <c r="H1078" s="206"/>
      <c r="I1078" s="85"/>
    </row>
    <row r="1079" spans="1:9" s="83" customFormat="1" ht="31.5" x14ac:dyDescent="0.25">
      <c r="A1079" s="94">
        <v>8</v>
      </c>
      <c r="B1079" s="318" t="s">
        <v>933</v>
      </c>
      <c r="C1079" s="96" t="s">
        <v>905</v>
      </c>
      <c r="D1079" s="11">
        <v>15000000</v>
      </c>
      <c r="E1079" s="88" t="s">
        <v>20</v>
      </c>
      <c r="F1079" s="278">
        <v>5000000</v>
      </c>
      <c r="G1079" s="206"/>
      <c r="H1079" s="206"/>
      <c r="I1079" s="85"/>
    </row>
    <row r="1080" spans="1:9" s="83" customFormat="1" ht="31.5" x14ac:dyDescent="0.25">
      <c r="A1080" s="94">
        <v>9</v>
      </c>
      <c r="B1080" s="318" t="s">
        <v>932</v>
      </c>
      <c r="C1080" s="96" t="s">
        <v>906</v>
      </c>
      <c r="D1080" s="11">
        <v>3000000</v>
      </c>
      <c r="E1080" s="88" t="s">
        <v>20</v>
      </c>
      <c r="F1080" s="278">
        <v>2000000</v>
      </c>
      <c r="G1080" s="206"/>
      <c r="H1080" s="206"/>
      <c r="I1080" s="85"/>
    </row>
    <row r="1081" spans="1:9" s="83" customFormat="1" ht="31.5" x14ac:dyDescent="0.25">
      <c r="A1081" s="94">
        <v>10</v>
      </c>
      <c r="B1081" s="318" t="s">
        <v>931</v>
      </c>
      <c r="C1081" s="96" t="s">
        <v>907</v>
      </c>
      <c r="D1081" s="11">
        <v>1000000</v>
      </c>
      <c r="E1081" s="88" t="s">
        <v>20</v>
      </c>
      <c r="F1081" s="278">
        <f>D1081</f>
        <v>1000000</v>
      </c>
      <c r="G1081" s="206"/>
      <c r="H1081" s="206"/>
      <c r="I1081" s="85"/>
    </row>
    <row r="1082" spans="1:9" s="83" customFormat="1" ht="31.5" x14ac:dyDescent="0.25">
      <c r="A1082" s="94">
        <v>11</v>
      </c>
      <c r="B1082" s="318" t="s">
        <v>930</v>
      </c>
      <c r="C1082" s="96" t="s">
        <v>908</v>
      </c>
      <c r="D1082" s="11">
        <v>5000000</v>
      </c>
      <c r="E1082" s="88" t="s">
        <v>20</v>
      </c>
      <c r="F1082" s="278">
        <v>0</v>
      </c>
      <c r="G1082" s="206"/>
      <c r="H1082" s="206"/>
      <c r="I1082" s="85"/>
    </row>
    <row r="1083" spans="1:9" s="83" customFormat="1" ht="15.75" x14ac:dyDescent="0.25">
      <c r="A1083" s="94">
        <v>12</v>
      </c>
      <c r="B1083" s="318" t="s">
        <v>929</v>
      </c>
      <c r="C1083" s="96" t="s">
        <v>909</v>
      </c>
      <c r="D1083" s="11">
        <v>3500000</v>
      </c>
      <c r="E1083" s="88" t="s">
        <v>20</v>
      </c>
      <c r="F1083" s="278">
        <v>0</v>
      </c>
      <c r="G1083" s="206"/>
      <c r="H1083" s="206"/>
      <c r="I1083" s="85"/>
    </row>
    <row r="1084" spans="1:9" s="83" customFormat="1" ht="15.75" x14ac:dyDescent="0.25">
      <c r="A1084" s="94">
        <v>13</v>
      </c>
      <c r="B1084" s="318" t="s">
        <v>928</v>
      </c>
      <c r="C1084" s="96" t="s">
        <v>910</v>
      </c>
      <c r="D1084" s="11">
        <v>1000000</v>
      </c>
      <c r="E1084" s="88" t="s">
        <v>20</v>
      </c>
      <c r="F1084" s="278">
        <f>D1084</f>
        <v>1000000</v>
      </c>
      <c r="G1084" s="206"/>
      <c r="H1084" s="206"/>
      <c r="I1084" s="85"/>
    </row>
    <row r="1085" spans="1:9" s="83" customFormat="1" ht="15.75" x14ac:dyDescent="0.25">
      <c r="A1085" s="94">
        <v>14</v>
      </c>
      <c r="B1085" s="318" t="s">
        <v>927</v>
      </c>
      <c r="C1085" s="96" t="s">
        <v>911</v>
      </c>
      <c r="D1085" s="11">
        <v>3000000</v>
      </c>
      <c r="E1085" s="88" t="s">
        <v>20</v>
      </c>
      <c r="F1085" s="278">
        <f>D1085</f>
        <v>3000000</v>
      </c>
      <c r="G1085" s="206"/>
      <c r="H1085" s="206"/>
      <c r="I1085" s="85"/>
    </row>
    <row r="1086" spans="1:9" s="83" customFormat="1" ht="15.75" x14ac:dyDescent="0.25">
      <c r="A1086" s="94">
        <v>15</v>
      </c>
      <c r="B1086" s="318" t="s">
        <v>926</v>
      </c>
      <c r="C1086" s="96" t="s">
        <v>912</v>
      </c>
      <c r="D1086" s="11">
        <v>50000000</v>
      </c>
      <c r="E1086" s="88" t="s">
        <v>20</v>
      </c>
      <c r="F1086" s="278">
        <v>20000000</v>
      </c>
      <c r="G1086" s="206"/>
      <c r="H1086" s="206"/>
      <c r="I1086" s="85"/>
    </row>
    <row r="1087" spans="1:9" s="83" customFormat="1" ht="31.5" x14ac:dyDescent="0.25">
      <c r="A1087" s="94">
        <v>16</v>
      </c>
      <c r="B1087" s="318" t="s">
        <v>925</v>
      </c>
      <c r="C1087" s="96" t="s">
        <v>913</v>
      </c>
      <c r="D1087" s="11">
        <v>91700000</v>
      </c>
      <c r="E1087" s="88" t="s">
        <v>20</v>
      </c>
      <c r="F1087" s="278">
        <f>D1087</f>
        <v>91700000</v>
      </c>
      <c r="G1087" s="206"/>
      <c r="H1087" s="206"/>
      <c r="I1087" s="85"/>
    </row>
    <row r="1088" spans="1:9" s="83" customFormat="1" ht="15.75" x14ac:dyDescent="0.25">
      <c r="A1088" s="94">
        <v>17</v>
      </c>
      <c r="B1088" s="318" t="s">
        <v>924</v>
      </c>
      <c r="C1088" s="96" t="s">
        <v>914</v>
      </c>
      <c r="D1088" s="11">
        <v>350000000</v>
      </c>
      <c r="E1088" s="88" t="s">
        <v>20</v>
      </c>
      <c r="F1088" s="278">
        <f>D1088</f>
        <v>350000000</v>
      </c>
      <c r="G1088" s="206"/>
      <c r="H1088" s="206"/>
      <c r="I1088" s="85"/>
    </row>
    <row r="1089" spans="1:9" s="83" customFormat="1" ht="31.5" x14ac:dyDescent="0.25">
      <c r="A1089" s="94">
        <v>18</v>
      </c>
      <c r="B1089" s="318" t="s">
        <v>923</v>
      </c>
      <c r="C1089" s="96" t="s">
        <v>915</v>
      </c>
      <c r="D1089" s="11">
        <v>5000000</v>
      </c>
      <c r="E1089" s="88" t="s">
        <v>20</v>
      </c>
      <c r="F1089" s="278">
        <f>D1089</f>
        <v>5000000</v>
      </c>
      <c r="G1089" s="206"/>
      <c r="H1089" s="206"/>
      <c r="I1089" s="85"/>
    </row>
    <row r="1090" spans="1:9" s="83" customFormat="1" ht="15.75" x14ac:dyDescent="0.25">
      <c r="A1090" s="94">
        <v>19</v>
      </c>
      <c r="B1090" s="318" t="s">
        <v>922</v>
      </c>
      <c r="C1090" s="96" t="s">
        <v>916</v>
      </c>
      <c r="D1090" s="11">
        <v>95457176.390000001</v>
      </c>
      <c r="E1090" s="88" t="s">
        <v>20</v>
      </c>
      <c r="F1090" s="278">
        <v>15457176.390000001</v>
      </c>
      <c r="G1090" s="206"/>
      <c r="H1090" s="206"/>
      <c r="I1090" s="85"/>
    </row>
    <row r="1091" spans="1:9" s="83" customFormat="1" ht="15.75" x14ac:dyDescent="0.25">
      <c r="A1091" s="94">
        <v>20</v>
      </c>
      <c r="B1091" s="318" t="s">
        <v>921</v>
      </c>
      <c r="C1091" s="96" t="s">
        <v>917</v>
      </c>
      <c r="D1091" s="11">
        <v>77000000</v>
      </c>
      <c r="E1091" s="88" t="s">
        <v>20</v>
      </c>
      <c r="F1091" s="278">
        <v>20000000</v>
      </c>
      <c r="G1091" s="206"/>
      <c r="H1091" s="206"/>
      <c r="I1091" s="85"/>
    </row>
    <row r="1092" spans="1:9" s="83" customFormat="1" ht="31.5" x14ac:dyDescent="0.25">
      <c r="A1092" s="94">
        <v>21</v>
      </c>
      <c r="B1092" s="318" t="s">
        <v>920</v>
      </c>
      <c r="C1092" s="96" t="s">
        <v>918</v>
      </c>
      <c r="D1092" s="11">
        <v>500000000</v>
      </c>
      <c r="E1092" s="88" t="s">
        <v>20</v>
      </c>
      <c r="F1092" s="278">
        <v>200000000</v>
      </c>
      <c r="G1092" s="206"/>
      <c r="H1092" s="206"/>
      <c r="I1092" s="85"/>
    </row>
    <row r="1093" spans="1:9" s="83" customFormat="1" ht="15" customHeight="1" x14ac:dyDescent="0.25">
      <c r="A1093" s="1203" t="s">
        <v>919</v>
      </c>
      <c r="B1093" s="1203"/>
      <c r="C1093" s="1203"/>
      <c r="D1093" s="102">
        <v>1207157176.3900001</v>
      </c>
      <c r="E1093" s="98">
        <f>SUM(E1072:E1092)</f>
        <v>0</v>
      </c>
      <c r="F1093" s="279">
        <f>SUM(F1072:F1092)</f>
        <v>714157176.38999999</v>
      </c>
      <c r="G1093" s="148"/>
      <c r="H1093" s="148"/>
      <c r="I1093" s="85"/>
    </row>
    <row r="1094" spans="1:9" s="83" customFormat="1" ht="15.75" x14ac:dyDescent="0.25">
      <c r="A1094" s="267">
        <v>2</v>
      </c>
      <c r="B1094" s="313" t="s">
        <v>1079</v>
      </c>
      <c r="C1094" s="153"/>
      <c r="F1094" s="277"/>
      <c r="G1094" s="245"/>
      <c r="H1094" s="245"/>
      <c r="I1094" s="85"/>
    </row>
    <row r="1095" spans="1:9" s="83" customFormat="1" ht="15.75" x14ac:dyDescent="0.25">
      <c r="A1095" s="117">
        <v>1</v>
      </c>
      <c r="B1095" s="319" t="s">
        <v>1138</v>
      </c>
      <c r="C1095" s="119" t="s">
        <v>1108</v>
      </c>
      <c r="D1095" s="120">
        <v>20000000</v>
      </c>
      <c r="E1095" s="88" t="s">
        <v>20</v>
      </c>
      <c r="F1095" s="278">
        <v>0</v>
      </c>
      <c r="G1095" s="206"/>
      <c r="H1095" s="206"/>
      <c r="I1095" s="85"/>
    </row>
    <row r="1096" spans="1:9" s="83" customFormat="1" ht="15.75" x14ac:dyDescent="0.25">
      <c r="A1096" s="117">
        <v>2</v>
      </c>
      <c r="B1096" s="319" t="s">
        <v>1139</v>
      </c>
      <c r="C1096" s="119" t="s">
        <v>1109</v>
      </c>
      <c r="D1096" s="120">
        <v>7400000</v>
      </c>
      <c r="E1096" s="88" t="s">
        <v>20</v>
      </c>
      <c r="F1096" s="278">
        <v>0</v>
      </c>
      <c r="G1096" s="206"/>
      <c r="H1096" s="206"/>
      <c r="I1096" s="85"/>
    </row>
    <row r="1097" spans="1:9" s="83" customFormat="1" ht="31.5" x14ac:dyDescent="0.25">
      <c r="A1097" s="117">
        <v>3</v>
      </c>
      <c r="B1097" s="319" t="s">
        <v>1140</v>
      </c>
      <c r="C1097" s="119" t="s">
        <v>1110</v>
      </c>
      <c r="D1097" s="120">
        <v>10000000</v>
      </c>
      <c r="E1097" s="88" t="s">
        <v>20</v>
      </c>
      <c r="F1097" s="278">
        <f>D1097</f>
        <v>10000000</v>
      </c>
      <c r="G1097" s="206"/>
      <c r="H1097" s="206"/>
      <c r="I1097" s="85"/>
    </row>
    <row r="1098" spans="1:9" s="83" customFormat="1" ht="63" x14ac:dyDescent="0.25">
      <c r="A1098" s="117">
        <v>4</v>
      </c>
      <c r="B1098" s="319" t="s">
        <v>1141</v>
      </c>
      <c r="C1098" s="119" t="s">
        <v>1111</v>
      </c>
      <c r="D1098" s="120">
        <v>5000000</v>
      </c>
      <c r="E1098" s="88" t="s">
        <v>20</v>
      </c>
      <c r="F1098" s="278">
        <v>0</v>
      </c>
      <c r="G1098" s="206"/>
      <c r="H1098" s="206"/>
      <c r="I1098" s="85"/>
    </row>
    <row r="1099" spans="1:9" s="83" customFormat="1" ht="31.5" x14ac:dyDescent="0.25">
      <c r="A1099" s="117">
        <v>5</v>
      </c>
      <c r="B1099" s="319" t="s">
        <v>1142</v>
      </c>
      <c r="C1099" s="119" t="s">
        <v>1112</v>
      </c>
      <c r="D1099" s="120">
        <v>20000000</v>
      </c>
      <c r="E1099" s="123">
        <v>1233918.1299999999</v>
      </c>
      <c r="F1099" s="278">
        <v>10000000</v>
      </c>
      <c r="G1099" s="206"/>
      <c r="H1099" s="206"/>
      <c r="I1099" s="85"/>
    </row>
    <row r="1100" spans="1:9" s="83" customFormat="1" ht="47.25" x14ac:dyDescent="0.25">
      <c r="A1100" s="117">
        <v>6</v>
      </c>
      <c r="B1100" s="319" t="s">
        <v>1143</v>
      </c>
      <c r="C1100" s="119" t="s">
        <v>1113</v>
      </c>
      <c r="D1100" s="120">
        <v>15000000</v>
      </c>
      <c r="E1100" s="88" t="s">
        <v>20</v>
      </c>
      <c r="F1100" s="278">
        <v>5000000</v>
      </c>
      <c r="G1100" s="206"/>
      <c r="H1100" s="206"/>
      <c r="I1100" s="85"/>
    </row>
    <row r="1101" spans="1:9" s="83" customFormat="1" ht="47.25" x14ac:dyDescent="0.25">
      <c r="A1101" s="117">
        <v>7</v>
      </c>
      <c r="B1101" s="319" t="s">
        <v>1144</v>
      </c>
      <c r="C1101" s="119" t="s">
        <v>1114</v>
      </c>
      <c r="D1101" s="120">
        <v>4000000</v>
      </c>
      <c r="E1101" s="88" t="s">
        <v>20</v>
      </c>
      <c r="F1101" s="278">
        <v>0</v>
      </c>
      <c r="G1101" s="206"/>
      <c r="H1101" s="206"/>
      <c r="I1101" s="85"/>
    </row>
    <row r="1102" spans="1:9" s="83" customFormat="1" ht="15.75" x14ac:dyDescent="0.25">
      <c r="A1102" s="117">
        <v>8</v>
      </c>
      <c r="B1102" s="319" t="s">
        <v>1145</v>
      </c>
      <c r="C1102" s="119" t="s">
        <v>1115</v>
      </c>
      <c r="D1102" s="120">
        <v>1950000</v>
      </c>
      <c r="E1102" s="123">
        <v>1500000</v>
      </c>
      <c r="F1102" s="296">
        <v>1500000</v>
      </c>
      <c r="G1102" s="123"/>
      <c r="H1102" s="123"/>
      <c r="I1102" s="85"/>
    </row>
    <row r="1103" spans="1:9" s="83" customFormat="1" ht="31.5" x14ac:dyDescent="0.25">
      <c r="A1103" s="117">
        <v>9</v>
      </c>
      <c r="B1103" s="319" t="s">
        <v>1146</v>
      </c>
      <c r="C1103" s="119" t="s">
        <v>1116</v>
      </c>
      <c r="D1103" s="120">
        <v>1700000</v>
      </c>
      <c r="E1103" s="123">
        <v>1241000</v>
      </c>
      <c r="F1103" s="278">
        <f>D1103</f>
        <v>1700000</v>
      </c>
      <c r="G1103" s="206"/>
      <c r="H1103" s="206"/>
      <c r="I1103" s="85"/>
    </row>
    <row r="1104" spans="1:9" s="83" customFormat="1" ht="15.75" x14ac:dyDescent="0.25">
      <c r="A1104" s="117">
        <v>10</v>
      </c>
      <c r="B1104" s="319" t="s">
        <v>1147</v>
      </c>
      <c r="C1104" s="119" t="s">
        <v>1117</v>
      </c>
      <c r="D1104" s="120">
        <v>450000</v>
      </c>
      <c r="E1104" s="123">
        <v>300000</v>
      </c>
      <c r="F1104" s="278">
        <f>D1104</f>
        <v>450000</v>
      </c>
      <c r="G1104" s="206"/>
      <c r="H1104" s="206"/>
      <c r="I1104" s="85"/>
    </row>
    <row r="1105" spans="1:9" s="83" customFormat="1" ht="31.5" x14ac:dyDescent="0.25">
      <c r="A1105" s="117">
        <v>11</v>
      </c>
      <c r="B1105" s="319" t="s">
        <v>1148</v>
      </c>
      <c r="C1105" s="119" t="s">
        <v>1118</v>
      </c>
      <c r="D1105" s="120">
        <v>5000000</v>
      </c>
      <c r="E1105" s="88" t="s">
        <v>20</v>
      </c>
      <c r="F1105" s="278">
        <v>0</v>
      </c>
      <c r="G1105" s="206"/>
      <c r="H1105" s="206"/>
      <c r="I1105" s="85"/>
    </row>
    <row r="1106" spans="1:9" s="83" customFormat="1" ht="15.75" x14ac:dyDescent="0.25">
      <c r="A1106" s="117">
        <v>12</v>
      </c>
      <c r="B1106" s="319" t="s">
        <v>1149</v>
      </c>
      <c r="C1106" s="119" t="s">
        <v>1119</v>
      </c>
      <c r="D1106" s="120">
        <v>25000000</v>
      </c>
      <c r="E1106" s="123">
        <v>9713000</v>
      </c>
      <c r="F1106" s="278">
        <f>D1106</f>
        <v>25000000</v>
      </c>
      <c r="G1106" s="206"/>
      <c r="H1106" s="206"/>
      <c r="I1106" s="85"/>
    </row>
    <row r="1107" spans="1:9" s="83" customFormat="1" ht="31.5" x14ac:dyDescent="0.25">
      <c r="A1107" s="117">
        <v>13</v>
      </c>
      <c r="B1107" s="319" t="s">
        <v>1150</v>
      </c>
      <c r="C1107" s="119" t="s">
        <v>1120</v>
      </c>
      <c r="D1107" s="120">
        <v>5000000</v>
      </c>
      <c r="E1107" s="123">
        <v>879000</v>
      </c>
      <c r="F1107" s="278">
        <v>2000000</v>
      </c>
      <c r="G1107" s="206"/>
      <c r="H1107" s="206"/>
      <c r="I1107" s="85"/>
    </row>
    <row r="1108" spans="1:9" s="83" customFormat="1" ht="31.5" x14ac:dyDescent="0.25">
      <c r="A1108" s="117">
        <v>14</v>
      </c>
      <c r="B1108" s="319" t="s">
        <v>1151</v>
      </c>
      <c r="C1108" s="119" t="s">
        <v>1121</v>
      </c>
      <c r="D1108" s="120">
        <v>10000000</v>
      </c>
      <c r="E1108" s="88" t="s">
        <v>20</v>
      </c>
      <c r="F1108" s="278">
        <f>D1108</f>
        <v>10000000</v>
      </c>
      <c r="G1108" s="206"/>
      <c r="H1108" s="206"/>
      <c r="I1108" s="85"/>
    </row>
    <row r="1109" spans="1:9" s="83" customFormat="1" ht="15.75" x14ac:dyDescent="0.25">
      <c r="A1109" s="117">
        <v>15</v>
      </c>
      <c r="B1109" s="319" t="s">
        <v>1152</v>
      </c>
      <c r="C1109" s="119" t="s">
        <v>1122</v>
      </c>
      <c r="D1109" s="120">
        <v>4000958859.5799999</v>
      </c>
      <c r="E1109" s="88" t="s">
        <v>20</v>
      </c>
      <c r="F1109" s="296">
        <v>3000000500</v>
      </c>
      <c r="G1109" s="123"/>
      <c r="H1109" s="123"/>
      <c r="I1109" s="85"/>
    </row>
    <row r="1110" spans="1:9" s="83" customFormat="1" ht="15.75" x14ac:dyDescent="0.25">
      <c r="A1110" s="117">
        <v>16</v>
      </c>
      <c r="B1110" s="319" t="s">
        <v>1153</v>
      </c>
      <c r="C1110" s="119" t="s">
        <v>1123</v>
      </c>
      <c r="D1110" s="120">
        <v>10000000</v>
      </c>
      <c r="E1110" s="88" t="s">
        <v>20</v>
      </c>
      <c r="F1110" s="278">
        <v>0</v>
      </c>
      <c r="G1110" s="206"/>
      <c r="H1110" s="206"/>
      <c r="I1110" s="85"/>
    </row>
    <row r="1111" spans="1:9" s="83" customFormat="1" ht="31.5" x14ac:dyDescent="0.25">
      <c r="A1111" s="117">
        <v>17</v>
      </c>
      <c r="B1111" s="319" t="s">
        <v>1137</v>
      </c>
      <c r="C1111" s="119" t="s">
        <v>1124</v>
      </c>
      <c r="D1111" s="120">
        <v>50000000</v>
      </c>
      <c r="E1111" s="123">
        <v>14428400</v>
      </c>
      <c r="F1111" s="278">
        <v>20000000</v>
      </c>
      <c r="G1111" s="206"/>
      <c r="H1111" s="206"/>
      <c r="I1111" s="85"/>
    </row>
    <row r="1112" spans="1:9" s="83" customFormat="1" ht="31.5" x14ac:dyDescent="0.25">
      <c r="A1112" s="117">
        <v>18</v>
      </c>
      <c r="B1112" s="319" t="s">
        <v>1136</v>
      </c>
      <c r="C1112" s="119" t="s">
        <v>1125</v>
      </c>
      <c r="D1112" s="115" t="s">
        <v>20</v>
      </c>
      <c r="E1112" s="88" t="s">
        <v>20</v>
      </c>
      <c r="F1112" s="278" t="str">
        <f>D1112</f>
        <v>-</v>
      </c>
      <c r="G1112" s="206"/>
      <c r="H1112" s="206"/>
      <c r="I1112" s="85"/>
    </row>
    <row r="1113" spans="1:9" s="83" customFormat="1" ht="31.5" x14ac:dyDescent="0.25">
      <c r="A1113" s="117">
        <v>19</v>
      </c>
      <c r="B1113" s="319" t="s">
        <v>1135</v>
      </c>
      <c r="C1113" s="119" t="s">
        <v>1126</v>
      </c>
      <c r="D1113" s="120">
        <v>250000</v>
      </c>
      <c r="E1113" s="88" t="s">
        <v>20</v>
      </c>
      <c r="F1113" s="278">
        <f>D1113</f>
        <v>250000</v>
      </c>
      <c r="G1113" s="206"/>
      <c r="H1113" s="206"/>
      <c r="I1113" s="85"/>
    </row>
    <row r="1114" spans="1:9" s="83" customFormat="1" ht="15.75" x14ac:dyDescent="0.25">
      <c r="A1114" s="117">
        <v>20</v>
      </c>
      <c r="B1114" s="319" t="s">
        <v>1134</v>
      </c>
      <c r="C1114" s="119" t="s">
        <v>1127</v>
      </c>
      <c r="D1114" s="120">
        <v>250000</v>
      </c>
      <c r="E1114" s="88" t="s">
        <v>20</v>
      </c>
      <c r="F1114" s="278">
        <f>D1114</f>
        <v>250000</v>
      </c>
      <c r="G1114" s="206"/>
      <c r="H1114" s="206"/>
      <c r="I1114" s="85"/>
    </row>
    <row r="1115" spans="1:9" s="83" customFormat="1" ht="31.5" x14ac:dyDescent="0.25">
      <c r="A1115" s="117">
        <v>21</v>
      </c>
      <c r="B1115" s="319" t="s">
        <v>1133</v>
      </c>
      <c r="C1115" s="119" t="s">
        <v>1128</v>
      </c>
      <c r="D1115" s="120">
        <v>5250000</v>
      </c>
      <c r="E1115" s="88" t="s">
        <v>20</v>
      </c>
      <c r="F1115" s="296">
        <v>2250000</v>
      </c>
      <c r="G1115" s="123"/>
      <c r="H1115" s="123"/>
      <c r="I1115" s="85"/>
    </row>
    <row r="1116" spans="1:9" s="83" customFormat="1" ht="31.5" x14ac:dyDescent="0.25">
      <c r="A1116" s="117">
        <v>22</v>
      </c>
      <c r="B1116" s="319" t="s">
        <v>1132</v>
      </c>
      <c r="C1116" s="119" t="s">
        <v>1129</v>
      </c>
      <c r="D1116" s="120">
        <v>1750000</v>
      </c>
      <c r="E1116" s="88" t="s">
        <v>20</v>
      </c>
      <c r="F1116" s="278">
        <v>1000000</v>
      </c>
      <c r="G1116" s="206"/>
      <c r="H1116" s="206"/>
      <c r="I1116" s="85"/>
    </row>
    <row r="1117" spans="1:9" s="83" customFormat="1" ht="31.5" x14ac:dyDescent="0.25">
      <c r="A1117" s="117">
        <v>23</v>
      </c>
      <c r="B1117" s="319" t="s">
        <v>1131</v>
      </c>
      <c r="C1117" s="119" t="s">
        <v>1130</v>
      </c>
      <c r="D1117" s="120">
        <v>4000000</v>
      </c>
      <c r="E1117" s="88" t="s">
        <v>20</v>
      </c>
      <c r="F1117" s="278">
        <v>2000000</v>
      </c>
      <c r="G1117" s="206"/>
      <c r="H1117" s="206"/>
      <c r="I1117" s="85"/>
    </row>
    <row r="1118" spans="1:9" s="83" customFormat="1" ht="15.75" customHeight="1" x14ac:dyDescent="0.25">
      <c r="A1118" s="1201" t="s">
        <v>1107</v>
      </c>
      <c r="B1118" s="1201"/>
      <c r="C1118" s="1201"/>
      <c r="D1118" s="102">
        <v>4202958859.5799999</v>
      </c>
      <c r="E1118" s="103">
        <v>29295318.129999999</v>
      </c>
      <c r="F1118" s="279">
        <f>SUM(F1095:F1117)</f>
        <v>3091400500</v>
      </c>
      <c r="G1118" s="148"/>
      <c r="H1118" s="148"/>
      <c r="I1118" s="85"/>
    </row>
    <row r="1119" spans="1:9" s="83" customFormat="1" ht="15.75" x14ac:dyDescent="0.25">
      <c r="A1119" s="267">
        <v>3</v>
      </c>
      <c r="B1119" s="313" t="s">
        <v>1779</v>
      </c>
      <c r="C1119" s="153"/>
      <c r="F1119" s="277"/>
      <c r="G1119" s="245"/>
      <c r="H1119" s="245"/>
      <c r="I1119" s="85"/>
    </row>
    <row r="1120" spans="1:9" s="83" customFormat="1" ht="15.75" x14ac:dyDescent="0.25">
      <c r="A1120" s="117">
        <v>1</v>
      </c>
      <c r="B1120" s="319" t="s">
        <v>1802</v>
      </c>
      <c r="C1120" s="119" t="s">
        <v>1781</v>
      </c>
      <c r="D1120" s="120">
        <v>3000000</v>
      </c>
      <c r="E1120" s="88" t="s">
        <v>20</v>
      </c>
      <c r="F1120" s="278">
        <v>1000000</v>
      </c>
      <c r="G1120" s="206"/>
      <c r="H1120" s="206"/>
      <c r="I1120" s="85"/>
    </row>
    <row r="1121" spans="1:9" s="83" customFormat="1" ht="15.75" x14ac:dyDescent="0.25">
      <c r="A1121" s="117">
        <v>2</v>
      </c>
      <c r="B1121" s="319" t="s">
        <v>1803</v>
      </c>
      <c r="C1121" s="119" t="s">
        <v>1782</v>
      </c>
      <c r="D1121" s="120">
        <v>30000000</v>
      </c>
      <c r="E1121" s="123">
        <v>15495047.460000001</v>
      </c>
      <c r="F1121" s="278">
        <v>20000000</v>
      </c>
      <c r="G1121" s="206"/>
      <c r="H1121" s="206"/>
      <c r="I1121" s="85"/>
    </row>
    <row r="1122" spans="1:9" s="83" customFormat="1" ht="15.75" x14ac:dyDescent="0.25">
      <c r="A1122" s="117">
        <v>3</v>
      </c>
      <c r="B1122" s="319" t="s">
        <v>1804</v>
      </c>
      <c r="C1122" s="119" t="s">
        <v>1783</v>
      </c>
      <c r="D1122" s="120">
        <v>3000000</v>
      </c>
      <c r="E1122" s="88" t="s">
        <v>20</v>
      </c>
      <c r="F1122" s="278">
        <f>D1122</f>
        <v>3000000</v>
      </c>
      <c r="G1122" s="206"/>
      <c r="H1122" s="206"/>
      <c r="I1122" s="85"/>
    </row>
    <row r="1123" spans="1:9" s="83" customFormat="1" ht="31.5" x14ac:dyDescent="0.25">
      <c r="A1123" s="117">
        <v>4</v>
      </c>
      <c r="B1123" s="319" t="s">
        <v>1805</v>
      </c>
      <c r="C1123" s="119" t="s">
        <v>1784</v>
      </c>
      <c r="D1123" s="120">
        <v>500000000</v>
      </c>
      <c r="E1123" s="88" t="s">
        <v>20</v>
      </c>
      <c r="F1123" s="278">
        <v>200000000</v>
      </c>
      <c r="G1123" s="206"/>
      <c r="H1123" s="206"/>
      <c r="I1123" s="85"/>
    </row>
    <row r="1124" spans="1:9" s="83" customFormat="1" ht="31.5" x14ac:dyDescent="0.25">
      <c r="A1124" s="117">
        <v>5</v>
      </c>
      <c r="B1124" s="319" t="s">
        <v>1806</v>
      </c>
      <c r="C1124" s="119" t="s">
        <v>1784</v>
      </c>
      <c r="D1124" s="115" t="s">
        <v>20</v>
      </c>
      <c r="E1124" s="88" t="s">
        <v>20</v>
      </c>
      <c r="F1124" s="278" t="str">
        <f>D1124</f>
        <v>-</v>
      </c>
      <c r="G1124" s="206"/>
      <c r="H1124" s="206"/>
      <c r="I1124" s="85"/>
    </row>
    <row r="1125" spans="1:9" s="83" customFormat="1" ht="31.5" x14ac:dyDescent="0.25">
      <c r="A1125" s="117">
        <v>6</v>
      </c>
      <c r="B1125" s="319" t="s">
        <v>1807</v>
      </c>
      <c r="C1125" s="119" t="s">
        <v>1785</v>
      </c>
      <c r="D1125" s="120">
        <v>8000000</v>
      </c>
      <c r="E1125" s="88" t="s">
        <v>20</v>
      </c>
      <c r="F1125" s="278">
        <v>0</v>
      </c>
      <c r="G1125" s="206"/>
      <c r="H1125" s="206"/>
      <c r="I1125" s="85"/>
    </row>
    <row r="1126" spans="1:9" s="83" customFormat="1" ht="47.25" x14ac:dyDescent="0.25">
      <c r="A1126" s="117">
        <v>7</v>
      </c>
      <c r="B1126" s="319" t="s">
        <v>1808</v>
      </c>
      <c r="C1126" s="119" t="s">
        <v>1786</v>
      </c>
      <c r="D1126" s="120">
        <v>16500000</v>
      </c>
      <c r="E1126" s="123">
        <v>3445000</v>
      </c>
      <c r="F1126" s="278">
        <v>10000000</v>
      </c>
      <c r="G1126" s="206"/>
      <c r="H1126" s="206"/>
      <c r="I1126" s="85"/>
    </row>
    <row r="1127" spans="1:9" s="83" customFormat="1" ht="31.5" x14ac:dyDescent="0.25">
      <c r="A1127" s="117">
        <v>8</v>
      </c>
      <c r="B1127" s="319" t="s">
        <v>1809</v>
      </c>
      <c r="C1127" s="119" t="s">
        <v>1787</v>
      </c>
      <c r="D1127" s="120">
        <v>47000000</v>
      </c>
      <c r="E1127" s="123">
        <v>12975000</v>
      </c>
      <c r="F1127" s="278">
        <v>20000000</v>
      </c>
      <c r="G1127" s="206"/>
      <c r="H1127" s="206"/>
      <c r="I1127" s="85"/>
    </row>
    <row r="1128" spans="1:9" s="83" customFormat="1" ht="31.5" x14ac:dyDescent="0.25">
      <c r="A1128" s="117">
        <v>9</v>
      </c>
      <c r="B1128" s="319" t="s">
        <v>1810</v>
      </c>
      <c r="C1128" s="119" t="s">
        <v>1788</v>
      </c>
      <c r="D1128" s="120">
        <v>10000000</v>
      </c>
      <c r="E1128" s="123">
        <v>6828000</v>
      </c>
      <c r="F1128" s="278">
        <f>D1128</f>
        <v>10000000</v>
      </c>
      <c r="G1128" s="206"/>
      <c r="H1128" s="206"/>
      <c r="I1128" s="85"/>
    </row>
    <row r="1129" spans="1:9" s="83" customFormat="1" ht="31.5" x14ac:dyDescent="0.25">
      <c r="A1129" s="117">
        <v>10</v>
      </c>
      <c r="B1129" s="319" t="s">
        <v>1811</v>
      </c>
      <c r="C1129" s="119" t="s">
        <v>1789</v>
      </c>
      <c r="D1129" s="120">
        <v>2000000</v>
      </c>
      <c r="E1129" s="123">
        <v>3750000</v>
      </c>
      <c r="F1129" s="278">
        <v>4000000</v>
      </c>
      <c r="G1129" s="206"/>
      <c r="H1129" s="206"/>
      <c r="I1129" s="85"/>
    </row>
    <row r="1130" spans="1:9" s="83" customFormat="1" ht="47.25" x14ac:dyDescent="0.25">
      <c r="A1130" s="117">
        <v>11</v>
      </c>
      <c r="B1130" s="319" t="s">
        <v>1812</v>
      </c>
      <c r="C1130" s="119" t="s">
        <v>1790</v>
      </c>
      <c r="D1130" s="120">
        <v>50000000</v>
      </c>
      <c r="E1130" s="88" t="s">
        <v>20</v>
      </c>
      <c r="F1130" s="278">
        <v>0</v>
      </c>
      <c r="G1130" s="206"/>
      <c r="H1130" s="206"/>
      <c r="I1130" s="85"/>
    </row>
    <row r="1131" spans="1:9" s="83" customFormat="1" ht="31.5" x14ac:dyDescent="0.25">
      <c r="A1131" s="117">
        <v>12</v>
      </c>
      <c r="B1131" s="319" t="s">
        <v>1813</v>
      </c>
      <c r="C1131" s="119" t="s">
        <v>1791</v>
      </c>
      <c r="D1131" s="120">
        <v>10000000</v>
      </c>
      <c r="E1131" s="88" t="s">
        <v>20</v>
      </c>
      <c r="F1131" s="278">
        <f t="shared" ref="F1131:F1136" si="35">D1131</f>
        <v>10000000</v>
      </c>
      <c r="G1131" s="206"/>
      <c r="H1131" s="206"/>
      <c r="I1131" s="85"/>
    </row>
    <row r="1132" spans="1:9" s="83" customFormat="1" ht="31.5" x14ac:dyDescent="0.25">
      <c r="A1132" s="117">
        <v>13</v>
      </c>
      <c r="B1132" s="319" t="s">
        <v>1814</v>
      </c>
      <c r="C1132" s="119" t="s">
        <v>1792</v>
      </c>
      <c r="D1132" s="120">
        <v>12000000</v>
      </c>
      <c r="E1132" s="88" t="s">
        <v>20</v>
      </c>
      <c r="F1132" s="278">
        <f t="shared" si="35"/>
        <v>12000000</v>
      </c>
      <c r="G1132" s="206"/>
      <c r="H1132" s="206"/>
      <c r="I1132" s="85"/>
    </row>
    <row r="1133" spans="1:9" s="83" customFormat="1" ht="15.75" x14ac:dyDescent="0.25">
      <c r="A1133" s="117">
        <v>14</v>
      </c>
      <c r="B1133" s="319" t="s">
        <v>1815</v>
      </c>
      <c r="C1133" s="119" t="s">
        <v>1793</v>
      </c>
      <c r="D1133" s="120">
        <v>2500000</v>
      </c>
      <c r="E1133" s="88" t="s">
        <v>20</v>
      </c>
      <c r="F1133" s="278">
        <f t="shared" si="35"/>
        <v>2500000</v>
      </c>
      <c r="G1133" s="206"/>
      <c r="H1133" s="206"/>
      <c r="I1133" s="85"/>
    </row>
    <row r="1134" spans="1:9" s="83" customFormat="1" ht="15.75" x14ac:dyDescent="0.25">
      <c r="A1134" s="117">
        <v>15</v>
      </c>
      <c r="B1134" s="319" t="s">
        <v>1816</v>
      </c>
      <c r="C1134" s="119" t="s">
        <v>1794</v>
      </c>
      <c r="D1134" s="120">
        <v>6000000</v>
      </c>
      <c r="E1134" s="123">
        <v>6000000</v>
      </c>
      <c r="F1134" s="278">
        <f t="shared" si="35"/>
        <v>6000000</v>
      </c>
      <c r="G1134" s="206"/>
      <c r="H1134" s="206"/>
      <c r="I1134" s="85"/>
    </row>
    <row r="1135" spans="1:9" s="83" customFormat="1" ht="31.5" x14ac:dyDescent="0.25">
      <c r="A1135" s="117">
        <v>16</v>
      </c>
      <c r="B1135" s="319" t="s">
        <v>1817</v>
      </c>
      <c r="C1135" s="119" t="s">
        <v>1795</v>
      </c>
      <c r="D1135" s="120">
        <v>10000000</v>
      </c>
      <c r="E1135" s="123">
        <v>2500000</v>
      </c>
      <c r="F1135" s="278">
        <f t="shared" si="35"/>
        <v>10000000</v>
      </c>
      <c r="G1135" s="206"/>
      <c r="H1135" s="206"/>
      <c r="I1135" s="85"/>
    </row>
    <row r="1136" spans="1:9" s="83" customFormat="1" ht="15.75" x14ac:dyDescent="0.25">
      <c r="A1136" s="117">
        <v>17</v>
      </c>
      <c r="B1136" s="319" t="s">
        <v>1818</v>
      </c>
      <c r="C1136" s="119" t="s">
        <v>1796</v>
      </c>
      <c r="D1136" s="120">
        <v>168000000</v>
      </c>
      <c r="E1136" s="88" t="s">
        <v>20</v>
      </c>
      <c r="F1136" s="278">
        <f t="shared" si="35"/>
        <v>168000000</v>
      </c>
      <c r="G1136" s="206"/>
      <c r="H1136" s="206"/>
      <c r="I1136" s="85"/>
    </row>
    <row r="1137" spans="1:9" s="83" customFormat="1" ht="47.25" x14ac:dyDescent="0.25">
      <c r="A1137" s="117">
        <v>18</v>
      </c>
      <c r="B1137" s="319" t="s">
        <v>1819</v>
      </c>
      <c r="C1137" s="119" t="s">
        <v>1797</v>
      </c>
      <c r="D1137" s="120">
        <v>15000000</v>
      </c>
      <c r="E1137" s="88" t="s">
        <v>20</v>
      </c>
      <c r="F1137" s="278">
        <v>5000000</v>
      </c>
      <c r="G1137" s="206"/>
      <c r="H1137" s="206"/>
      <c r="I1137" s="85"/>
    </row>
    <row r="1138" spans="1:9" s="83" customFormat="1" ht="15.75" x14ac:dyDescent="0.25">
      <c r="A1138" s="117">
        <v>19</v>
      </c>
      <c r="B1138" s="319" t="s">
        <v>1820</v>
      </c>
      <c r="C1138" s="119" t="s">
        <v>1798</v>
      </c>
      <c r="D1138" s="120">
        <v>20000000</v>
      </c>
      <c r="E1138" s="88" t="s">
        <v>20</v>
      </c>
      <c r="F1138" s="278">
        <v>5000000</v>
      </c>
      <c r="G1138" s="206"/>
      <c r="H1138" s="206"/>
      <c r="I1138" s="85"/>
    </row>
    <row r="1139" spans="1:9" s="83" customFormat="1" ht="31.5" x14ac:dyDescent="0.25">
      <c r="A1139" s="117">
        <v>20</v>
      </c>
      <c r="B1139" s="319" t="s">
        <v>1821</v>
      </c>
      <c r="C1139" s="119" t="s">
        <v>1799</v>
      </c>
      <c r="D1139" s="120">
        <v>25000000</v>
      </c>
      <c r="E1139" s="88" t="s">
        <v>20</v>
      </c>
      <c r="F1139" s="278">
        <f>D1139</f>
        <v>25000000</v>
      </c>
      <c r="G1139" s="206"/>
      <c r="H1139" s="206"/>
      <c r="I1139" s="85"/>
    </row>
    <row r="1140" spans="1:9" s="83" customFormat="1" ht="63" x14ac:dyDescent="0.25">
      <c r="A1140" s="117">
        <v>21</v>
      </c>
      <c r="B1140" s="319" t="s">
        <v>1823</v>
      </c>
      <c r="C1140" s="119" t="s">
        <v>1800</v>
      </c>
      <c r="D1140" s="120">
        <v>25000000</v>
      </c>
      <c r="E1140" s="123">
        <v>7975202</v>
      </c>
      <c r="F1140" s="278">
        <v>12000000</v>
      </c>
      <c r="G1140" s="206"/>
      <c r="H1140" s="206"/>
      <c r="I1140" s="85"/>
    </row>
    <row r="1141" spans="1:9" s="83" customFormat="1" ht="31.5" x14ac:dyDescent="0.25">
      <c r="A1141" s="117">
        <v>22</v>
      </c>
      <c r="B1141" s="319" t="s">
        <v>1822</v>
      </c>
      <c r="C1141" s="119" t="s">
        <v>1801</v>
      </c>
      <c r="D1141" s="120">
        <v>15000000</v>
      </c>
      <c r="E1141" s="88" t="s">
        <v>20</v>
      </c>
      <c r="F1141" s="278">
        <v>5000000</v>
      </c>
      <c r="G1141" s="206"/>
      <c r="H1141" s="206"/>
      <c r="I1141" s="85"/>
    </row>
    <row r="1142" spans="1:9" s="83" customFormat="1" ht="15" customHeight="1" x14ac:dyDescent="0.25">
      <c r="A1142" s="1201" t="s">
        <v>1780</v>
      </c>
      <c r="B1142" s="1201"/>
      <c r="C1142" s="1201"/>
      <c r="D1142" s="102">
        <v>978000000</v>
      </c>
      <c r="E1142" s="103">
        <v>58968249.460000001</v>
      </c>
      <c r="F1142" s="279">
        <f>SUM(F1120:F1141)</f>
        <v>528500000</v>
      </c>
      <c r="G1142" s="148"/>
      <c r="H1142" s="148"/>
      <c r="I1142" s="85"/>
    </row>
    <row r="1143" spans="1:9" s="83" customFormat="1" ht="15.75" x14ac:dyDescent="0.25">
      <c r="A1143" s="267">
        <v>4</v>
      </c>
      <c r="B1143" s="313" t="s">
        <v>1835</v>
      </c>
      <c r="C1143" s="153"/>
      <c r="F1143" s="277"/>
      <c r="G1143" s="245"/>
      <c r="H1143" s="245"/>
      <c r="I1143" s="85"/>
    </row>
    <row r="1144" spans="1:9" s="83" customFormat="1" ht="15.75" x14ac:dyDescent="0.25">
      <c r="A1144" s="117">
        <v>1</v>
      </c>
      <c r="B1144" s="319" t="s">
        <v>1845</v>
      </c>
      <c r="C1144" s="119" t="s">
        <v>1840</v>
      </c>
      <c r="D1144" s="120">
        <v>7825448.4699999997</v>
      </c>
      <c r="E1144" s="88" t="s">
        <v>20</v>
      </c>
      <c r="F1144" s="278">
        <f>D1144</f>
        <v>7825448.4699999997</v>
      </c>
      <c r="G1144" s="206"/>
      <c r="H1144" s="206"/>
      <c r="I1144" s="85"/>
    </row>
    <row r="1145" spans="1:9" s="83" customFormat="1" ht="31.5" x14ac:dyDescent="0.25">
      <c r="A1145" s="117">
        <v>2</v>
      </c>
      <c r="B1145" s="319" t="s">
        <v>1846</v>
      </c>
      <c r="C1145" s="119" t="s">
        <v>1841</v>
      </c>
      <c r="D1145" s="120">
        <v>891139.71</v>
      </c>
      <c r="E1145" s="88" t="s">
        <v>20</v>
      </c>
      <c r="F1145" s="278">
        <f>D1145</f>
        <v>891139.71</v>
      </c>
      <c r="G1145" s="206"/>
      <c r="H1145" s="206"/>
      <c r="I1145" s="85"/>
    </row>
    <row r="1146" spans="1:9" s="83" customFormat="1" ht="31.5" x14ac:dyDescent="0.25">
      <c r="A1146" s="117">
        <v>3</v>
      </c>
      <c r="B1146" s="319" t="s">
        <v>1847</v>
      </c>
      <c r="C1146" s="119" t="s">
        <v>1842</v>
      </c>
      <c r="D1146" s="120">
        <v>1798603.43</v>
      </c>
      <c r="E1146" s="88" t="s">
        <v>20</v>
      </c>
      <c r="F1146" s="278">
        <f>D1146</f>
        <v>1798603.43</v>
      </c>
      <c r="G1146" s="206"/>
      <c r="H1146" s="206"/>
      <c r="I1146" s="85"/>
    </row>
    <row r="1147" spans="1:9" s="83" customFormat="1" ht="31.5" x14ac:dyDescent="0.25">
      <c r="A1147" s="117">
        <v>4</v>
      </c>
      <c r="B1147" s="319" t="s">
        <v>1848</v>
      </c>
      <c r="C1147" s="119" t="s">
        <v>1843</v>
      </c>
      <c r="D1147" s="120">
        <v>3201396.57</v>
      </c>
      <c r="E1147" s="88" t="s">
        <v>20</v>
      </c>
      <c r="F1147" s="278">
        <f>D1147</f>
        <v>3201396.57</v>
      </c>
      <c r="G1147" s="206"/>
      <c r="H1147" s="206"/>
      <c r="I1147" s="85"/>
    </row>
    <row r="1148" spans="1:9" s="83" customFormat="1" ht="15.75" x14ac:dyDescent="0.25">
      <c r="A1148" s="117">
        <v>5</v>
      </c>
      <c r="B1148" s="319" t="s">
        <v>1849</v>
      </c>
      <c r="C1148" s="119" t="s">
        <v>1844</v>
      </c>
      <c r="D1148" s="120">
        <v>1283411.82</v>
      </c>
      <c r="E1148" s="88" t="s">
        <v>20</v>
      </c>
      <c r="F1148" s="278">
        <f>D1148</f>
        <v>1283411.82</v>
      </c>
      <c r="G1148" s="206"/>
      <c r="H1148" s="206"/>
      <c r="I1148" s="85"/>
    </row>
    <row r="1149" spans="1:9" s="83" customFormat="1" ht="15" customHeight="1" x14ac:dyDescent="0.25">
      <c r="A1149" s="1201" t="s">
        <v>1839</v>
      </c>
      <c r="B1149" s="1201"/>
      <c r="C1149" s="1201"/>
      <c r="D1149" s="102">
        <v>15000000</v>
      </c>
      <c r="E1149" s="98">
        <f>SUM(E1144:E1148)</f>
        <v>0</v>
      </c>
      <c r="F1149" s="279">
        <f>SUM(F1144:F1148)</f>
        <v>15000000</v>
      </c>
      <c r="G1149" s="148"/>
      <c r="H1149" s="148"/>
      <c r="I1149" s="85"/>
    </row>
    <row r="1150" spans="1:9" s="83" customFormat="1" ht="15.75" x14ac:dyDescent="0.25">
      <c r="A1150" s="137">
        <v>5</v>
      </c>
      <c r="B1150" s="313" t="s">
        <v>1728</v>
      </c>
      <c r="C1150" s="153"/>
      <c r="F1150" s="277"/>
      <c r="G1150" s="245"/>
      <c r="H1150" s="245"/>
      <c r="I1150" s="85"/>
    </row>
    <row r="1151" spans="1:9" s="83" customFormat="1" ht="18.600000000000001" customHeight="1" x14ac:dyDescent="0.25">
      <c r="A1151" s="117">
        <v>1</v>
      </c>
      <c r="B1151" s="319" t="s">
        <v>1734</v>
      </c>
      <c r="C1151" s="119" t="s">
        <v>1731</v>
      </c>
      <c r="D1151" s="115" t="s">
        <v>20</v>
      </c>
      <c r="E1151" s="88" t="s">
        <v>20</v>
      </c>
      <c r="F1151" s="278" t="str">
        <f>D1151</f>
        <v>-</v>
      </c>
      <c r="G1151" s="206"/>
      <c r="H1151" s="206"/>
      <c r="I1151" s="85"/>
    </row>
    <row r="1152" spans="1:9" s="83" customFormat="1" ht="22.9" customHeight="1" x14ac:dyDescent="0.25">
      <c r="A1152" s="117">
        <v>2</v>
      </c>
      <c r="B1152" s="319" t="s">
        <v>1735</v>
      </c>
      <c r="C1152" s="119" t="s">
        <v>1732</v>
      </c>
      <c r="D1152" s="120">
        <v>1500000</v>
      </c>
      <c r="E1152" s="88" t="s">
        <v>20</v>
      </c>
      <c r="F1152" s="278">
        <f>D1152</f>
        <v>1500000</v>
      </c>
      <c r="G1152" s="206"/>
      <c r="H1152" s="206"/>
      <c r="I1152" s="85"/>
    </row>
    <row r="1153" spans="1:9" s="83" customFormat="1" ht="15.75" x14ac:dyDescent="0.25">
      <c r="A1153" s="117">
        <v>3</v>
      </c>
      <c r="B1153" s="319" t="s">
        <v>1736</v>
      </c>
      <c r="C1153" s="119" t="s">
        <v>1733</v>
      </c>
      <c r="D1153" s="120">
        <v>500000</v>
      </c>
      <c r="E1153" s="88" t="s">
        <v>20</v>
      </c>
      <c r="F1153" s="278">
        <f>D1153</f>
        <v>500000</v>
      </c>
      <c r="G1153" s="206"/>
      <c r="H1153" s="206"/>
      <c r="I1153" s="85"/>
    </row>
    <row r="1154" spans="1:9" s="83" customFormat="1" ht="31.5" x14ac:dyDescent="0.25">
      <c r="A1154" s="117">
        <v>4</v>
      </c>
      <c r="B1154" s="319" t="s">
        <v>1737</v>
      </c>
      <c r="C1154" s="119" t="s">
        <v>1731</v>
      </c>
      <c r="D1154" s="120">
        <v>11000000</v>
      </c>
      <c r="E1154" s="123">
        <v>2729000</v>
      </c>
      <c r="F1154" s="278">
        <v>5000000</v>
      </c>
      <c r="G1154" s="206"/>
      <c r="H1154" s="206"/>
      <c r="I1154" s="85"/>
    </row>
    <row r="1155" spans="1:9" s="83" customFormat="1" ht="15" customHeight="1" x14ac:dyDescent="0.25">
      <c r="A1155" s="1201" t="s">
        <v>1730</v>
      </c>
      <c r="B1155" s="1201"/>
      <c r="C1155" s="1201"/>
      <c r="D1155" s="102">
        <v>13000000</v>
      </c>
      <c r="E1155" s="103">
        <v>2729000</v>
      </c>
      <c r="F1155" s="279">
        <f>SUM(F1151:F1154)</f>
        <v>7000000</v>
      </c>
      <c r="G1155" s="148"/>
      <c r="H1155" s="148"/>
      <c r="I1155" s="85"/>
    </row>
    <row r="1156" spans="1:9" s="83" customFormat="1" ht="15.75" x14ac:dyDescent="0.25">
      <c r="A1156" s="267">
        <v>6</v>
      </c>
      <c r="B1156" s="313" t="s">
        <v>1964</v>
      </c>
      <c r="C1156" s="153"/>
      <c r="F1156" s="277"/>
      <c r="G1156" s="245"/>
      <c r="H1156" s="245"/>
      <c r="I1156" s="85"/>
    </row>
    <row r="1157" spans="1:9" s="83" customFormat="1" ht="15.75" x14ac:dyDescent="0.25">
      <c r="A1157" s="94">
        <v>1</v>
      </c>
      <c r="B1157" s="318" t="s">
        <v>1976</v>
      </c>
      <c r="C1157" s="96" t="s">
        <v>1970</v>
      </c>
      <c r="D1157" s="11">
        <v>6500000</v>
      </c>
      <c r="E1157" s="88" t="s">
        <v>20</v>
      </c>
      <c r="F1157" s="285">
        <v>0</v>
      </c>
      <c r="G1157" s="101"/>
      <c r="H1157" s="101"/>
      <c r="I1157" s="85"/>
    </row>
    <row r="1158" spans="1:9" s="83" customFormat="1" ht="15.75" x14ac:dyDescent="0.25">
      <c r="A1158" s="94">
        <v>2</v>
      </c>
      <c r="B1158" s="318" t="s">
        <v>1977</v>
      </c>
      <c r="C1158" s="96" t="s">
        <v>1971</v>
      </c>
      <c r="D1158" s="11">
        <v>1900000</v>
      </c>
      <c r="E1158" s="88" t="s">
        <v>20</v>
      </c>
      <c r="F1158" s="278">
        <v>0</v>
      </c>
      <c r="G1158" s="206"/>
      <c r="H1158" s="206"/>
      <c r="I1158" s="85"/>
    </row>
    <row r="1159" spans="1:9" s="83" customFormat="1" ht="15.75" x14ac:dyDescent="0.25">
      <c r="A1159" s="94">
        <v>3</v>
      </c>
      <c r="B1159" s="318" t="s">
        <v>1978</v>
      </c>
      <c r="C1159" s="96" t="s">
        <v>1972</v>
      </c>
      <c r="D1159" s="11">
        <v>5000000</v>
      </c>
      <c r="E1159" s="88" t="s">
        <v>20</v>
      </c>
      <c r="F1159" s="278">
        <v>0</v>
      </c>
      <c r="G1159" s="206"/>
      <c r="H1159" s="206"/>
      <c r="I1159" s="85"/>
    </row>
    <row r="1160" spans="1:9" s="83" customFormat="1" ht="31.5" x14ac:dyDescent="0.25">
      <c r="A1160" s="94">
        <v>4</v>
      </c>
      <c r="B1160" s="318" t="s">
        <v>1979</v>
      </c>
      <c r="C1160" s="96" t="s">
        <v>1973</v>
      </c>
      <c r="D1160" s="11">
        <v>8300000</v>
      </c>
      <c r="E1160" s="88" t="s">
        <v>20</v>
      </c>
      <c r="F1160" s="285">
        <v>5000000</v>
      </c>
      <c r="G1160" s="101"/>
      <c r="H1160" s="101"/>
      <c r="I1160" s="85"/>
    </row>
    <row r="1161" spans="1:9" s="83" customFormat="1" ht="15.75" x14ac:dyDescent="0.25">
      <c r="A1161" s="94">
        <v>5</v>
      </c>
      <c r="B1161" s="318" t="s">
        <v>1980</v>
      </c>
      <c r="C1161" s="96" t="s">
        <v>1974</v>
      </c>
      <c r="D1161" s="11">
        <v>8300000</v>
      </c>
      <c r="E1161" s="88" t="s">
        <v>20</v>
      </c>
      <c r="F1161" s="285">
        <v>5000000</v>
      </c>
      <c r="G1161" s="101"/>
      <c r="H1161" s="101"/>
      <c r="I1161" s="85"/>
    </row>
    <row r="1162" spans="1:9" s="83" customFormat="1" ht="15" customHeight="1" x14ac:dyDescent="0.25">
      <c r="A1162" s="1203" t="s">
        <v>1975</v>
      </c>
      <c r="B1162" s="1203"/>
      <c r="C1162" s="1203"/>
      <c r="D1162" s="113">
        <v>30000000</v>
      </c>
      <c r="E1162" s="98">
        <f>SUM(E1157:E1161)</f>
        <v>0</v>
      </c>
      <c r="F1162" s="279">
        <f>SUM(F1157:F1161)</f>
        <v>10000000</v>
      </c>
      <c r="G1162" s="148"/>
      <c r="H1162" s="148"/>
      <c r="I1162" s="85"/>
    </row>
    <row r="1163" spans="1:9" ht="15.75" x14ac:dyDescent="0.25">
      <c r="A1163" s="267">
        <v>7</v>
      </c>
      <c r="B1163" s="312" t="s">
        <v>2699</v>
      </c>
      <c r="C1163" s="131"/>
      <c r="D1163" s="132"/>
      <c r="E1163" s="173"/>
      <c r="F1163" s="289"/>
      <c r="G1163" s="88"/>
      <c r="H1163" s="88"/>
      <c r="I1163" s="232"/>
    </row>
    <row r="1164" spans="1:9" ht="15.75" x14ac:dyDescent="0.25">
      <c r="A1164" s="117">
        <v>1</v>
      </c>
      <c r="B1164" s="319" t="s">
        <v>2700</v>
      </c>
      <c r="C1164" s="119" t="s">
        <v>2701</v>
      </c>
      <c r="D1164" s="123">
        <v>50000000</v>
      </c>
      <c r="E1164" s="88" t="s">
        <v>20</v>
      </c>
      <c r="F1164" s="285">
        <f>D1164</f>
        <v>50000000</v>
      </c>
      <c r="G1164" s="101"/>
      <c r="H1164" s="101"/>
      <c r="I1164" s="232"/>
    </row>
    <row r="1165" spans="1:9" ht="15.75" x14ac:dyDescent="0.25">
      <c r="A1165" s="117">
        <v>2</v>
      </c>
      <c r="B1165" s="319" t="s">
        <v>2702</v>
      </c>
      <c r="C1165" s="119" t="s">
        <v>2703</v>
      </c>
      <c r="D1165" s="123">
        <v>500000000</v>
      </c>
      <c r="E1165" s="88" t="s">
        <v>20</v>
      </c>
      <c r="F1165" s="285">
        <f>D1165</f>
        <v>500000000</v>
      </c>
      <c r="G1165" s="101"/>
      <c r="H1165" s="101"/>
      <c r="I1165" s="232"/>
    </row>
    <row r="1166" spans="1:9" ht="15.75" x14ac:dyDescent="0.25">
      <c r="A1166" s="1201" t="s">
        <v>2704</v>
      </c>
      <c r="B1166" s="1201"/>
      <c r="C1166" s="1201"/>
      <c r="D1166" s="103">
        <v>550000000</v>
      </c>
      <c r="E1166" s="98">
        <f>SUM(E1164:E1165)</f>
        <v>0</v>
      </c>
      <c r="F1166" s="279">
        <f>SUM(F1164:F1165)</f>
        <v>550000000</v>
      </c>
      <c r="G1166" s="148"/>
      <c r="H1166" s="148"/>
      <c r="I1166" s="232"/>
    </row>
    <row r="1167" spans="1:9" s="83" customFormat="1" ht="15.75" x14ac:dyDescent="0.25">
      <c r="A1167" s="114">
        <v>8</v>
      </c>
      <c r="B1167" s="312" t="s">
        <v>220</v>
      </c>
      <c r="C1167" s="153"/>
      <c r="F1167" s="277"/>
      <c r="G1167" s="245"/>
      <c r="H1167" s="245"/>
      <c r="I1167" s="85"/>
    </row>
    <row r="1168" spans="1:9" s="83" customFormat="1" ht="31.5" x14ac:dyDescent="0.25">
      <c r="A1168" s="94">
        <v>1</v>
      </c>
      <c r="B1168" s="318" t="s">
        <v>236</v>
      </c>
      <c r="C1168" s="96" t="s">
        <v>221</v>
      </c>
      <c r="D1168" s="11">
        <v>3000000</v>
      </c>
      <c r="E1168" s="88" t="s">
        <v>20</v>
      </c>
      <c r="F1168" s="278">
        <v>1000000</v>
      </c>
      <c r="G1168" s="206"/>
      <c r="H1168" s="206"/>
      <c r="I1168" s="85"/>
    </row>
    <row r="1169" spans="1:9" s="83" customFormat="1" ht="31.5" x14ac:dyDescent="0.25">
      <c r="A1169" s="94">
        <v>2</v>
      </c>
      <c r="B1169" s="318" t="s">
        <v>237</v>
      </c>
      <c r="C1169" s="96" t="s">
        <v>222</v>
      </c>
      <c r="D1169" s="115" t="s">
        <v>20</v>
      </c>
      <c r="E1169" s="88" t="s">
        <v>20</v>
      </c>
      <c r="F1169" s="278" t="str">
        <f>D1169</f>
        <v>-</v>
      </c>
      <c r="G1169" s="206"/>
      <c r="H1169" s="206"/>
      <c r="I1169" s="85"/>
    </row>
    <row r="1170" spans="1:9" s="83" customFormat="1" ht="15.75" x14ac:dyDescent="0.25">
      <c r="A1170" s="94">
        <v>3</v>
      </c>
      <c r="B1170" s="318" t="s">
        <v>238</v>
      </c>
      <c r="C1170" s="96" t="s">
        <v>223</v>
      </c>
      <c r="D1170" s="11">
        <v>5000000</v>
      </c>
      <c r="E1170" s="88" t="s">
        <v>20</v>
      </c>
      <c r="F1170" s="278">
        <f>D1170</f>
        <v>5000000</v>
      </c>
      <c r="G1170" s="206"/>
      <c r="H1170" s="206"/>
      <c r="I1170" s="85"/>
    </row>
    <row r="1171" spans="1:9" s="83" customFormat="1" ht="31.5" x14ac:dyDescent="0.25">
      <c r="A1171" s="94">
        <v>4</v>
      </c>
      <c r="B1171" s="318" t="s">
        <v>239</v>
      </c>
      <c r="C1171" s="96" t="s">
        <v>224</v>
      </c>
      <c r="D1171" s="11">
        <v>3500000</v>
      </c>
      <c r="E1171" s="88" t="s">
        <v>20</v>
      </c>
      <c r="F1171" s="278">
        <v>1000000</v>
      </c>
      <c r="G1171" s="206"/>
      <c r="H1171" s="206"/>
      <c r="I1171" s="85"/>
    </row>
    <row r="1172" spans="1:9" s="83" customFormat="1" ht="63" x14ac:dyDescent="0.25">
      <c r="A1172" s="94">
        <v>5</v>
      </c>
      <c r="B1172" s="318" t="s">
        <v>240</v>
      </c>
      <c r="C1172" s="96" t="s">
        <v>225</v>
      </c>
      <c r="D1172" s="11">
        <v>5000000</v>
      </c>
      <c r="E1172" s="88" t="s">
        <v>20</v>
      </c>
      <c r="F1172" s="278">
        <f>D1172</f>
        <v>5000000</v>
      </c>
      <c r="G1172" s="206"/>
      <c r="H1172" s="206"/>
      <c r="I1172" s="85"/>
    </row>
    <row r="1173" spans="1:9" s="83" customFormat="1" ht="15.75" x14ac:dyDescent="0.25">
      <c r="A1173" s="94">
        <v>6</v>
      </c>
      <c r="B1173" s="318" t="s">
        <v>241</v>
      </c>
      <c r="C1173" s="96" t="s">
        <v>226</v>
      </c>
      <c r="D1173" s="11">
        <v>12000000</v>
      </c>
      <c r="E1173" s="101">
        <v>2142500</v>
      </c>
      <c r="F1173" s="278">
        <v>5000000</v>
      </c>
      <c r="G1173" s="206"/>
      <c r="H1173" s="206"/>
      <c r="I1173" s="85"/>
    </row>
    <row r="1174" spans="1:9" s="83" customFormat="1" ht="15.75" x14ac:dyDescent="0.25">
      <c r="A1174" s="94">
        <v>7</v>
      </c>
      <c r="B1174" s="318" t="s">
        <v>242</v>
      </c>
      <c r="C1174" s="96" t="s">
        <v>227</v>
      </c>
      <c r="D1174" s="11">
        <v>5000000</v>
      </c>
      <c r="E1174" s="88" t="s">
        <v>20</v>
      </c>
      <c r="F1174" s="278">
        <v>3000000</v>
      </c>
      <c r="G1174" s="206"/>
      <c r="H1174" s="206"/>
      <c r="I1174" s="85"/>
    </row>
    <row r="1175" spans="1:9" s="83" customFormat="1" ht="31.5" x14ac:dyDescent="0.25">
      <c r="A1175" s="94">
        <v>8</v>
      </c>
      <c r="B1175" s="318" t="s">
        <v>243</v>
      </c>
      <c r="C1175" s="96" t="s">
        <v>228</v>
      </c>
      <c r="D1175" s="115" t="s">
        <v>20</v>
      </c>
      <c r="E1175" s="88" t="s">
        <v>20</v>
      </c>
      <c r="F1175" s="278" t="str">
        <f>D1175</f>
        <v>-</v>
      </c>
      <c r="G1175" s="206"/>
      <c r="H1175" s="206"/>
      <c r="I1175" s="85"/>
    </row>
    <row r="1176" spans="1:9" s="83" customFormat="1" ht="47.25" x14ac:dyDescent="0.25">
      <c r="A1176" s="94">
        <v>9</v>
      </c>
      <c r="B1176" s="318" t="s">
        <v>244</v>
      </c>
      <c r="C1176" s="96" t="s">
        <v>229</v>
      </c>
      <c r="D1176" s="11">
        <v>6000000</v>
      </c>
      <c r="E1176" s="101">
        <v>3000000</v>
      </c>
      <c r="F1176" s="278">
        <v>3000000</v>
      </c>
      <c r="G1176" s="206"/>
      <c r="H1176" s="206"/>
      <c r="I1176" s="85"/>
    </row>
    <row r="1177" spans="1:9" s="83" customFormat="1" ht="47.25" x14ac:dyDescent="0.25">
      <c r="A1177" s="94">
        <v>10</v>
      </c>
      <c r="B1177" s="318" t="s">
        <v>245</v>
      </c>
      <c r="C1177" s="96" t="s">
        <v>230</v>
      </c>
      <c r="D1177" s="11">
        <v>2000000</v>
      </c>
      <c r="E1177" s="88" t="s">
        <v>20</v>
      </c>
      <c r="F1177" s="278">
        <f>D1177</f>
        <v>2000000</v>
      </c>
      <c r="G1177" s="206"/>
      <c r="H1177" s="206"/>
      <c r="I1177" s="85"/>
    </row>
    <row r="1178" spans="1:9" s="83" customFormat="1" ht="31.5" x14ac:dyDescent="0.25">
      <c r="A1178" s="94">
        <v>11</v>
      </c>
      <c r="B1178" s="318" t="s">
        <v>246</v>
      </c>
      <c r="C1178" s="96" t="s">
        <v>231</v>
      </c>
      <c r="D1178" s="11">
        <v>3000000</v>
      </c>
      <c r="E1178" s="88" t="s">
        <v>20</v>
      </c>
      <c r="F1178" s="278">
        <f>D1178</f>
        <v>3000000</v>
      </c>
      <c r="G1178" s="206"/>
      <c r="H1178" s="206"/>
      <c r="I1178" s="85"/>
    </row>
    <row r="1179" spans="1:9" s="83" customFormat="1" ht="15.75" x14ac:dyDescent="0.25">
      <c r="A1179" s="94">
        <v>12</v>
      </c>
      <c r="B1179" s="318" t="s">
        <v>247</v>
      </c>
      <c r="C1179" s="96" t="s">
        <v>232</v>
      </c>
      <c r="D1179" s="11">
        <v>10000000</v>
      </c>
      <c r="E1179" s="88" t="s">
        <v>20</v>
      </c>
      <c r="F1179" s="278">
        <v>5000000</v>
      </c>
      <c r="G1179" s="206"/>
      <c r="H1179" s="206"/>
      <c r="I1179" s="85"/>
    </row>
    <row r="1180" spans="1:9" s="83" customFormat="1" ht="15.75" x14ac:dyDescent="0.25">
      <c r="A1180" s="94">
        <v>13</v>
      </c>
      <c r="B1180" s="318" t="s">
        <v>248</v>
      </c>
      <c r="C1180" s="96" t="s">
        <v>233</v>
      </c>
      <c r="D1180" s="11">
        <v>500000</v>
      </c>
      <c r="E1180" s="88" t="s">
        <v>20</v>
      </c>
      <c r="F1180" s="278">
        <f>D1180</f>
        <v>500000</v>
      </c>
      <c r="G1180" s="206"/>
      <c r="H1180" s="206"/>
      <c r="I1180" s="85"/>
    </row>
    <row r="1181" spans="1:9" s="83" customFormat="1" ht="15.75" x14ac:dyDescent="0.25">
      <c r="A1181" s="94">
        <v>14</v>
      </c>
      <c r="B1181" s="318" t="s">
        <v>249</v>
      </c>
      <c r="C1181" s="96" t="s">
        <v>234</v>
      </c>
      <c r="D1181" s="11">
        <v>25000000</v>
      </c>
      <c r="E1181" s="88" t="s">
        <v>20</v>
      </c>
      <c r="F1181" s="278">
        <v>20000000</v>
      </c>
      <c r="G1181" s="206"/>
      <c r="H1181" s="206"/>
      <c r="I1181" s="85"/>
    </row>
    <row r="1182" spans="1:9" s="83" customFormat="1" ht="15" customHeight="1" x14ac:dyDescent="0.25">
      <c r="A1182" s="85"/>
      <c r="B1182" s="316"/>
      <c r="C1182" s="265" t="s">
        <v>235</v>
      </c>
      <c r="D1182" s="102">
        <v>80000000</v>
      </c>
      <c r="E1182" s="103">
        <v>5142500</v>
      </c>
      <c r="F1182" s="279">
        <f>SUM(F1168:F1181)</f>
        <v>53500000</v>
      </c>
      <c r="G1182" s="148"/>
      <c r="H1182" s="148"/>
      <c r="I1182" s="85"/>
    </row>
    <row r="1183" spans="1:9" s="83" customFormat="1" ht="15" customHeight="1" x14ac:dyDescent="0.25">
      <c r="A1183" s="108">
        <v>9</v>
      </c>
      <c r="B1183" s="317" t="s">
        <v>433</v>
      </c>
      <c r="C1183" s="153"/>
      <c r="F1183" s="277"/>
      <c r="G1183" s="245"/>
      <c r="H1183" s="245"/>
      <c r="I1183" s="171"/>
    </row>
    <row r="1184" spans="1:9" s="83" customFormat="1" ht="15" customHeight="1" x14ac:dyDescent="0.25">
      <c r="A1184" s="117">
        <v>1</v>
      </c>
      <c r="B1184" s="319" t="s">
        <v>456</v>
      </c>
      <c r="C1184" s="119" t="s">
        <v>434</v>
      </c>
      <c r="D1184" s="120">
        <v>4000000</v>
      </c>
      <c r="E1184" s="88" t="s">
        <v>20</v>
      </c>
      <c r="F1184" s="278">
        <v>0</v>
      </c>
      <c r="G1184" s="206"/>
      <c r="H1184" s="206"/>
      <c r="I1184" s="171"/>
    </row>
    <row r="1185" spans="1:9" s="83" customFormat="1" ht="15" customHeight="1" x14ac:dyDescent="0.25">
      <c r="A1185" s="117">
        <v>2</v>
      </c>
      <c r="B1185" s="319" t="s">
        <v>457</v>
      </c>
      <c r="C1185" s="119" t="s">
        <v>334</v>
      </c>
      <c r="D1185" s="120">
        <v>2000000</v>
      </c>
      <c r="E1185" s="88" t="s">
        <v>20</v>
      </c>
      <c r="F1185" s="278">
        <f>D1185</f>
        <v>2000000</v>
      </c>
      <c r="G1185" s="206"/>
      <c r="H1185" s="206"/>
      <c r="I1185" s="171"/>
    </row>
    <row r="1186" spans="1:9" s="83" customFormat="1" ht="15" customHeight="1" x14ac:dyDescent="0.25">
      <c r="A1186" s="117">
        <v>3</v>
      </c>
      <c r="B1186" s="319" t="s">
        <v>458</v>
      </c>
      <c r="C1186" s="119" t="s">
        <v>435</v>
      </c>
      <c r="D1186" s="120">
        <v>2000000</v>
      </c>
      <c r="E1186" s="88" t="s">
        <v>20</v>
      </c>
      <c r="F1186" s="278">
        <f>D1186</f>
        <v>2000000</v>
      </c>
      <c r="G1186" s="206"/>
      <c r="H1186" s="206"/>
      <c r="I1186" s="171"/>
    </row>
    <row r="1187" spans="1:9" s="83" customFormat="1" ht="15" customHeight="1" x14ac:dyDescent="0.25">
      <c r="A1187" s="117">
        <v>4</v>
      </c>
      <c r="B1187" s="319" t="s">
        <v>459</v>
      </c>
      <c r="C1187" s="119" t="s">
        <v>436</v>
      </c>
      <c r="D1187" s="120">
        <v>2000000</v>
      </c>
      <c r="E1187" s="88" t="s">
        <v>20</v>
      </c>
      <c r="F1187" s="278">
        <v>0</v>
      </c>
      <c r="G1187" s="206"/>
      <c r="H1187" s="206"/>
      <c r="I1187" s="171"/>
    </row>
    <row r="1188" spans="1:9" s="83" customFormat="1" ht="15" customHeight="1" x14ac:dyDescent="0.25">
      <c r="A1188" s="1201" t="s">
        <v>437</v>
      </c>
      <c r="B1188" s="1201"/>
      <c r="C1188" s="1201"/>
      <c r="D1188" s="102">
        <v>10000000</v>
      </c>
      <c r="E1188" s="98">
        <v>0</v>
      </c>
      <c r="F1188" s="279">
        <f>SUM(F1184:F1187)</f>
        <v>4000000</v>
      </c>
      <c r="G1188" s="148"/>
      <c r="H1188" s="148"/>
      <c r="I1188" s="171"/>
    </row>
    <row r="1189" spans="1:9" s="83" customFormat="1" ht="15.75" x14ac:dyDescent="0.25">
      <c r="A1189" s="267">
        <v>10</v>
      </c>
      <c r="B1189" s="312" t="s">
        <v>2467</v>
      </c>
      <c r="C1189" s="153"/>
      <c r="F1189" s="284"/>
      <c r="G1189" s="93"/>
      <c r="H1189" s="93"/>
      <c r="I1189" s="85"/>
    </row>
    <row r="1190" spans="1:9" s="83" customFormat="1" ht="15.75" x14ac:dyDescent="0.25">
      <c r="A1190" s="117">
        <v>1</v>
      </c>
      <c r="B1190" s="319" t="s">
        <v>2468</v>
      </c>
      <c r="C1190" s="119" t="s">
        <v>2469</v>
      </c>
      <c r="D1190" s="120">
        <v>5250000</v>
      </c>
      <c r="E1190" s="88" t="s">
        <v>20</v>
      </c>
      <c r="F1190" s="285">
        <f>D1190</f>
        <v>5250000</v>
      </c>
      <c r="G1190" s="101"/>
      <c r="H1190" s="101"/>
      <c r="I1190" s="85"/>
    </row>
    <row r="1191" spans="1:9" s="83" customFormat="1" ht="15.75" x14ac:dyDescent="0.25">
      <c r="A1191" s="117">
        <v>2</v>
      </c>
      <c r="B1191" s="319" t="s">
        <v>2470</v>
      </c>
      <c r="C1191" s="119" t="s">
        <v>2471</v>
      </c>
      <c r="D1191" s="120">
        <v>800000</v>
      </c>
      <c r="E1191" s="88" t="s">
        <v>20</v>
      </c>
      <c r="F1191" s="285">
        <v>0</v>
      </c>
      <c r="G1191" s="101"/>
      <c r="H1191" s="101"/>
      <c r="I1191" s="85"/>
    </row>
    <row r="1192" spans="1:9" s="83" customFormat="1" ht="15.75" x14ac:dyDescent="0.25">
      <c r="A1192" s="117">
        <v>3</v>
      </c>
      <c r="B1192" s="319" t="s">
        <v>2472</v>
      </c>
      <c r="C1192" s="119" t="s">
        <v>2473</v>
      </c>
      <c r="D1192" s="88" t="s">
        <v>20</v>
      </c>
      <c r="E1192" s="88" t="s">
        <v>20</v>
      </c>
      <c r="F1192" s="285" t="str">
        <f>D1192</f>
        <v>-</v>
      </c>
      <c r="G1192" s="101"/>
      <c r="H1192" s="101"/>
      <c r="I1192" s="85"/>
    </row>
    <row r="1193" spans="1:9" s="83" customFormat="1" ht="15.75" x14ac:dyDescent="0.25">
      <c r="A1193" s="117">
        <v>4</v>
      </c>
      <c r="B1193" s="319" t="s">
        <v>2474</v>
      </c>
      <c r="C1193" s="119" t="s">
        <v>2475</v>
      </c>
      <c r="D1193" s="120">
        <v>600000</v>
      </c>
      <c r="E1193" s="88" t="s">
        <v>20</v>
      </c>
      <c r="F1193" s="285">
        <v>0</v>
      </c>
      <c r="G1193" s="101"/>
      <c r="H1193" s="101"/>
      <c r="I1193" s="85"/>
    </row>
    <row r="1194" spans="1:9" s="83" customFormat="1" ht="15.75" x14ac:dyDescent="0.25">
      <c r="A1194" s="117">
        <v>5</v>
      </c>
      <c r="B1194" s="319" t="s">
        <v>2476</v>
      </c>
      <c r="C1194" s="119" t="s">
        <v>2477</v>
      </c>
      <c r="D1194" s="120">
        <v>600000</v>
      </c>
      <c r="E1194" s="88" t="s">
        <v>20</v>
      </c>
      <c r="F1194" s="285">
        <v>0</v>
      </c>
      <c r="G1194" s="101"/>
      <c r="H1194" s="101"/>
      <c r="I1194" s="85"/>
    </row>
    <row r="1195" spans="1:9" s="83" customFormat="1" ht="15.75" x14ac:dyDescent="0.25">
      <c r="A1195" s="117">
        <v>6</v>
      </c>
      <c r="B1195" s="319" t="s">
        <v>2478</v>
      </c>
      <c r="C1195" s="119" t="s">
        <v>2479</v>
      </c>
      <c r="D1195" s="120">
        <v>200000</v>
      </c>
      <c r="E1195" s="88" t="s">
        <v>20</v>
      </c>
      <c r="F1195" s="285">
        <v>0</v>
      </c>
      <c r="G1195" s="101"/>
      <c r="H1195" s="101"/>
      <c r="I1195" s="85"/>
    </row>
    <row r="1196" spans="1:9" s="83" customFormat="1" ht="15.75" x14ac:dyDescent="0.25">
      <c r="A1196" s="117">
        <v>7</v>
      </c>
      <c r="B1196" s="319" t="s">
        <v>2480</v>
      </c>
      <c r="C1196" s="119" t="s">
        <v>2481</v>
      </c>
      <c r="D1196" s="120">
        <v>900000</v>
      </c>
      <c r="E1196" s="88" t="s">
        <v>20</v>
      </c>
      <c r="F1196" s="285">
        <v>0</v>
      </c>
      <c r="G1196" s="101"/>
      <c r="H1196" s="101"/>
      <c r="I1196" s="85"/>
    </row>
    <row r="1197" spans="1:9" s="83" customFormat="1" ht="15.75" x14ac:dyDescent="0.25">
      <c r="A1197" s="117">
        <v>8</v>
      </c>
      <c r="B1197" s="319" t="s">
        <v>2482</v>
      </c>
      <c r="C1197" s="119" t="s">
        <v>2483</v>
      </c>
      <c r="D1197" s="88" t="s">
        <v>20</v>
      </c>
      <c r="E1197" s="88" t="s">
        <v>20</v>
      </c>
      <c r="F1197" s="285">
        <v>0</v>
      </c>
      <c r="G1197" s="101"/>
      <c r="H1197" s="101"/>
      <c r="I1197" s="85"/>
    </row>
    <row r="1198" spans="1:9" s="83" customFormat="1" ht="15.75" x14ac:dyDescent="0.25">
      <c r="A1198" s="117">
        <v>9</v>
      </c>
      <c r="B1198" s="319" t="s">
        <v>2484</v>
      </c>
      <c r="C1198" s="119" t="s">
        <v>2485</v>
      </c>
      <c r="D1198" s="120">
        <v>800000</v>
      </c>
      <c r="E1198" s="88" t="s">
        <v>20</v>
      </c>
      <c r="F1198" s="285">
        <v>0</v>
      </c>
      <c r="G1198" s="101"/>
      <c r="H1198" s="101"/>
      <c r="I1198" s="85"/>
    </row>
    <row r="1199" spans="1:9" s="83" customFormat="1" ht="15.75" x14ac:dyDescent="0.25">
      <c r="A1199" s="117">
        <v>10</v>
      </c>
      <c r="B1199" s="319" t="s">
        <v>2486</v>
      </c>
      <c r="C1199" s="119" t="s">
        <v>2487</v>
      </c>
      <c r="D1199" s="120">
        <v>250000</v>
      </c>
      <c r="E1199" s="88" t="s">
        <v>20</v>
      </c>
      <c r="F1199" s="285">
        <v>0</v>
      </c>
      <c r="G1199" s="101"/>
      <c r="H1199" s="101"/>
      <c r="I1199" s="85"/>
    </row>
    <row r="1200" spans="1:9" s="83" customFormat="1" ht="15.75" x14ac:dyDescent="0.25">
      <c r="A1200" s="117">
        <v>11</v>
      </c>
      <c r="B1200" s="319" t="s">
        <v>2488</v>
      </c>
      <c r="C1200" s="119" t="s">
        <v>2489</v>
      </c>
      <c r="D1200" s="120">
        <v>600000</v>
      </c>
      <c r="E1200" s="88" t="s">
        <v>20</v>
      </c>
      <c r="F1200" s="285">
        <f>D1200</f>
        <v>600000</v>
      </c>
      <c r="G1200" s="101"/>
      <c r="H1200" s="101"/>
      <c r="I1200" s="85"/>
    </row>
    <row r="1201" spans="1:9" s="83" customFormat="1" ht="15" customHeight="1" x14ac:dyDescent="0.25">
      <c r="A1201" s="1201" t="s">
        <v>2490</v>
      </c>
      <c r="B1201" s="1201"/>
      <c r="C1201" s="1201"/>
      <c r="D1201" s="102">
        <v>10000000</v>
      </c>
      <c r="E1201" s="98">
        <v>0</v>
      </c>
      <c r="F1201" s="279">
        <f>SUM(F1190:F1200)</f>
        <v>5850000</v>
      </c>
      <c r="G1201" s="148"/>
      <c r="H1201" s="148"/>
      <c r="I1201" s="85"/>
    </row>
    <row r="1202" spans="1:9" s="83" customFormat="1" ht="15" customHeight="1" x14ac:dyDescent="0.25">
      <c r="A1202" s="1201" t="s">
        <v>3436</v>
      </c>
      <c r="B1202" s="1201"/>
      <c r="C1202" s="1201"/>
      <c r="D1202" s="98">
        <f>D1201+D1188+D1182+D1166+D1162+D1155+D1149+D1142+D1118+D1093</f>
        <v>7096116035.9700003</v>
      </c>
      <c r="E1202" s="98">
        <f>E1201+E1188+E1182+E1166+E1162+E1155+E1149+E1142+E1118+E1093</f>
        <v>96135067.590000004</v>
      </c>
      <c r="F1202" s="279">
        <f>F1201+F1188+F1182+F1166+F1162+F1155+F1149+F1142+F1118+F1093</f>
        <v>4979407676.3900003</v>
      </c>
      <c r="G1202" s="148"/>
      <c r="H1202" s="148"/>
      <c r="I1202" s="171"/>
    </row>
    <row r="1203" spans="1:9" s="83" customFormat="1" ht="18.600000000000001" customHeight="1" x14ac:dyDescent="0.25">
      <c r="A1203" s="1397" t="s">
        <v>3437</v>
      </c>
      <c r="B1203" s="1397"/>
      <c r="C1203" s="1397"/>
      <c r="D1203" s="1397"/>
      <c r="E1203" s="1397"/>
      <c r="F1203" s="1398"/>
      <c r="G1203" s="271"/>
      <c r="H1203" s="271"/>
      <c r="I1203" s="171"/>
    </row>
    <row r="1204" spans="1:9" s="83" customFormat="1" ht="15.75" x14ac:dyDescent="0.25">
      <c r="A1204" s="267">
        <v>1</v>
      </c>
      <c r="B1204" s="313" t="s">
        <v>540</v>
      </c>
      <c r="C1204" s="153"/>
      <c r="F1204" s="277"/>
      <c r="G1204" s="245"/>
      <c r="H1204" s="245"/>
      <c r="I1204" s="85"/>
    </row>
    <row r="1205" spans="1:9" s="83" customFormat="1" ht="15.75" x14ac:dyDescent="0.25">
      <c r="A1205" s="117">
        <v>1</v>
      </c>
      <c r="B1205" s="319" t="s">
        <v>562</v>
      </c>
      <c r="C1205" s="119" t="s">
        <v>557</v>
      </c>
      <c r="D1205" s="120">
        <v>100000000</v>
      </c>
      <c r="E1205" s="88" t="s">
        <v>20</v>
      </c>
      <c r="F1205" s="278">
        <v>70000000</v>
      </c>
      <c r="G1205" s="206"/>
      <c r="H1205" s="206"/>
      <c r="I1205" s="85"/>
    </row>
    <row r="1206" spans="1:9" s="83" customFormat="1" ht="15.75" x14ac:dyDescent="0.25">
      <c r="A1206" s="117">
        <v>2</v>
      </c>
      <c r="B1206" s="319" t="s">
        <v>563</v>
      </c>
      <c r="C1206" s="119" t="s">
        <v>558</v>
      </c>
      <c r="D1206" s="120">
        <v>40000000</v>
      </c>
      <c r="E1206" s="88" t="s">
        <v>20</v>
      </c>
      <c r="F1206" s="278">
        <v>20000000</v>
      </c>
      <c r="G1206" s="206"/>
      <c r="H1206" s="206"/>
      <c r="I1206" s="85"/>
    </row>
    <row r="1207" spans="1:9" s="83" customFormat="1" ht="15.75" x14ac:dyDescent="0.25">
      <c r="A1207" s="117">
        <v>3</v>
      </c>
      <c r="B1207" s="319" t="s">
        <v>564</v>
      </c>
      <c r="C1207" s="119" t="s">
        <v>559</v>
      </c>
      <c r="D1207" s="120">
        <v>30000000</v>
      </c>
      <c r="E1207" s="88" t="s">
        <v>20</v>
      </c>
      <c r="F1207" s="278">
        <v>0</v>
      </c>
      <c r="G1207" s="206"/>
      <c r="H1207" s="206"/>
      <c r="I1207" s="85"/>
    </row>
    <row r="1208" spans="1:9" s="83" customFormat="1" ht="31.5" x14ac:dyDescent="0.25">
      <c r="A1208" s="117">
        <v>4</v>
      </c>
      <c r="B1208" s="319" t="s">
        <v>565</v>
      </c>
      <c r="C1208" s="119" t="s">
        <v>560</v>
      </c>
      <c r="D1208" s="120">
        <v>10000000</v>
      </c>
      <c r="E1208" s="123">
        <v>1500000</v>
      </c>
      <c r="F1208" s="278">
        <v>5000000</v>
      </c>
      <c r="G1208" s="206"/>
      <c r="H1208" s="206"/>
      <c r="I1208" s="85"/>
    </row>
    <row r="1209" spans="1:9" s="83" customFormat="1" ht="31.5" x14ac:dyDescent="0.25">
      <c r="A1209" s="117">
        <v>5</v>
      </c>
      <c r="B1209" s="319" t="s">
        <v>566</v>
      </c>
      <c r="C1209" s="119" t="s">
        <v>561</v>
      </c>
      <c r="D1209" s="120">
        <v>120000000</v>
      </c>
      <c r="E1209" s="123">
        <v>13713491.33</v>
      </c>
      <c r="F1209" s="278">
        <v>70000000</v>
      </c>
      <c r="G1209" s="206"/>
      <c r="H1209" s="206"/>
      <c r="I1209" s="85"/>
    </row>
    <row r="1210" spans="1:9" s="83" customFormat="1" ht="15" customHeight="1" x14ac:dyDescent="0.25">
      <c r="A1210" s="1201" t="s">
        <v>556</v>
      </c>
      <c r="B1210" s="1201"/>
      <c r="C1210" s="1201"/>
      <c r="D1210" s="102">
        <v>300000000</v>
      </c>
      <c r="E1210" s="103">
        <v>15213491.33</v>
      </c>
      <c r="F1210" s="279">
        <f>SUM(F1205:F1209)</f>
        <v>165000000</v>
      </c>
      <c r="G1210" s="148"/>
      <c r="H1210" s="148"/>
      <c r="I1210" s="85"/>
    </row>
    <row r="1211" spans="1:9" s="83" customFormat="1" ht="15.75" x14ac:dyDescent="0.25">
      <c r="A1211" s="111">
        <v>2</v>
      </c>
      <c r="B1211" s="313" t="s">
        <v>447</v>
      </c>
      <c r="C1211" s="152"/>
      <c r="D1211" s="110"/>
      <c r="E1211" s="110"/>
      <c r="F1211" s="277"/>
      <c r="G1211" s="245"/>
      <c r="H1211" s="245"/>
      <c r="I1211" s="85"/>
    </row>
    <row r="1212" spans="1:9" s="83" customFormat="1" ht="63" x14ac:dyDescent="0.25">
      <c r="A1212" s="117">
        <v>1</v>
      </c>
      <c r="B1212" s="319" t="s">
        <v>469</v>
      </c>
      <c r="C1212" s="119" t="s">
        <v>466</v>
      </c>
      <c r="D1212" s="120">
        <v>28000000</v>
      </c>
      <c r="E1212" s="88" t="s">
        <v>20</v>
      </c>
      <c r="F1212" s="278">
        <v>0</v>
      </c>
      <c r="G1212" s="206"/>
      <c r="H1212" s="206"/>
      <c r="I1212" s="85"/>
    </row>
    <row r="1213" spans="1:9" s="83" customFormat="1" ht="15.75" x14ac:dyDescent="0.25">
      <c r="A1213" s="117">
        <v>2</v>
      </c>
      <c r="B1213" s="319" t="s">
        <v>470</v>
      </c>
      <c r="C1213" s="119" t="s">
        <v>467</v>
      </c>
      <c r="D1213" s="120">
        <v>9000000</v>
      </c>
      <c r="E1213" s="88" t="s">
        <v>20</v>
      </c>
      <c r="F1213" s="278">
        <f>D1213</f>
        <v>9000000</v>
      </c>
      <c r="G1213" s="206"/>
      <c r="H1213" s="206"/>
      <c r="I1213" s="85"/>
    </row>
    <row r="1214" spans="1:9" s="83" customFormat="1" ht="47.25" x14ac:dyDescent="0.25">
      <c r="A1214" s="117">
        <v>3</v>
      </c>
      <c r="B1214" s="319" t="s">
        <v>471</v>
      </c>
      <c r="C1214" s="119" t="s">
        <v>468</v>
      </c>
      <c r="D1214" s="120">
        <v>3000000</v>
      </c>
      <c r="E1214" s="88" t="s">
        <v>20</v>
      </c>
      <c r="F1214" s="278">
        <f>D1214</f>
        <v>3000000</v>
      </c>
      <c r="G1214" s="206"/>
      <c r="H1214" s="206"/>
      <c r="I1214" s="85"/>
    </row>
    <row r="1215" spans="1:9" s="83" customFormat="1" ht="15" customHeight="1" x14ac:dyDescent="0.25">
      <c r="A1215" s="1201" t="s">
        <v>455</v>
      </c>
      <c r="B1215" s="1201"/>
      <c r="C1215" s="1201"/>
      <c r="D1215" s="102">
        <v>40000000</v>
      </c>
      <c r="E1215" s="98">
        <f>SUM(E1212:E1214)</f>
        <v>0</v>
      </c>
      <c r="F1215" s="279">
        <f>SUM(F1212:F1214)</f>
        <v>12000000</v>
      </c>
      <c r="G1215" s="148"/>
      <c r="H1215" s="148"/>
      <c r="I1215" s="85"/>
    </row>
    <row r="1216" spans="1:9" s="83" customFormat="1" ht="15.75" x14ac:dyDescent="0.25">
      <c r="A1216" s="267">
        <v>3</v>
      </c>
      <c r="B1216" s="313" t="s">
        <v>526</v>
      </c>
      <c r="C1216" s="153"/>
      <c r="F1216" s="277"/>
      <c r="G1216" s="245"/>
      <c r="H1216" s="245"/>
      <c r="I1216" s="85"/>
    </row>
    <row r="1217" spans="1:9" s="83" customFormat="1" ht="15.75" x14ac:dyDescent="0.25">
      <c r="A1217" s="117">
        <v>1</v>
      </c>
      <c r="B1217" s="319" t="s">
        <v>535</v>
      </c>
      <c r="C1217" s="119" t="s">
        <v>530</v>
      </c>
      <c r="D1217" s="120">
        <v>400000000</v>
      </c>
      <c r="E1217" s="123">
        <v>65690860.039999999</v>
      </c>
      <c r="F1217" s="278">
        <v>250000000</v>
      </c>
      <c r="G1217" s="206"/>
      <c r="H1217" s="206"/>
      <c r="I1217" s="85"/>
    </row>
    <row r="1218" spans="1:9" s="83" customFormat="1" ht="15.75" x14ac:dyDescent="0.25">
      <c r="A1218" s="117">
        <v>2</v>
      </c>
      <c r="B1218" s="319" t="s">
        <v>536</v>
      </c>
      <c r="C1218" s="119" t="s">
        <v>531</v>
      </c>
      <c r="D1218" s="120">
        <v>500000000</v>
      </c>
      <c r="E1218" s="123">
        <v>256811396.59</v>
      </c>
      <c r="F1218" s="282">
        <f>D1218</f>
        <v>500000000</v>
      </c>
      <c r="G1218" s="248"/>
      <c r="H1218" s="248"/>
      <c r="I1218" s="85"/>
    </row>
    <row r="1219" spans="1:9" s="83" customFormat="1" ht="15" customHeight="1" x14ac:dyDescent="0.25">
      <c r="A1219" s="117">
        <v>3</v>
      </c>
      <c r="B1219" s="319" t="s">
        <v>537</v>
      </c>
      <c r="C1219" s="119" t="s">
        <v>532</v>
      </c>
      <c r="D1219" s="120">
        <v>10000000</v>
      </c>
      <c r="E1219" s="88" t="s">
        <v>20</v>
      </c>
      <c r="F1219" s="278">
        <f>D1219</f>
        <v>10000000</v>
      </c>
      <c r="G1219" s="206"/>
      <c r="H1219" s="206"/>
      <c r="I1219" s="85"/>
    </row>
    <row r="1220" spans="1:9" s="83" customFormat="1" ht="31.5" x14ac:dyDescent="0.25">
      <c r="A1220" s="117">
        <v>4</v>
      </c>
      <c r="B1220" s="319" t="s">
        <v>538</v>
      </c>
      <c r="C1220" s="119" t="s">
        <v>533</v>
      </c>
      <c r="D1220" s="120">
        <v>80000000</v>
      </c>
      <c r="E1220" s="123">
        <v>12684662</v>
      </c>
      <c r="F1220" s="278">
        <v>30000000</v>
      </c>
      <c r="G1220" s="206"/>
      <c r="H1220" s="206"/>
      <c r="I1220" s="85"/>
    </row>
    <row r="1221" spans="1:9" s="83" customFormat="1" ht="15.75" x14ac:dyDescent="0.25">
      <c r="A1221" s="117">
        <v>5</v>
      </c>
      <c r="B1221" s="319" t="s">
        <v>539</v>
      </c>
      <c r="C1221" s="119" t="s">
        <v>534</v>
      </c>
      <c r="D1221" s="120">
        <v>10000000</v>
      </c>
      <c r="E1221" s="88" t="s">
        <v>20</v>
      </c>
      <c r="F1221" s="278">
        <v>0</v>
      </c>
      <c r="G1221" s="206"/>
      <c r="H1221" s="206"/>
      <c r="I1221" s="85"/>
    </row>
    <row r="1222" spans="1:9" s="83" customFormat="1" ht="15" customHeight="1" x14ac:dyDescent="0.25">
      <c r="A1222" s="1201" t="s">
        <v>529</v>
      </c>
      <c r="B1222" s="1201"/>
      <c r="C1222" s="1201"/>
      <c r="D1222" s="102">
        <v>1000000000</v>
      </c>
      <c r="E1222" s="103">
        <v>335186918.63</v>
      </c>
      <c r="F1222" s="279">
        <f>SUM(F1217:F1221)</f>
        <v>790000000</v>
      </c>
      <c r="G1222" s="148"/>
      <c r="H1222" s="148"/>
      <c r="I1222" s="85"/>
    </row>
    <row r="1223" spans="1:9" s="83" customFormat="1" ht="15.75" x14ac:dyDescent="0.25">
      <c r="A1223" s="267">
        <v>4</v>
      </c>
      <c r="B1223" s="313" t="s">
        <v>438</v>
      </c>
      <c r="C1223" s="153"/>
      <c r="F1223" s="277"/>
      <c r="G1223" s="245"/>
      <c r="H1223" s="245"/>
      <c r="I1223" s="85"/>
    </row>
    <row r="1224" spans="1:9" s="83" customFormat="1" ht="31.5" x14ac:dyDescent="0.25">
      <c r="A1224" s="94">
        <v>1</v>
      </c>
      <c r="B1224" s="318" t="s">
        <v>460</v>
      </c>
      <c r="C1224" s="96" t="s">
        <v>441</v>
      </c>
      <c r="D1224" s="11">
        <v>1500000</v>
      </c>
      <c r="E1224" s="101">
        <v>327777.77</v>
      </c>
      <c r="F1224" s="278">
        <v>500000</v>
      </c>
      <c r="G1224" s="206"/>
      <c r="H1224" s="206"/>
      <c r="I1224" s="85"/>
    </row>
    <row r="1225" spans="1:9" s="83" customFormat="1" ht="15.75" x14ac:dyDescent="0.25">
      <c r="A1225" s="94">
        <v>2</v>
      </c>
      <c r="B1225" s="318" t="s">
        <v>461</v>
      </c>
      <c r="C1225" s="96" t="s">
        <v>442</v>
      </c>
      <c r="D1225" s="11">
        <v>600000</v>
      </c>
      <c r="E1225" s="101">
        <v>283333.33</v>
      </c>
      <c r="F1225" s="278">
        <v>300000</v>
      </c>
      <c r="G1225" s="206"/>
      <c r="H1225" s="206"/>
      <c r="I1225" s="85"/>
    </row>
    <row r="1226" spans="1:9" s="83" customFormat="1" ht="15.75" x14ac:dyDescent="0.25">
      <c r="A1226" s="94">
        <v>3</v>
      </c>
      <c r="B1226" s="318" t="s">
        <v>462</v>
      </c>
      <c r="C1226" s="96" t="s">
        <v>443</v>
      </c>
      <c r="D1226" s="11">
        <v>500000</v>
      </c>
      <c r="E1226" s="101">
        <v>385555.56</v>
      </c>
      <c r="F1226" s="278">
        <f>D1226</f>
        <v>500000</v>
      </c>
      <c r="G1226" s="206"/>
      <c r="H1226" s="206"/>
      <c r="I1226" s="85"/>
    </row>
    <row r="1227" spans="1:9" s="83" customFormat="1" ht="15.75" x14ac:dyDescent="0.25">
      <c r="A1227" s="94">
        <v>4</v>
      </c>
      <c r="B1227" s="318" t="s">
        <v>463</v>
      </c>
      <c r="C1227" s="96" t="s">
        <v>444</v>
      </c>
      <c r="D1227" s="11">
        <v>350000</v>
      </c>
      <c r="E1227" s="88" t="s">
        <v>20</v>
      </c>
      <c r="F1227" s="278">
        <f>D1227</f>
        <v>350000</v>
      </c>
      <c r="G1227" s="206"/>
      <c r="H1227" s="206"/>
      <c r="I1227" s="85"/>
    </row>
    <row r="1228" spans="1:9" s="83" customFormat="1" ht="15.75" x14ac:dyDescent="0.25">
      <c r="A1228" s="94">
        <v>5</v>
      </c>
      <c r="B1228" s="318" t="s">
        <v>464</v>
      </c>
      <c r="C1228" s="96" t="s">
        <v>445</v>
      </c>
      <c r="D1228" s="11">
        <v>250000</v>
      </c>
      <c r="E1228" s="88" t="s">
        <v>20</v>
      </c>
      <c r="F1228" s="278">
        <f>D1228</f>
        <v>250000</v>
      </c>
      <c r="G1228" s="206"/>
      <c r="H1228" s="206"/>
      <c r="I1228" s="85"/>
    </row>
    <row r="1229" spans="1:9" s="83" customFormat="1" ht="15.75" x14ac:dyDescent="0.25">
      <c r="A1229" s="94">
        <v>6</v>
      </c>
      <c r="B1229" s="318" t="s">
        <v>465</v>
      </c>
      <c r="C1229" s="96" t="s">
        <v>446</v>
      </c>
      <c r="D1229" s="11">
        <v>800000</v>
      </c>
      <c r="E1229" s="88" t="s">
        <v>20</v>
      </c>
      <c r="F1229" s="278">
        <v>300000</v>
      </c>
      <c r="G1229" s="206"/>
      <c r="H1229" s="206"/>
      <c r="I1229" s="85"/>
    </row>
    <row r="1230" spans="1:9" s="83" customFormat="1" ht="15" customHeight="1" x14ac:dyDescent="0.25">
      <c r="A1230" s="1203" t="s">
        <v>440</v>
      </c>
      <c r="B1230" s="1203"/>
      <c r="C1230" s="1203"/>
      <c r="D1230" s="113">
        <v>4000000</v>
      </c>
      <c r="E1230" s="130">
        <v>996666.66</v>
      </c>
      <c r="F1230" s="279">
        <f>SUM(F1224:F1229)</f>
        <v>2200000</v>
      </c>
      <c r="G1230" s="148"/>
      <c r="H1230" s="148"/>
      <c r="I1230" s="85"/>
    </row>
    <row r="1231" spans="1:9" s="83" customFormat="1" ht="15.75" x14ac:dyDescent="0.25">
      <c r="A1231" s="267">
        <v>5</v>
      </c>
      <c r="B1231" s="312" t="s">
        <v>1825</v>
      </c>
      <c r="C1231" s="153"/>
      <c r="F1231" s="299"/>
      <c r="I1231" s="85"/>
    </row>
    <row r="1232" spans="1:9" s="83" customFormat="1" ht="15.75" x14ac:dyDescent="0.25">
      <c r="A1232" s="94">
        <v>1</v>
      </c>
      <c r="B1232" s="318" t="s">
        <v>1830</v>
      </c>
      <c r="C1232" s="96" t="s">
        <v>1826</v>
      </c>
      <c r="D1232" s="11">
        <v>3400000</v>
      </c>
      <c r="E1232" s="88" t="s">
        <v>20</v>
      </c>
      <c r="F1232" s="285">
        <f>D1232</f>
        <v>3400000</v>
      </c>
      <c r="G1232" s="101"/>
      <c r="H1232" s="101"/>
      <c r="I1232" s="85"/>
    </row>
    <row r="1233" spans="1:9" s="83" customFormat="1" ht="15.75" x14ac:dyDescent="0.25">
      <c r="A1233" s="94">
        <v>2</v>
      </c>
      <c r="B1233" s="318" t="s">
        <v>1831</v>
      </c>
      <c r="C1233" s="96" t="s">
        <v>1827</v>
      </c>
      <c r="D1233" s="11">
        <v>4000000</v>
      </c>
      <c r="E1233" s="88" t="s">
        <v>20</v>
      </c>
      <c r="F1233" s="285">
        <f>D1233</f>
        <v>4000000</v>
      </c>
      <c r="G1233" s="101"/>
      <c r="H1233" s="101"/>
      <c r="I1233" s="85"/>
    </row>
    <row r="1234" spans="1:9" s="83" customFormat="1" ht="15.75" x14ac:dyDescent="0.25">
      <c r="A1234" s="94">
        <v>3</v>
      </c>
      <c r="B1234" s="318" t="s">
        <v>1832</v>
      </c>
      <c r="C1234" s="96" t="s">
        <v>1828</v>
      </c>
      <c r="D1234" s="115" t="s">
        <v>20</v>
      </c>
      <c r="E1234" s="88" t="s">
        <v>20</v>
      </c>
      <c r="F1234" s="285" t="str">
        <f>D1234</f>
        <v>-</v>
      </c>
      <c r="G1234" s="101"/>
      <c r="H1234" s="101"/>
      <c r="I1234" s="85"/>
    </row>
    <row r="1235" spans="1:9" s="83" customFormat="1" ht="15.75" x14ac:dyDescent="0.25">
      <c r="A1235" s="94">
        <v>4</v>
      </c>
      <c r="B1235" s="318" t="s">
        <v>1833</v>
      </c>
      <c r="C1235" s="96" t="s">
        <v>1829</v>
      </c>
      <c r="D1235" s="11">
        <v>2600000</v>
      </c>
      <c r="E1235" s="88" t="s">
        <v>20</v>
      </c>
      <c r="F1235" s="285">
        <f>D1235</f>
        <v>2600000</v>
      </c>
      <c r="G1235" s="101"/>
      <c r="H1235" s="101"/>
      <c r="I1235" s="85"/>
    </row>
    <row r="1236" spans="1:9" s="83" customFormat="1" ht="15.75" x14ac:dyDescent="0.25">
      <c r="A1236" s="1203" t="s">
        <v>1834</v>
      </c>
      <c r="B1236" s="1203"/>
      <c r="C1236" s="1203"/>
      <c r="D1236" s="113">
        <v>10000000</v>
      </c>
      <c r="E1236" s="98">
        <f>SUM(E1232:E1235)</f>
        <v>0</v>
      </c>
      <c r="F1236" s="279">
        <f>SUM(F1232:F1235)</f>
        <v>10000000</v>
      </c>
      <c r="G1236" s="148"/>
      <c r="H1236" s="148"/>
      <c r="I1236" s="85"/>
    </row>
    <row r="1237" spans="1:9" s="83" customFormat="1" ht="15.75" x14ac:dyDescent="0.25">
      <c r="A1237" s="108">
        <v>6</v>
      </c>
      <c r="B1237" s="312" t="s">
        <v>250</v>
      </c>
      <c r="C1237" s="153"/>
      <c r="F1237" s="277"/>
      <c r="G1237" s="245"/>
      <c r="H1237" s="245"/>
      <c r="I1237" s="85"/>
    </row>
    <row r="1238" spans="1:9" s="83" customFormat="1" ht="31.5" x14ac:dyDescent="0.25">
      <c r="A1238" s="94">
        <v>1</v>
      </c>
      <c r="B1238" s="318" t="s">
        <v>273</v>
      </c>
      <c r="C1238" s="96" t="s">
        <v>261</v>
      </c>
      <c r="D1238" s="11">
        <v>820000</v>
      </c>
      <c r="E1238" s="88" t="s">
        <v>20</v>
      </c>
      <c r="F1238" s="278">
        <f>D1238</f>
        <v>820000</v>
      </c>
      <c r="G1238" s="206"/>
      <c r="H1238" s="206"/>
      <c r="I1238" s="85"/>
    </row>
    <row r="1239" spans="1:9" s="83" customFormat="1" ht="63" x14ac:dyDescent="0.25">
      <c r="A1239" s="94">
        <v>2</v>
      </c>
      <c r="B1239" s="318" t="s">
        <v>274</v>
      </c>
      <c r="C1239" s="96" t="s">
        <v>262</v>
      </c>
      <c r="D1239" s="11">
        <v>4180000</v>
      </c>
      <c r="E1239" s="88" t="s">
        <v>20</v>
      </c>
      <c r="F1239" s="278">
        <v>2180000</v>
      </c>
      <c r="G1239" s="206"/>
      <c r="H1239" s="206"/>
      <c r="I1239" s="85"/>
    </row>
    <row r="1240" spans="1:9" s="83" customFormat="1" ht="31.5" x14ac:dyDescent="0.25">
      <c r="A1240" s="94">
        <v>3</v>
      </c>
      <c r="B1240" s="318" t="s">
        <v>275</v>
      </c>
      <c r="C1240" s="96" t="s">
        <v>263</v>
      </c>
      <c r="D1240" s="11">
        <v>2000000</v>
      </c>
      <c r="E1240" s="88" t="s">
        <v>20</v>
      </c>
      <c r="F1240" s="278">
        <f>D1240</f>
        <v>2000000</v>
      </c>
      <c r="G1240" s="206"/>
      <c r="H1240" s="206"/>
      <c r="I1240" s="85"/>
    </row>
    <row r="1241" spans="1:9" s="83" customFormat="1" ht="15" customHeight="1" x14ac:dyDescent="0.25">
      <c r="A1241" s="1221" t="s">
        <v>260</v>
      </c>
      <c r="B1241" s="1222"/>
      <c r="C1241" s="1223"/>
      <c r="D1241" s="102">
        <v>7000000</v>
      </c>
      <c r="E1241" s="98">
        <f>SUM(E1238:E1240)</f>
        <v>0</v>
      </c>
      <c r="F1241" s="279">
        <f>SUM(F1238:F1240)</f>
        <v>5000000</v>
      </c>
      <c r="G1241" s="148"/>
      <c r="H1241" s="148"/>
      <c r="I1241" s="85"/>
    </row>
    <row r="1242" spans="1:9" s="83" customFormat="1" ht="15.75" x14ac:dyDescent="0.25">
      <c r="A1242" s="108">
        <v>7</v>
      </c>
      <c r="B1242" s="323" t="s">
        <v>264</v>
      </c>
      <c r="C1242" s="153"/>
      <c r="F1242" s="277"/>
      <c r="G1242" s="245"/>
      <c r="H1242" s="245"/>
      <c r="I1242" s="85"/>
    </row>
    <row r="1243" spans="1:9" s="83" customFormat="1" ht="31.5" x14ac:dyDescent="0.25">
      <c r="A1243" s="117">
        <v>1</v>
      </c>
      <c r="B1243" s="319" t="s">
        <v>276</v>
      </c>
      <c r="C1243" s="119" t="s">
        <v>268</v>
      </c>
      <c r="D1243" s="120">
        <v>1000000</v>
      </c>
      <c r="E1243" s="88" t="s">
        <v>20</v>
      </c>
      <c r="F1243" s="278">
        <f>D1243</f>
        <v>1000000</v>
      </c>
      <c r="G1243" s="206"/>
      <c r="H1243" s="206"/>
      <c r="I1243" s="85"/>
    </row>
    <row r="1244" spans="1:9" s="83" customFormat="1" ht="15.75" x14ac:dyDescent="0.25">
      <c r="A1244" s="117">
        <v>2</v>
      </c>
      <c r="B1244" s="319" t="s">
        <v>277</v>
      </c>
      <c r="C1244" s="119" t="s">
        <v>269</v>
      </c>
      <c r="D1244" s="120">
        <v>1000000</v>
      </c>
      <c r="E1244" s="88" t="s">
        <v>20</v>
      </c>
      <c r="F1244" s="278">
        <f>D1244</f>
        <v>1000000</v>
      </c>
      <c r="G1244" s="206"/>
      <c r="H1244" s="206"/>
      <c r="I1244" s="85"/>
    </row>
    <row r="1245" spans="1:9" s="83" customFormat="1" ht="31.5" x14ac:dyDescent="0.25">
      <c r="A1245" s="117">
        <v>3</v>
      </c>
      <c r="B1245" s="319" t="s">
        <v>278</v>
      </c>
      <c r="C1245" s="119" t="s">
        <v>270</v>
      </c>
      <c r="D1245" s="120">
        <v>500000</v>
      </c>
      <c r="E1245" s="88" t="s">
        <v>20</v>
      </c>
      <c r="F1245" s="278">
        <f>D1245</f>
        <v>500000</v>
      </c>
      <c r="G1245" s="206"/>
      <c r="H1245" s="206"/>
      <c r="I1245" s="85"/>
    </row>
    <row r="1246" spans="1:9" s="83" customFormat="1" ht="15.75" x14ac:dyDescent="0.25">
      <c r="A1246" s="117">
        <v>4</v>
      </c>
      <c r="B1246" s="319" t="s">
        <v>279</v>
      </c>
      <c r="C1246" s="119" t="s">
        <v>271</v>
      </c>
      <c r="D1246" s="120">
        <v>2500000</v>
      </c>
      <c r="E1246" s="88" t="s">
        <v>20</v>
      </c>
      <c r="F1246" s="278">
        <v>0</v>
      </c>
      <c r="G1246" s="206"/>
      <c r="H1246" s="206"/>
      <c r="I1246" s="85"/>
    </row>
    <row r="1247" spans="1:9" s="83" customFormat="1" ht="15" customHeight="1" x14ac:dyDescent="0.25">
      <c r="A1247" s="1224" t="s">
        <v>272</v>
      </c>
      <c r="B1247" s="1225"/>
      <c r="C1247" s="1226"/>
      <c r="D1247" s="102">
        <v>5000000</v>
      </c>
      <c r="E1247" s="98">
        <f>SUM(E1243:E1246)</f>
        <v>0</v>
      </c>
      <c r="F1247" s="279">
        <f>SUM(F1243:F1246)</f>
        <v>2500000</v>
      </c>
      <c r="G1247" s="148"/>
      <c r="H1247" s="148"/>
      <c r="I1247" s="85"/>
    </row>
    <row r="1248" spans="1:9" s="83" customFormat="1" ht="15.75" x14ac:dyDescent="0.25">
      <c r="A1248" s="267">
        <v>8</v>
      </c>
      <c r="B1248" s="313" t="s">
        <v>280</v>
      </c>
      <c r="C1248" s="153"/>
      <c r="F1248" s="277"/>
      <c r="G1248" s="245"/>
      <c r="H1248" s="245"/>
      <c r="I1248" s="85"/>
    </row>
    <row r="1249" spans="1:9" s="83" customFormat="1" ht="15.75" x14ac:dyDescent="0.25">
      <c r="A1249" s="117">
        <v>1</v>
      </c>
      <c r="B1249" s="319" t="s">
        <v>300</v>
      </c>
      <c r="C1249" s="119" t="s">
        <v>286</v>
      </c>
      <c r="D1249" s="120">
        <v>1000000</v>
      </c>
      <c r="E1249" s="88" t="s">
        <v>20</v>
      </c>
      <c r="F1249" s="278">
        <v>0</v>
      </c>
      <c r="G1249" s="206"/>
      <c r="H1249" s="206"/>
      <c r="I1249" s="85"/>
    </row>
    <row r="1250" spans="1:9" s="83" customFormat="1" ht="31.5" x14ac:dyDescent="0.25">
      <c r="A1250" s="117">
        <v>2</v>
      </c>
      <c r="B1250" s="319" t="s">
        <v>301</v>
      </c>
      <c r="C1250" s="119" t="s">
        <v>287</v>
      </c>
      <c r="D1250" s="120">
        <v>17000000</v>
      </c>
      <c r="E1250" s="88" t="s">
        <v>20</v>
      </c>
      <c r="F1250" s="278">
        <v>0</v>
      </c>
      <c r="G1250" s="206"/>
      <c r="H1250" s="206"/>
      <c r="I1250" s="85"/>
    </row>
    <row r="1251" spans="1:9" s="83" customFormat="1" ht="15.75" x14ac:dyDescent="0.25">
      <c r="A1251" s="117">
        <v>3</v>
      </c>
      <c r="B1251" s="319" t="s">
        <v>302</v>
      </c>
      <c r="C1251" s="119" t="s">
        <v>288</v>
      </c>
      <c r="D1251" s="120">
        <v>1120000</v>
      </c>
      <c r="E1251" s="88" t="s">
        <v>20</v>
      </c>
      <c r="F1251" s="278">
        <f t="shared" ref="F1251:F1262" si="36">D1251</f>
        <v>1120000</v>
      </c>
      <c r="G1251" s="206"/>
      <c r="H1251" s="206"/>
      <c r="I1251" s="85"/>
    </row>
    <row r="1252" spans="1:9" s="83" customFormat="1" ht="15.75" x14ac:dyDescent="0.25">
      <c r="A1252" s="117">
        <v>4</v>
      </c>
      <c r="B1252" s="319" t="s">
        <v>303</v>
      </c>
      <c r="C1252" s="119" t="s">
        <v>289</v>
      </c>
      <c r="D1252" s="122">
        <v>0</v>
      </c>
      <c r="E1252" s="88" t="s">
        <v>20</v>
      </c>
      <c r="F1252" s="278">
        <f t="shared" si="36"/>
        <v>0</v>
      </c>
      <c r="G1252" s="206"/>
      <c r="H1252" s="206"/>
      <c r="I1252" s="85"/>
    </row>
    <row r="1253" spans="1:9" s="83" customFormat="1" ht="15.75" x14ac:dyDescent="0.25">
      <c r="A1253" s="117">
        <v>5</v>
      </c>
      <c r="B1253" s="319" t="s">
        <v>304</v>
      </c>
      <c r="C1253" s="119" t="s">
        <v>290</v>
      </c>
      <c r="D1253" s="120">
        <v>300000</v>
      </c>
      <c r="E1253" s="88" t="s">
        <v>20</v>
      </c>
      <c r="F1253" s="278">
        <f t="shared" si="36"/>
        <v>300000</v>
      </c>
      <c r="G1253" s="206"/>
      <c r="H1253" s="206"/>
      <c r="I1253" s="85"/>
    </row>
    <row r="1254" spans="1:9" s="83" customFormat="1" ht="15.75" x14ac:dyDescent="0.25">
      <c r="A1254" s="117">
        <v>6</v>
      </c>
      <c r="B1254" s="319" t="s">
        <v>305</v>
      </c>
      <c r="C1254" s="119" t="s">
        <v>291</v>
      </c>
      <c r="D1254" s="120">
        <v>200000</v>
      </c>
      <c r="E1254" s="88" t="s">
        <v>20</v>
      </c>
      <c r="F1254" s="278">
        <f t="shared" si="36"/>
        <v>200000</v>
      </c>
      <c r="G1254" s="206"/>
      <c r="H1254" s="206"/>
      <c r="I1254" s="85"/>
    </row>
    <row r="1255" spans="1:9" s="83" customFormat="1" ht="15.75" x14ac:dyDescent="0.25">
      <c r="A1255" s="117">
        <v>7</v>
      </c>
      <c r="B1255" s="319" t="s">
        <v>306</v>
      </c>
      <c r="C1255" s="119" t="s">
        <v>292</v>
      </c>
      <c r="D1255" s="120">
        <v>600000</v>
      </c>
      <c r="E1255" s="88" t="s">
        <v>20</v>
      </c>
      <c r="F1255" s="278">
        <f t="shared" si="36"/>
        <v>600000</v>
      </c>
      <c r="G1255" s="206"/>
      <c r="H1255" s="206"/>
      <c r="I1255" s="85"/>
    </row>
    <row r="1256" spans="1:9" s="83" customFormat="1" ht="31.5" x14ac:dyDescent="0.25">
      <c r="A1256" s="117">
        <v>8</v>
      </c>
      <c r="B1256" s="319" t="s">
        <v>307</v>
      </c>
      <c r="C1256" s="119" t="s">
        <v>293</v>
      </c>
      <c r="D1256" s="120">
        <v>480000</v>
      </c>
      <c r="E1256" s="88" t="s">
        <v>20</v>
      </c>
      <c r="F1256" s="278">
        <f t="shared" si="36"/>
        <v>480000</v>
      </c>
      <c r="G1256" s="206"/>
      <c r="H1256" s="206"/>
      <c r="I1256" s="85"/>
    </row>
    <row r="1257" spans="1:9" s="83" customFormat="1" ht="15.75" x14ac:dyDescent="0.25">
      <c r="A1257" s="117">
        <v>9</v>
      </c>
      <c r="B1257" s="319" t="s">
        <v>308</v>
      </c>
      <c r="C1257" s="119" t="s">
        <v>294</v>
      </c>
      <c r="D1257" s="120">
        <v>100000</v>
      </c>
      <c r="E1257" s="88" t="s">
        <v>20</v>
      </c>
      <c r="F1257" s="278">
        <f t="shared" si="36"/>
        <v>100000</v>
      </c>
      <c r="G1257" s="206"/>
      <c r="H1257" s="206"/>
      <c r="I1257" s="85"/>
    </row>
    <row r="1258" spans="1:9" s="83" customFormat="1" ht="15.75" x14ac:dyDescent="0.25">
      <c r="A1258" s="117">
        <v>10</v>
      </c>
      <c r="B1258" s="319" t="s">
        <v>309</v>
      </c>
      <c r="C1258" s="119" t="s">
        <v>295</v>
      </c>
      <c r="D1258" s="120">
        <v>2000000</v>
      </c>
      <c r="E1258" s="123">
        <v>1150000</v>
      </c>
      <c r="F1258" s="278">
        <f t="shared" si="36"/>
        <v>2000000</v>
      </c>
      <c r="G1258" s="206"/>
      <c r="H1258" s="206"/>
      <c r="I1258" s="85"/>
    </row>
    <row r="1259" spans="1:9" s="83" customFormat="1" ht="15.75" x14ac:dyDescent="0.25">
      <c r="A1259" s="117">
        <v>11</v>
      </c>
      <c r="B1259" s="319" t="s">
        <v>310</v>
      </c>
      <c r="C1259" s="119" t="s">
        <v>296</v>
      </c>
      <c r="D1259" s="120">
        <v>1000000</v>
      </c>
      <c r="E1259" s="123">
        <v>600000</v>
      </c>
      <c r="F1259" s="278">
        <f t="shared" si="36"/>
        <v>1000000</v>
      </c>
      <c r="G1259" s="206"/>
      <c r="H1259" s="206"/>
      <c r="I1259" s="85"/>
    </row>
    <row r="1260" spans="1:9" s="83" customFormat="1" ht="15.75" x14ac:dyDescent="0.25">
      <c r="A1260" s="117">
        <v>12</v>
      </c>
      <c r="B1260" s="319" t="s">
        <v>311</v>
      </c>
      <c r="C1260" s="119" t="s">
        <v>297</v>
      </c>
      <c r="D1260" s="115" t="s">
        <v>20</v>
      </c>
      <c r="E1260" s="88" t="s">
        <v>20</v>
      </c>
      <c r="F1260" s="278" t="str">
        <f t="shared" si="36"/>
        <v>-</v>
      </c>
      <c r="G1260" s="206"/>
      <c r="H1260" s="206"/>
      <c r="I1260" s="85"/>
    </row>
    <row r="1261" spans="1:9" s="83" customFormat="1" ht="15.75" x14ac:dyDescent="0.25">
      <c r="A1261" s="117">
        <v>13</v>
      </c>
      <c r="B1261" s="319" t="s">
        <v>312</v>
      </c>
      <c r="C1261" s="119" t="s">
        <v>298</v>
      </c>
      <c r="D1261" s="120">
        <v>500000</v>
      </c>
      <c r="E1261" s="88" t="s">
        <v>20</v>
      </c>
      <c r="F1261" s="278">
        <f t="shared" si="36"/>
        <v>500000</v>
      </c>
      <c r="G1261" s="206"/>
      <c r="H1261" s="206"/>
      <c r="I1261" s="85"/>
    </row>
    <row r="1262" spans="1:9" s="83" customFormat="1" ht="15.75" x14ac:dyDescent="0.25">
      <c r="A1262" s="117">
        <v>14</v>
      </c>
      <c r="B1262" s="319" t="s">
        <v>313</v>
      </c>
      <c r="C1262" s="119" t="s">
        <v>299</v>
      </c>
      <c r="D1262" s="120">
        <v>700000</v>
      </c>
      <c r="E1262" s="88" t="s">
        <v>20</v>
      </c>
      <c r="F1262" s="278">
        <f t="shared" si="36"/>
        <v>700000</v>
      </c>
      <c r="G1262" s="206"/>
      <c r="H1262" s="206"/>
      <c r="I1262" s="85"/>
    </row>
    <row r="1263" spans="1:9" s="83" customFormat="1" ht="15" customHeight="1" x14ac:dyDescent="0.25">
      <c r="A1263" s="1227" t="s">
        <v>285</v>
      </c>
      <c r="B1263" s="1228"/>
      <c r="C1263" s="1229"/>
      <c r="D1263" s="102">
        <v>25000000</v>
      </c>
      <c r="E1263" s="103">
        <v>1750000</v>
      </c>
      <c r="F1263" s="279">
        <f>SUM(F1249:F1262)</f>
        <v>7000000</v>
      </c>
      <c r="G1263" s="148"/>
      <c r="H1263" s="148"/>
      <c r="I1263" s="85"/>
    </row>
    <row r="1264" spans="1:9" s="83" customFormat="1" ht="15.75" x14ac:dyDescent="0.25">
      <c r="A1264" s="267">
        <v>9</v>
      </c>
      <c r="B1264" s="313" t="s">
        <v>635</v>
      </c>
      <c r="C1264" s="153"/>
      <c r="F1264" s="277"/>
      <c r="G1264" s="245"/>
      <c r="H1264" s="245"/>
      <c r="I1264" s="85"/>
    </row>
    <row r="1265" spans="1:9" s="83" customFormat="1" ht="15.75" x14ac:dyDescent="0.25">
      <c r="A1265" s="117">
        <v>1</v>
      </c>
      <c r="B1265" s="319" t="s">
        <v>652</v>
      </c>
      <c r="C1265" s="119" t="s">
        <v>641</v>
      </c>
      <c r="D1265" s="120">
        <v>130000000</v>
      </c>
      <c r="E1265" s="88" t="s">
        <v>20</v>
      </c>
      <c r="F1265" s="278">
        <v>100000000</v>
      </c>
      <c r="G1265" s="206"/>
      <c r="H1265" s="206"/>
      <c r="I1265" s="85"/>
    </row>
    <row r="1266" spans="1:9" s="83" customFormat="1" ht="15.75" x14ac:dyDescent="0.25">
      <c r="A1266" s="117">
        <v>2</v>
      </c>
      <c r="B1266" s="319" t="s">
        <v>653</v>
      </c>
      <c r="C1266" s="119" t="s">
        <v>642</v>
      </c>
      <c r="D1266" s="120">
        <v>8000000</v>
      </c>
      <c r="E1266" s="88" t="s">
        <v>20</v>
      </c>
      <c r="F1266" s="278">
        <v>0</v>
      </c>
      <c r="G1266" s="206"/>
      <c r="H1266" s="206"/>
      <c r="I1266" s="85"/>
    </row>
    <row r="1267" spans="1:9" s="83" customFormat="1" ht="31.5" x14ac:dyDescent="0.25">
      <c r="A1267" s="117">
        <v>3</v>
      </c>
      <c r="B1267" s="319" t="s">
        <v>654</v>
      </c>
      <c r="C1267" s="119" t="s">
        <v>643</v>
      </c>
      <c r="D1267" s="120">
        <v>20000000</v>
      </c>
      <c r="E1267" s="88" t="s">
        <v>20</v>
      </c>
      <c r="F1267" s="278">
        <v>7000000</v>
      </c>
      <c r="G1267" s="206"/>
      <c r="H1267" s="206"/>
      <c r="I1267" s="85"/>
    </row>
    <row r="1268" spans="1:9" s="83" customFormat="1" ht="15.75" x14ac:dyDescent="0.25">
      <c r="A1268" s="117">
        <v>4</v>
      </c>
      <c r="B1268" s="319" t="s">
        <v>655</v>
      </c>
      <c r="C1268" s="119" t="s">
        <v>644</v>
      </c>
      <c r="D1268" s="120">
        <v>2000000</v>
      </c>
      <c r="E1268" s="88" t="s">
        <v>20</v>
      </c>
      <c r="F1268" s="278">
        <f>D1268</f>
        <v>2000000</v>
      </c>
      <c r="G1268" s="206"/>
      <c r="H1268" s="206"/>
      <c r="I1268" s="85"/>
    </row>
    <row r="1269" spans="1:9" s="83" customFormat="1" ht="15.75" x14ac:dyDescent="0.25">
      <c r="A1269" s="117">
        <v>5</v>
      </c>
      <c r="B1269" s="319" t="s">
        <v>656</v>
      </c>
      <c r="C1269" s="119" t="s">
        <v>645</v>
      </c>
      <c r="D1269" s="120">
        <v>20000000</v>
      </c>
      <c r="E1269" s="88" t="s">
        <v>20</v>
      </c>
      <c r="F1269" s="278">
        <v>10000000</v>
      </c>
      <c r="G1269" s="206"/>
      <c r="H1269" s="206"/>
      <c r="I1269" s="85"/>
    </row>
    <row r="1270" spans="1:9" s="83" customFormat="1" ht="15.75" x14ac:dyDescent="0.25">
      <c r="A1270" s="117">
        <v>6</v>
      </c>
      <c r="B1270" s="319" t="s">
        <v>657</v>
      </c>
      <c r="C1270" s="119" t="s">
        <v>646</v>
      </c>
      <c r="D1270" s="120">
        <v>10000000</v>
      </c>
      <c r="E1270" s="88" t="s">
        <v>20</v>
      </c>
      <c r="F1270" s="278">
        <f>D1270</f>
        <v>10000000</v>
      </c>
      <c r="G1270" s="206"/>
      <c r="H1270" s="206"/>
      <c r="I1270" s="85"/>
    </row>
    <row r="1271" spans="1:9" s="83" customFormat="1" ht="15.75" x14ac:dyDescent="0.25">
      <c r="A1271" s="117">
        <v>7</v>
      </c>
      <c r="B1271" s="319" t="s">
        <v>658</v>
      </c>
      <c r="C1271" s="119" t="s">
        <v>647</v>
      </c>
      <c r="D1271" s="120">
        <v>500000000</v>
      </c>
      <c r="E1271" s="88" t="s">
        <v>20</v>
      </c>
      <c r="F1271" s="278">
        <f>D1271</f>
        <v>500000000</v>
      </c>
      <c r="G1271" s="206"/>
      <c r="H1271" s="206"/>
      <c r="I1271" s="85"/>
    </row>
    <row r="1272" spans="1:9" s="83" customFormat="1" ht="31.5" x14ac:dyDescent="0.25">
      <c r="A1272" s="117">
        <v>8</v>
      </c>
      <c r="B1272" s="319" t="s">
        <v>659</v>
      </c>
      <c r="C1272" s="119" t="s">
        <v>648</v>
      </c>
      <c r="D1272" s="120">
        <v>500000000</v>
      </c>
      <c r="E1272" s="88" t="s">
        <v>20</v>
      </c>
      <c r="F1272" s="278">
        <f>D1272</f>
        <v>500000000</v>
      </c>
      <c r="G1272" s="206"/>
      <c r="H1272" s="206"/>
      <c r="I1272" s="85"/>
    </row>
    <row r="1273" spans="1:9" s="83" customFormat="1" ht="15.75" x14ac:dyDescent="0.25">
      <c r="A1273" s="117">
        <v>9</v>
      </c>
      <c r="B1273" s="319" t="s">
        <v>660</v>
      </c>
      <c r="C1273" s="119" t="s">
        <v>649</v>
      </c>
      <c r="D1273" s="120">
        <v>10000000</v>
      </c>
      <c r="E1273" s="88" t="s">
        <v>20</v>
      </c>
      <c r="F1273" s="278">
        <f>D1273</f>
        <v>10000000</v>
      </c>
      <c r="G1273" s="206"/>
      <c r="H1273" s="206"/>
      <c r="I1273" s="85"/>
    </row>
    <row r="1274" spans="1:9" s="83" customFormat="1" ht="15" customHeight="1" x14ac:dyDescent="0.25">
      <c r="A1274" s="1201" t="s">
        <v>640</v>
      </c>
      <c r="B1274" s="1201"/>
      <c r="C1274" s="1201"/>
      <c r="D1274" s="102">
        <v>1200000000</v>
      </c>
      <c r="E1274" s="98">
        <f>SUM(E1265:E1273)</f>
        <v>0</v>
      </c>
      <c r="F1274" s="279">
        <f>SUM(F1265:F1273)</f>
        <v>1139000000</v>
      </c>
      <c r="G1274" s="148"/>
      <c r="H1274" s="148"/>
      <c r="I1274" s="85"/>
    </row>
    <row r="1275" spans="1:9" s="83" customFormat="1" ht="15.75" x14ac:dyDescent="0.25">
      <c r="A1275" s="267">
        <v>10</v>
      </c>
      <c r="B1275" s="313" t="s">
        <v>650</v>
      </c>
      <c r="C1275" s="153"/>
      <c r="F1275" s="277"/>
      <c r="G1275" s="245"/>
      <c r="H1275" s="245"/>
      <c r="I1275" s="85"/>
    </row>
    <row r="1276" spans="1:9" s="83" customFormat="1" ht="15.75" x14ac:dyDescent="0.25">
      <c r="A1276" s="117">
        <v>1</v>
      </c>
      <c r="B1276" s="319" t="s">
        <v>663</v>
      </c>
      <c r="C1276" s="119" t="s">
        <v>662</v>
      </c>
      <c r="D1276" s="120">
        <v>25000000</v>
      </c>
      <c r="E1276" s="206">
        <v>0</v>
      </c>
      <c r="F1276" s="278">
        <v>0</v>
      </c>
      <c r="G1276" s="206"/>
      <c r="H1276" s="206"/>
      <c r="I1276" s="85"/>
    </row>
    <row r="1277" spans="1:9" s="83" customFormat="1" ht="15" customHeight="1" x14ac:dyDescent="0.25">
      <c r="A1277" s="1201" t="s">
        <v>661</v>
      </c>
      <c r="B1277" s="1201"/>
      <c r="C1277" s="1201"/>
      <c r="D1277" s="102">
        <v>25000000</v>
      </c>
      <c r="E1277" s="98">
        <f>E1276</f>
        <v>0</v>
      </c>
      <c r="F1277" s="279">
        <f>F1276</f>
        <v>0</v>
      </c>
      <c r="G1277" s="148"/>
      <c r="H1277" s="148"/>
      <c r="I1277" s="85"/>
    </row>
    <row r="1278" spans="1:9" s="83" customFormat="1" ht="15.75" x14ac:dyDescent="0.25">
      <c r="A1278" s="137">
        <v>11</v>
      </c>
      <c r="B1278" s="312" t="s">
        <v>668</v>
      </c>
      <c r="C1278" s="153"/>
      <c r="F1278" s="277"/>
      <c r="G1278" s="245"/>
      <c r="H1278" s="245"/>
      <c r="I1278" s="85"/>
    </row>
    <row r="1279" spans="1:9" s="83" customFormat="1" ht="31.5" x14ac:dyDescent="0.25">
      <c r="A1279" s="117">
        <v>1</v>
      </c>
      <c r="B1279" s="319" t="s">
        <v>673</v>
      </c>
      <c r="C1279" s="119" t="s">
        <v>669</v>
      </c>
      <c r="D1279" s="115" t="s">
        <v>20</v>
      </c>
      <c r="E1279" s="88" t="s">
        <v>20</v>
      </c>
      <c r="F1279" s="278">
        <v>0</v>
      </c>
      <c r="G1279" s="206"/>
      <c r="H1279" s="206"/>
      <c r="I1279" s="85"/>
    </row>
    <row r="1280" spans="1:9" s="83" customFormat="1" ht="15" customHeight="1" x14ac:dyDescent="0.25">
      <c r="A1280" s="117">
        <v>2</v>
      </c>
      <c r="B1280" s="319" t="s">
        <v>674</v>
      </c>
      <c r="C1280" s="119" t="s">
        <v>670</v>
      </c>
      <c r="D1280" s="120">
        <v>10000000</v>
      </c>
      <c r="E1280" s="88" t="s">
        <v>20</v>
      </c>
      <c r="F1280" s="278">
        <v>5000000</v>
      </c>
      <c r="G1280" s="206"/>
      <c r="H1280" s="206"/>
      <c r="I1280" s="85"/>
    </row>
    <row r="1281" spans="1:9" s="83" customFormat="1" ht="31.5" x14ac:dyDescent="0.25">
      <c r="A1281" s="117">
        <v>3</v>
      </c>
      <c r="B1281" s="319" t="s">
        <v>675</v>
      </c>
      <c r="C1281" s="119" t="s">
        <v>671</v>
      </c>
      <c r="D1281" s="115" t="s">
        <v>20</v>
      </c>
      <c r="E1281" s="88" t="s">
        <v>20</v>
      </c>
      <c r="F1281" s="278">
        <v>0</v>
      </c>
      <c r="G1281" s="206"/>
      <c r="H1281" s="206"/>
      <c r="I1281" s="85"/>
    </row>
    <row r="1282" spans="1:9" s="83" customFormat="1" ht="15" customHeight="1" x14ac:dyDescent="0.25">
      <c r="A1282" s="1201" t="s">
        <v>672</v>
      </c>
      <c r="B1282" s="1201"/>
      <c r="C1282" s="1201"/>
      <c r="D1282" s="102">
        <v>10000000</v>
      </c>
      <c r="E1282" s="98">
        <f>SUM(E1279:E1281)</f>
        <v>0</v>
      </c>
      <c r="F1282" s="279">
        <f>SUM(F1279:F1281)</f>
        <v>5000000</v>
      </c>
      <c r="G1282" s="148"/>
      <c r="H1282" s="148"/>
      <c r="I1282" s="85"/>
    </row>
    <row r="1283" spans="1:9" s="83" customFormat="1" ht="15.75" x14ac:dyDescent="0.25">
      <c r="A1283" s="267">
        <v>12</v>
      </c>
      <c r="B1283" s="313" t="s">
        <v>1375</v>
      </c>
      <c r="C1283" s="153"/>
      <c r="F1283" s="277"/>
      <c r="G1283" s="245"/>
      <c r="H1283" s="245"/>
      <c r="I1283" s="85"/>
    </row>
    <row r="1284" spans="1:9" s="83" customFormat="1" ht="15.75" x14ac:dyDescent="0.25">
      <c r="A1284" s="94">
        <v>1</v>
      </c>
      <c r="B1284" s="318" t="s">
        <v>1388</v>
      </c>
      <c r="C1284" s="96" t="s">
        <v>1383</v>
      </c>
      <c r="D1284" s="115" t="s">
        <v>20</v>
      </c>
      <c r="E1284" s="88" t="s">
        <v>20</v>
      </c>
      <c r="F1284" s="278" t="str">
        <f>D1284</f>
        <v>-</v>
      </c>
      <c r="G1284" s="206"/>
      <c r="H1284" s="206"/>
      <c r="I1284" s="85"/>
    </row>
    <row r="1285" spans="1:9" s="83" customFormat="1" ht="15.75" x14ac:dyDescent="0.25">
      <c r="A1285" s="94">
        <v>2</v>
      </c>
      <c r="B1285" s="318" t="s">
        <v>1389</v>
      </c>
      <c r="C1285" s="96" t="s">
        <v>1384</v>
      </c>
      <c r="D1285" s="11">
        <v>50000000</v>
      </c>
      <c r="E1285" s="88" t="s">
        <v>20</v>
      </c>
      <c r="F1285" s="278">
        <v>0</v>
      </c>
      <c r="G1285" s="206"/>
      <c r="H1285" s="206"/>
      <c r="I1285" s="85"/>
    </row>
    <row r="1286" spans="1:9" s="83" customFormat="1" ht="15.75" x14ac:dyDescent="0.25">
      <c r="A1286" s="94">
        <v>3</v>
      </c>
      <c r="B1286" s="318" t="s">
        <v>1390</v>
      </c>
      <c r="C1286" s="96" t="s">
        <v>1385</v>
      </c>
      <c r="D1286" s="11">
        <v>2000000</v>
      </c>
      <c r="E1286" s="88" t="s">
        <v>20</v>
      </c>
      <c r="F1286" s="278">
        <f>D1286</f>
        <v>2000000</v>
      </c>
      <c r="G1286" s="206"/>
      <c r="H1286" s="206"/>
      <c r="I1286" s="85"/>
    </row>
    <row r="1287" spans="1:9" s="83" customFormat="1" ht="15.75" x14ac:dyDescent="0.25">
      <c r="A1287" s="94">
        <v>4</v>
      </c>
      <c r="B1287" s="318" t="s">
        <v>1391</v>
      </c>
      <c r="C1287" s="96" t="s">
        <v>1386</v>
      </c>
      <c r="D1287" s="11">
        <v>3000000</v>
      </c>
      <c r="E1287" s="88" t="s">
        <v>20</v>
      </c>
      <c r="F1287" s="278">
        <f>D1287</f>
        <v>3000000</v>
      </c>
      <c r="G1287" s="206"/>
      <c r="H1287" s="206"/>
      <c r="I1287" s="85"/>
    </row>
    <row r="1288" spans="1:9" s="83" customFormat="1" ht="15.75" x14ac:dyDescent="0.25">
      <c r="A1288" s="94">
        <v>5</v>
      </c>
      <c r="B1288" s="318" t="s">
        <v>1392</v>
      </c>
      <c r="C1288" s="96" t="s">
        <v>1387</v>
      </c>
      <c r="D1288" s="11">
        <v>5000000</v>
      </c>
      <c r="E1288" s="101">
        <v>756285.71</v>
      </c>
      <c r="F1288" s="278">
        <f>D1288</f>
        <v>5000000</v>
      </c>
      <c r="G1288" s="206"/>
      <c r="H1288" s="206"/>
      <c r="I1288" s="85"/>
    </row>
    <row r="1289" spans="1:9" s="83" customFormat="1" ht="15" customHeight="1" x14ac:dyDescent="0.25">
      <c r="A1289" s="1203" t="s">
        <v>365</v>
      </c>
      <c r="B1289" s="1203"/>
      <c r="C1289" s="1203"/>
      <c r="D1289" s="113">
        <v>60000000</v>
      </c>
      <c r="E1289" s="130">
        <v>756285.71</v>
      </c>
      <c r="F1289" s="279">
        <f>SUM(F1284:F1288)</f>
        <v>10000000</v>
      </c>
      <c r="G1289" s="148"/>
      <c r="H1289" s="148"/>
      <c r="I1289" s="85"/>
    </row>
    <row r="1290" spans="1:9" s="83" customFormat="1" ht="15.75" x14ac:dyDescent="0.25">
      <c r="A1290" s="108">
        <v>13</v>
      </c>
      <c r="B1290" s="313" t="s">
        <v>1527</v>
      </c>
      <c r="C1290" s="153"/>
      <c r="F1290" s="277"/>
      <c r="G1290" s="245"/>
      <c r="H1290" s="245"/>
      <c r="I1290" s="85"/>
    </row>
    <row r="1291" spans="1:9" s="83" customFormat="1" ht="15.75" x14ac:dyDescent="0.25">
      <c r="A1291" s="94">
        <v>1</v>
      </c>
      <c r="B1291" s="318" t="s">
        <v>1556</v>
      </c>
      <c r="C1291" s="96" t="s">
        <v>1531</v>
      </c>
      <c r="D1291" s="11">
        <v>1000000</v>
      </c>
      <c r="E1291" s="88" t="s">
        <v>20</v>
      </c>
      <c r="F1291" s="278">
        <v>0</v>
      </c>
      <c r="G1291" s="206"/>
      <c r="H1291" s="206"/>
      <c r="I1291" s="85"/>
    </row>
    <row r="1292" spans="1:9" s="83" customFormat="1" ht="15.75" x14ac:dyDescent="0.25">
      <c r="A1292" s="94">
        <v>2</v>
      </c>
      <c r="B1292" s="318" t="s">
        <v>1557</v>
      </c>
      <c r="C1292" s="96" t="s">
        <v>1532</v>
      </c>
      <c r="D1292" s="11">
        <v>2400000</v>
      </c>
      <c r="E1292" s="88" t="s">
        <v>20</v>
      </c>
      <c r="F1292" s="278">
        <v>0</v>
      </c>
      <c r="G1292" s="206"/>
      <c r="H1292" s="206"/>
      <c r="I1292" s="85"/>
    </row>
    <row r="1293" spans="1:9" s="83" customFormat="1" ht="31.5" x14ac:dyDescent="0.25">
      <c r="A1293" s="94">
        <v>3</v>
      </c>
      <c r="B1293" s="318" t="s">
        <v>1558</v>
      </c>
      <c r="C1293" s="96" t="s">
        <v>1533</v>
      </c>
      <c r="D1293" s="11">
        <v>81000000</v>
      </c>
      <c r="E1293" s="88" t="s">
        <v>20</v>
      </c>
      <c r="F1293" s="278">
        <v>31000000</v>
      </c>
      <c r="G1293" s="206"/>
      <c r="H1293" s="206"/>
      <c r="I1293" s="85"/>
    </row>
    <row r="1294" spans="1:9" s="83" customFormat="1" ht="47.25" x14ac:dyDescent="0.25">
      <c r="A1294" s="94">
        <v>4</v>
      </c>
      <c r="B1294" s="318" t="s">
        <v>1559</v>
      </c>
      <c r="C1294" s="96" t="s">
        <v>1534</v>
      </c>
      <c r="D1294" s="11">
        <v>3008000</v>
      </c>
      <c r="E1294" s="88" t="s">
        <v>20</v>
      </c>
      <c r="F1294" s="278">
        <v>0</v>
      </c>
      <c r="G1294" s="206"/>
      <c r="H1294" s="206"/>
      <c r="I1294" s="85"/>
    </row>
    <row r="1295" spans="1:9" s="83" customFormat="1" ht="15.75" x14ac:dyDescent="0.25">
      <c r="A1295" s="94">
        <v>5</v>
      </c>
      <c r="B1295" s="318" t="s">
        <v>1560</v>
      </c>
      <c r="C1295" s="96" t="s">
        <v>1535</v>
      </c>
      <c r="D1295" s="11">
        <v>500000</v>
      </c>
      <c r="E1295" s="88" t="s">
        <v>20</v>
      </c>
      <c r="F1295" s="278">
        <v>0</v>
      </c>
      <c r="G1295" s="206"/>
      <c r="H1295" s="206"/>
      <c r="I1295" s="85"/>
    </row>
    <row r="1296" spans="1:9" s="83" customFormat="1" ht="15.75" x14ac:dyDescent="0.25">
      <c r="A1296" s="94">
        <v>6</v>
      </c>
      <c r="B1296" s="318" t="s">
        <v>1561</v>
      </c>
      <c r="C1296" s="96" t="s">
        <v>1536</v>
      </c>
      <c r="D1296" s="11">
        <v>860000</v>
      </c>
      <c r="E1296" s="88" t="s">
        <v>20</v>
      </c>
      <c r="F1296" s="278">
        <v>0</v>
      </c>
      <c r="G1296" s="206"/>
      <c r="H1296" s="206"/>
      <c r="I1296" s="85"/>
    </row>
    <row r="1297" spans="1:9" s="83" customFormat="1" ht="15.75" x14ac:dyDescent="0.25">
      <c r="A1297" s="94">
        <v>7</v>
      </c>
      <c r="B1297" s="318" t="s">
        <v>1562</v>
      </c>
      <c r="C1297" s="96" t="s">
        <v>1537</v>
      </c>
      <c r="D1297" s="115">
        <v>0</v>
      </c>
      <c r="E1297" s="88" t="s">
        <v>20</v>
      </c>
      <c r="F1297" s="278">
        <f>D1297</f>
        <v>0</v>
      </c>
      <c r="G1297" s="206"/>
      <c r="H1297" s="206"/>
      <c r="I1297" s="85"/>
    </row>
    <row r="1298" spans="1:9" s="83" customFormat="1" ht="63" x14ac:dyDescent="0.25">
      <c r="A1298" s="94">
        <v>8</v>
      </c>
      <c r="B1298" s="318" t="s">
        <v>1563</v>
      </c>
      <c r="C1298" s="96" t="s">
        <v>1538</v>
      </c>
      <c r="D1298" s="115">
        <v>0</v>
      </c>
      <c r="E1298" s="88" t="s">
        <v>20</v>
      </c>
      <c r="F1298" s="278">
        <f>D1298</f>
        <v>0</v>
      </c>
      <c r="G1298" s="206"/>
      <c r="H1298" s="206"/>
      <c r="I1298" s="85"/>
    </row>
    <row r="1299" spans="1:9" s="83" customFormat="1" ht="31.5" x14ac:dyDescent="0.25">
      <c r="A1299" s="94">
        <v>9</v>
      </c>
      <c r="B1299" s="318" t="s">
        <v>1564</v>
      </c>
      <c r="C1299" s="96" t="s">
        <v>1539</v>
      </c>
      <c r="D1299" s="115">
        <v>0</v>
      </c>
      <c r="E1299" s="88" t="s">
        <v>20</v>
      </c>
      <c r="F1299" s="278">
        <f>D1299</f>
        <v>0</v>
      </c>
      <c r="G1299" s="206"/>
      <c r="H1299" s="206"/>
      <c r="I1299" s="85"/>
    </row>
    <row r="1300" spans="1:9" s="83" customFormat="1" ht="31.5" x14ac:dyDescent="0.25">
      <c r="A1300" s="94">
        <v>10</v>
      </c>
      <c r="B1300" s="318" t="s">
        <v>1565</v>
      </c>
      <c r="C1300" s="96" t="s">
        <v>1540</v>
      </c>
      <c r="D1300" s="115">
        <v>0</v>
      </c>
      <c r="E1300" s="88" t="s">
        <v>20</v>
      </c>
      <c r="F1300" s="278">
        <f>D1300</f>
        <v>0</v>
      </c>
      <c r="G1300" s="206"/>
      <c r="H1300" s="206"/>
      <c r="I1300" s="85"/>
    </row>
    <row r="1301" spans="1:9" s="83" customFormat="1" ht="15.75" x14ac:dyDescent="0.25">
      <c r="A1301" s="94">
        <v>11</v>
      </c>
      <c r="B1301" s="318" t="s">
        <v>1566</v>
      </c>
      <c r="C1301" s="96" t="s">
        <v>1541</v>
      </c>
      <c r="D1301" s="11">
        <v>450000</v>
      </c>
      <c r="E1301" s="88" t="s">
        <v>20</v>
      </c>
      <c r="F1301" s="278">
        <v>0</v>
      </c>
      <c r="G1301" s="206"/>
      <c r="H1301" s="206"/>
      <c r="I1301" s="85"/>
    </row>
    <row r="1302" spans="1:9" s="83" customFormat="1" ht="15.75" x14ac:dyDescent="0.25">
      <c r="A1302" s="94">
        <v>12</v>
      </c>
      <c r="B1302" s="318" t="s">
        <v>1567</v>
      </c>
      <c r="C1302" s="96" t="s">
        <v>1542</v>
      </c>
      <c r="D1302" s="115">
        <v>0</v>
      </c>
      <c r="E1302" s="88" t="s">
        <v>20</v>
      </c>
      <c r="F1302" s="278">
        <f>D1302</f>
        <v>0</v>
      </c>
      <c r="G1302" s="206"/>
      <c r="H1302" s="206"/>
      <c r="I1302" s="85"/>
    </row>
    <row r="1303" spans="1:9" s="83" customFormat="1" ht="31.5" x14ac:dyDescent="0.25">
      <c r="A1303" s="94">
        <v>13</v>
      </c>
      <c r="B1303" s="318" t="s">
        <v>1568</v>
      </c>
      <c r="C1303" s="96" t="s">
        <v>1543</v>
      </c>
      <c r="D1303" s="115">
        <v>0</v>
      </c>
      <c r="E1303" s="88" t="s">
        <v>20</v>
      </c>
      <c r="F1303" s="278">
        <f>D1303</f>
        <v>0</v>
      </c>
      <c r="G1303" s="206"/>
      <c r="H1303" s="206"/>
      <c r="I1303" s="85"/>
    </row>
    <row r="1304" spans="1:9" s="83" customFormat="1" ht="31.5" x14ac:dyDescent="0.25">
      <c r="A1304" s="94">
        <v>14</v>
      </c>
      <c r="B1304" s="318" t="s">
        <v>1555</v>
      </c>
      <c r="C1304" s="96" t="s">
        <v>1544</v>
      </c>
      <c r="D1304" s="11">
        <v>375000</v>
      </c>
      <c r="E1304" s="88" t="s">
        <v>20</v>
      </c>
      <c r="F1304" s="278">
        <v>0</v>
      </c>
      <c r="G1304" s="206"/>
      <c r="H1304" s="206"/>
      <c r="I1304" s="85"/>
    </row>
    <row r="1305" spans="1:9" s="83" customFormat="1" ht="31.5" x14ac:dyDescent="0.25">
      <c r="A1305" s="94">
        <v>15</v>
      </c>
      <c r="B1305" s="318" t="s">
        <v>1554</v>
      </c>
      <c r="C1305" s="96" t="s">
        <v>1545</v>
      </c>
      <c r="D1305" s="11">
        <v>425000</v>
      </c>
      <c r="E1305" s="88" t="s">
        <v>20</v>
      </c>
      <c r="F1305" s="278">
        <v>0</v>
      </c>
      <c r="G1305" s="206"/>
      <c r="H1305" s="206"/>
      <c r="I1305" s="85"/>
    </row>
    <row r="1306" spans="1:9" s="83" customFormat="1" ht="31.5" x14ac:dyDescent="0.25">
      <c r="A1306" s="94">
        <v>16</v>
      </c>
      <c r="B1306" s="318" t="s">
        <v>1553</v>
      </c>
      <c r="C1306" s="96" t="s">
        <v>1546</v>
      </c>
      <c r="D1306" s="11">
        <v>315000</v>
      </c>
      <c r="E1306" s="88" t="s">
        <v>20</v>
      </c>
      <c r="F1306" s="278">
        <v>0</v>
      </c>
      <c r="G1306" s="206"/>
      <c r="H1306" s="206"/>
      <c r="I1306" s="85"/>
    </row>
    <row r="1307" spans="1:9" s="83" customFormat="1" ht="15.75" x14ac:dyDescent="0.25">
      <c r="A1307" s="94">
        <v>17</v>
      </c>
      <c r="B1307" s="318" t="s">
        <v>1552</v>
      </c>
      <c r="C1307" s="96" t="s">
        <v>1547</v>
      </c>
      <c r="D1307" s="11">
        <v>225000</v>
      </c>
      <c r="E1307" s="88" t="s">
        <v>20</v>
      </c>
      <c r="F1307" s="278">
        <v>0</v>
      </c>
      <c r="G1307" s="206"/>
      <c r="H1307" s="206"/>
      <c r="I1307" s="85"/>
    </row>
    <row r="1308" spans="1:9" s="83" customFormat="1" ht="15.75" x14ac:dyDescent="0.25">
      <c r="A1308" s="94">
        <v>18</v>
      </c>
      <c r="B1308" s="318" t="s">
        <v>1551</v>
      </c>
      <c r="C1308" s="96" t="s">
        <v>1548</v>
      </c>
      <c r="D1308" s="11">
        <v>3000000</v>
      </c>
      <c r="E1308" s="88" t="s">
        <v>20</v>
      </c>
      <c r="F1308" s="278">
        <f>D1308</f>
        <v>3000000</v>
      </c>
      <c r="G1308" s="206"/>
      <c r="H1308" s="206"/>
      <c r="I1308" s="85"/>
    </row>
    <row r="1309" spans="1:9" s="83" customFormat="1" ht="47.25" x14ac:dyDescent="0.25">
      <c r="A1309" s="94">
        <v>19</v>
      </c>
      <c r="B1309" s="318" t="s">
        <v>1550</v>
      </c>
      <c r="C1309" s="96" t="s">
        <v>1549</v>
      </c>
      <c r="D1309" s="11">
        <v>6442000</v>
      </c>
      <c r="E1309" s="101">
        <v>885500</v>
      </c>
      <c r="F1309" s="278">
        <f>D1309</f>
        <v>6442000</v>
      </c>
      <c r="G1309" s="206"/>
      <c r="H1309" s="206"/>
      <c r="I1309" s="85"/>
    </row>
    <row r="1310" spans="1:9" s="83" customFormat="1" ht="15" customHeight="1" x14ac:dyDescent="0.25">
      <c r="A1310" s="1203" t="s">
        <v>1530</v>
      </c>
      <c r="B1310" s="1203"/>
      <c r="C1310" s="1203"/>
      <c r="D1310" s="113">
        <v>100000000</v>
      </c>
      <c r="E1310" s="130">
        <v>885500</v>
      </c>
      <c r="F1310" s="279">
        <f>SUM(F1291:F1309)</f>
        <v>40442000</v>
      </c>
      <c r="G1310" s="148"/>
      <c r="H1310" s="148"/>
      <c r="I1310" s="85"/>
    </row>
    <row r="1311" spans="1:9" s="83" customFormat="1" ht="15.75" x14ac:dyDescent="0.25">
      <c r="A1311" s="267">
        <v>14</v>
      </c>
      <c r="B1311" s="313" t="s">
        <v>1689</v>
      </c>
      <c r="C1311" s="153"/>
      <c r="F1311" s="277"/>
      <c r="G1311" s="245"/>
      <c r="H1311" s="245"/>
      <c r="I1311" s="85"/>
    </row>
    <row r="1312" spans="1:9" s="83" customFormat="1" ht="15.75" x14ac:dyDescent="0.25">
      <c r="A1312" s="117">
        <v>1</v>
      </c>
      <c r="B1312" s="319" t="s">
        <v>1695</v>
      </c>
      <c r="C1312" s="119" t="s">
        <v>1693</v>
      </c>
      <c r="D1312" s="120">
        <v>30000000</v>
      </c>
      <c r="E1312" s="88" t="s">
        <v>20</v>
      </c>
      <c r="F1312" s="278">
        <v>10000000</v>
      </c>
      <c r="G1312" s="206"/>
      <c r="H1312" s="206"/>
      <c r="I1312" s="85"/>
    </row>
    <row r="1313" spans="1:9" s="83" customFormat="1" ht="15.75" x14ac:dyDescent="0.25">
      <c r="A1313" s="117">
        <v>2</v>
      </c>
      <c r="B1313" s="319" t="s">
        <v>1696</v>
      </c>
      <c r="C1313" s="119" t="s">
        <v>1694</v>
      </c>
      <c r="D1313" s="120">
        <v>10000000</v>
      </c>
      <c r="E1313" s="88" t="s">
        <v>20</v>
      </c>
      <c r="F1313" s="278">
        <v>0</v>
      </c>
      <c r="G1313" s="206"/>
      <c r="H1313" s="206"/>
      <c r="I1313" s="85"/>
    </row>
    <row r="1314" spans="1:9" s="83" customFormat="1" ht="15" customHeight="1" x14ac:dyDescent="0.25">
      <c r="A1314" s="1201" t="s">
        <v>1692</v>
      </c>
      <c r="B1314" s="1201"/>
      <c r="C1314" s="1201"/>
      <c r="D1314" s="102">
        <v>40000000</v>
      </c>
      <c r="E1314" s="98">
        <f>SUM(E1312:E1313)</f>
        <v>0</v>
      </c>
      <c r="F1314" s="279">
        <f>SUM(F1312:F1313)</f>
        <v>10000000</v>
      </c>
      <c r="G1314" s="148"/>
      <c r="H1314" s="148"/>
      <c r="I1314" s="85"/>
    </row>
    <row r="1315" spans="1:9" s="83" customFormat="1" ht="15.75" x14ac:dyDescent="0.25">
      <c r="A1315" s="267">
        <v>15</v>
      </c>
      <c r="B1315" s="313" t="s">
        <v>1748</v>
      </c>
      <c r="C1315" s="153"/>
      <c r="F1315" s="277"/>
      <c r="G1315" s="245"/>
      <c r="H1315" s="245"/>
      <c r="I1315" s="85"/>
    </row>
    <row r="1316" spans="1:9" s="83" customFormat="1" ht="63" x14ac:dyDescent="0.25">
      <c r="A1316" s="117">
        <v>1</v>
      </c>
      <c r="B1316" s="319" t="s">
        <v>1763</v>
      </c>
      <c r="C1316" s="119" t="s">
        <v>1750</v>
      </c>
      <c r="D1316" s="120">
        <v>9200000</v>
      </c>
      <c r="E1316" s="88" t="s">
        <v>20</v>
      </c>
      <c r="F1316" s="278">
        <v>5000000</v>
      </c>
      <c r="G1316" s="206"/>
      <c r="H1316" s="206"/>
      <c r="I1316" s="85"/>
    </row>
    <row r="1317" spans="1:9" s="83" customFormat="1" ht="31.5" x14ac:dyDescent="0.25">
      <c r="A1317" s="117">
        <v>2</v>
      </c>
      <c r="B1317" s="319" t="s">
        <v>1762</v>
      </c>
      <c r="C1317" s="119" t="s">
        <v>1751</v>
      </c>
      <c r="D1317" s="120">
        <v>2016000</v>
      </c>
      <c r="E1317" s="88" t="s">
        <v>20</v>
      </c>
      <c r="F1317" s="278">
        <f>D1317</f>
        <v>2016000</v>
      </c>
      <c r="G1317" s="206"/>
      <c r="H1317" s="206"/>
      <c r="I1317" s="85"/>
    </row>
    <row r="1318" spans="1:9" s="83" customFormat="1" ht="31.5" x14ac:dyDescent="0.25">
      <c r="A1318" s="117">
        <v>3</v>
      </c>
      <c r="B1318" s="319" t="s">
        <v>1764</v>
      </c>
      <c r="C1318" s="119" t="s">
        <v>899</v>
      </c>
      <c r="D1318" s="120">
        <v>1568000</v>
      </c>
      <c r="E1318" s="88" t="s">
        <v>20</v>
      </c>
      <c r="F1318" s="278">
        <f>D1318</f>
        <v>1568000</v>
      </c>
      <c r="G1318" s="206"/>
      <c r="H1318" s="206"/>
      <c r="I1318" s="85"/>
    </row>
    <row r="1319" spans="1:9" s="83" customFormat="1" ht="15.75" x14ac:dyDescent="0.25">
      <c r="A1319" s="117">
        <v>4</v>
      </c>
      <c r="B1319" s="319" t="s">
        <v>1766</v>
      </c>
      <c r="C1319" s="119" t="s">
        <v>900</v>
      </c>
      <c r="D1319" s="120">
        <v>828000</v>
      </c>
      <c r="E1319" s="88" t="s">
        <v>20</v>
      </c>
      <c r="F1319" s="278">
        <f>D1319</f>
        <v>828000</v>
      </c>
      <c r="G1319" s="206"/>
      <c r="H1319" s="206"/>
      <c r="I1319" s="85"/>
    </row>
    <row r="1320" spans="1:9" s="83" customFormat="1" ht="15.75" x14ac:dyDescent="0.25">
      <c r="A1320" s="117">
        <v>5</v>
      </c>
      <c r="B1320" s="319" t="s">
        <v>1765</v>
      </c>
      <c r="C1320" s="119" t="s">
        <v>1752</v>
      </c>
      <c r="D1320" s="120">
        <v>888000</v>
      </c>
      <c r="E1320" s="88" t="s">
        <v>20</v>
      </c>
      <c r="F1320" s="278">
        <f>D1320</f>
        <v>888000</v>
      </c>
      <c r="G1320" s="206"/>
      <c r="H1320" s="206"/>
      <c r="I1320" s="85"/>
    </row>
    <row r="1321" spans="1:9" s="83" customFormat="1" ht="15" customHeight="1" x14ac:dyDescent="0.25">
      <c r="A1321" s="1201" t="s">
        <v>1749</v>
      </c>
      <c r="B1321" s="1201"/>
      <c r="C1321" s="1201"/>
      <c r="D1321" s="102">
        <v>14500000</v>
      </c>
      <c r="E1321" s="98">
        <f>SUM(E1316:E1320)</f>
        <v>0</v>
      </c>
      <c r="F1321" s="279">
        <f>SUM(F1316:F1320)</f>
        <v>10300000</v>
      </c>
      <c r="G1321" s="148"/>
      <c r="H1321" s="148"/>
      <c r="I1321" s="85"/>
    </row>
    <row r="1322" spans="1:9" s="83" customFormat="1" ht="15" customHeight="1" x14ac:dyDescent="0.25">
      <c r="A1322" s="267">
        <v>16</v>
      </c>
      <c r="B1322" s="313" t="s">
        <v>1938</v>
      </c>
      <c r="C1322" s="153"/>
      <c r="F1322" s="277"/>
      <c r="G1322" s="245"/>
      <c r="H1322" s="245"/>
      <c r="I1322" s="85"/>
    </row>
    <row r="1323" spans="1:9" s="83" customFormat="1" ht="15.75" x14ac:dyDescent="0.25">
      <c r="A1323" s="117">
        <v>1</v>
      </c>
      <c r="B1323" s="319" t="s">
        <v>1955</v>
      </c>
      <c r="C1323" s="119" t="s">
        <v>1946</v>
      </c>
      <c r="D1323" s="120">
        <v>500000</v>
      </c>
      <c r="E1323" s="88" t="s">
        <v>20</v>
      </c>
      <c r="F1323" s="278">
        <v>0</v>
      </c>
      <c r="G1323" s="206"/>
      <c r="H1323" s="206"/>
      <c r="I1323" s="85"/>
    </row>
    <row r="1324" spans="1:9" s="83" customFormat="1" ht="15.75" x14ac:dyDescent="0.25">
      <c r="A1324" s="117">
        <v>2</v>
      </c>
      <c r="B1324" s="319" t="s">
        <v>1956</v>
      </c>
      <c r="C1324" s="119" t="s">
        <v>1947</v>
      </c>
      <c r="D1324" s="120">
        <v>1500000</v>
      </c>
      <c r="E1324" s="88" t="s">
        <v>20</v>
      </c>
      <c r="F1324" s="278">
        <v>0</v>
      </c>
      <c r="G1324" s="206"/>
      <c r="H1324" s="206"/>
      <c r="I1324" s="85"/>
    </row>
    <row r="1325" spans="1:9" s="83" customFormat="1" ht="15.75" x14ac:dyDescent="0.25">
      <c r="A1325" s="117">
        <v>3</v>
      </c>
      <c r="B1325" s="319" t="s">
        <v>1957</v>
      </c>
      <c r="C1325" s="119" t="s">
        <v>1948</v>
      </c>
      <c r="D1325" s="120">
        <v>125000</v>
      </c>
      <c r="E1325" s="88" t="s">
        <v>20</v>
      </c>
      <c r="F1325" s="278">
        <v>0</v>
      </c>
      <c r="G1325" s="206"/>
      <c r="H1325" s="206"/>
      <c r="I1325" s="85"/>
    </row>
    <row r="1326" spans="1:9" s="83" customFormat="1" ht="15.75" x14ac:dyDescent="0.25">
      <c r="A1326" s="117">
        <v>4</v>
      </c>
      <c r="B1326" s="319" t="s">
        <v>1958</v>
      </c>
      <c r="C1326" s="119" t="s">
        <v>1949</v>
      </c>
      <c r="D1326" s="120">
        <v>125000</v>
      </c>
      <c r="E1326" s="88" t="s">
        <v>20</v>
      </c>
      <c r="F1326" s="278">
        <v>0</v>
      </c>
      <c r="G1326" s="206"/>
      <c r="H1326" s="206"/>
      <c r="I1326" s="85"/>
    </row>
    <row r="1327" spans="1:9" s="83" customFormat="1" ht="15.75" x14ac:dyDescent="0.25">
      <c r="A1327" s="117">
        <v>5</v>
      </c>
      <c r="B1327" s="319" t="s">
        <v>1959</v>
      </c>
      <c r="C1327" s="119" t="s">
        <v>1950</v>
      </c>
      <c r="D1327" s="120">
        <v>300000</v>
      </c>
      <c r="E1327" s="88" t="s">
        <v>20</v>
      </c>
      <c r="F1327" s="278">
        <v>0</v>
      </c>
      <c r="G1327" s="206"/>
      <c r="H1327" s="206"/>
      <c r="I1327" s="85"/>
    </row>
    <row r="1328" spans="1:9" s="83" customFormat="1" ht="15.75" x14ac:dyDescent="0.25">
      <c r="A1328" s="117">
        <v>6</v>
      </c>
      <c r="B1328" s="319" t="s">
        <v>1960</v>
      </c>
      <c r="C1328" s="119" t="s">
        <v>1951</v>
      </c>
      <c r="D1328" s="120">
        <v>350000</v>
      </c>
      <c r="E1328" s="88" t="s">
        <v>20</v>
      </c>
      <c r="F1328" s="278">
        <v>0</v>
      </c>
      <c r="G1328" s="206"/>
      <c r="H1328" s="206"/>
      <c r="I1328" s="85"/>
    </row>
    <row r="1329" spans="1:9" s="83" customFormat="1" ht="15.75" x14ac:dyDescent="0.25">
      <c r="A1329" s="117">
        <v>7</v>
      </c>
      <c r="B1329" s="319" t="s">
        <v>1961</v>
      </c>
      <c r="C1329" s="119" t="s">
        <v>1952</v>
      </c>
      <c r="D1329" s="120">
        <v>450000</v>
      </c>
      <c r="E1329" s="88" t="s">
        <v>20</v>
      </c>
      <c r="F1329" s="278">
        <v>0</v>
      </c>
      <c r="G1329" s="206"/>
      <c r="H1329" s="206"/>
      <c r="I1329" s="85"/>
    </row>
    <row r="1330" spans="1:9" s="83" customFormat="1" ht="15.75" x14ac:dyDescent="0.25">
      <c r="A1330" s="117">
        <v>8</v>
      </c>
      <c r="B1330" s="319" t="s">
        <v>1962</v>
      </c>
      <c r="C1330" s="119" t="s">
        <v>1953</v>
      </c>
      <c r="D1330" s="120">
        <v>450000</v>
      </c>
      <c r="E1330" s="88" t="s">
        <v>20</v>
      </c>
      <c r="F1330" s="278">
        <v>0</v>
      </c>
      <c r="G1330" s="206"/>
      <c r="H1330" s="206"/>
      <c r="I1330" s="85"/>
    </row>
    <row r="1331" spans="1:9" s="83" customFormat="1" ht="15.75" x14ac:dyDescent="0.25">
      <c r="A1331" s="117">
        <v>9</v>
      </c>
      <c r="B1331" s="319" t="s">
        <v>1963</v>
      </c>
      <c r="C1331" s="119" t="s">
        <v>1954</v>
      </c>
      <c r="D1331" s="120">
        <v>1200000</v>
      </c>
      <c r="E1331" s="88" t="s">
        <v>20</v>
      </c>
      <c r="F1331" s="278">
        <f>D1331</f>
        <v>1200000</v>
      </c>
      <c r="G1331" s="206"/>
      <c r="H1331" s="206"/>
      <c r="I1331" s="85"/>
    </row>
    <row r="1332" spans="1:9" s="83" customFormat="1" ht="15" customHeight="1" x14ac:dyDescent="0.25">
      <c r="A1332" s="1201" t="s">
        <v>1945</v>
      </c>
      <c r="B1332" s="1201"/>
      <c r="C1332" s="1201"/>
      <c r="D1332" s="102">
        <v>5000000</v>
      </c>
      <c r="E1332" s="98">
        <f>SUM(E1323:E1331)</f>
        <v>0</v>
      </c>
      <c r="F1332" s="279">
        <f>SUM(F1323:F1331)</f>
        <v>1200000</v>
      </c>
      <c r="G1332" s="148"/>
      <c r="H1332" s="148"/>
      <c r="I1332" s="85"/>
    </row>
    <row r="1333" spans="1:9" s="83" customFormat="1" ht="15.75" x14ac:dyDescent="0.25">
      <c r="A1333" s="267">
        <v>17</v>
      </c>
      <c r="B1333" s="313" t="s">
        <v>2039</v>
      </c>
      <c r="C1333" s="153"/>
      <c r="F1333" s="277"/>
      <c r="G1333" s="245"/>
      <c r="H1333" s="245"/>
      <c r="I1333" s="85"/>
    </row>
    <row r="1334" spans="1:9" s="83" customFormat="1" ht="31.5" x14ac:dyDescent="0.25">
      <c r="A1334" s="117">
        <v>1</v>
      </c>
      <c r="B1334" s="319" t="s">
        <v>2051</v>
      </c>
      <c r="C1334" s="119" t="s">
        <v>2042</v>
      </c>
      <c r="D1334" s="120">
        <v>750000</v>
      </c>
      <c r="E1334" s="88" t="s">
        <v>20</v>
      </c>
      <c r="F1334" s="278">
        <f t="shared" ref="F1334:F1342" si="37">D1334</f>
        <v>750000</v>
      </c>
      <c r="G1334" s="206"/>
      <c r="H1334" s="206"/>
      <c r="I1334" s="85"/>
    </row>
    <row r="1335" spans="1:9" s="83" customFormat="1" ht="31.5" x14ac:dyDescent="0.25">
      <c r="A1335" s="117">
        <v>2</v>
      </c>
      <c r="B1335" s="319" t="s">
        <v>2052</v>
      </c>
      <c r="C1335" s="119" t="s">
        <v>2043</v>
      </c>
      <c r="D1335" s="120">
        <v>750000</v>
      </c>
      <c r="E1335" s="88" t="s">
        <v>20</v>
      </c>
      <c r="F1335" s="278">
        <f t="shared" si="37"/>
        <v>750000</v>
      </c>
      <c r="G1335" s="206"/>
      <c r="H1335" s="206"/>
      <c r="I1335" s="85"/>
    </row>
    <row r="1336" spans="1:9" s="83" customFormat="1" ht="31.5" x14ac:dyDescent="0.25">
      <c r="A1336" s="117">
        <v>3</v>
      </c>
      <c r="B1336" s="319" t="s">
        <v>2053</v>
      </c>
      <c r="C1336" s="119" t="s">
        <v>2044</v>
      </c>
      <c r="D1336" s="120">
        <v>4800000</v>
      </c>
      <c r="E1336" s="88" t="s">
        <v>20</v>
      </c>
      <c r="F1336" s="278">
        <f t="shared" si="37"/>
        <v>4800000</v>
      </c>
      <c r="G1336" s="206"/>
      <c r="H1336" s="206"/>
      <c r="I1336" s="85"/>
    </row>
    <row r="1337" spans="1:9" s="83" customFormat="1" ht="15.75" x14ac:dyDescent="0.25">
      <c r="A1337" s="117">
        <v>4</v>
      </c>
      <c r="B1337" s="319" t="s">
        <v>2054</v>
      </c>
      <c r="C1337" s="119" t="s">
        <v>2045</v>
      </c>
      <c r="D1337" s="120">
        <v>1200000</v>
      </c>
      <c r="E1337" s="88" t="s">
        <v>20</v>
      </c>
      <c r="F1337" s="278">
        <f t="shared" si="37"/>
        <v>1200000</v>
      </c>
      <c r="G1337" s="206"/>
      <c r="H1337" s="206"/>
      <c r="I1337" s="85"/>
    </row>
    <row r="1338" spans="1:9" s="83" customFormat="1" ht="15.75" x14ac:dyDescent="0.25">
      <c r="A1338" s="117">
        <v>5</v>
      </c>
      <c r="B1338" s="319" t="s">
        <v>2055</v>
      </c>
      <c r="C1338" s="119" t="s">
        <v>2046</v>
      </c>
      <c r="D1338" s="120">
        <v>1500000</v>
      </c>
      <c r="E1338" s="88" t="s">
        <v>20</v>
      </c>
      <c r="F1338" s="278">
        <f t="shared" si="37"/>
        <v>1500000</v>
      </c>
      <c r="G1338" s="206"/>
      <c r="H1338" s="206"/>
      <c r="I1338" s="85"/>
    </row>
    <row r="1339" spans="1:9" s="83" customFormat="1" ht="15.75" x14ac:dyDescent="0.25">
      <c r="A1339" s="117">
        <v>6</v>
      </c>
      <c r="B1339" s="319" t="s">
        <v>2056</v>
      </c>
      <c r="C1339" s="119" t="s">
        <v>2047</v>
      </c>
      <c r="D1339" s="120">
        <v>1000000</v>
      </c>
      <c r="E1339" s="88" t="s">
        <v>20</v>
      </c>
      <c r="F1339" s="278">
        <f t="shared" si="37"/>
        <v>1000000</v>
      </c>
      <c r="G1339" s="206"/>
      <c r="H1339" s="206"/>
      <c r="I1339" s="85"/>
    </row>
    <row r="1340" spans="1:9" s="83" customFormat="1" ht="15.75" x14ac:dyDescent="0.25">
      <c r="A1340" s="117">
        <v>7</v>
      </c>
      <c r="B1340" s="319" t="s">
        <v>2057</v>
      </c>
      <c r="C1340" s="119" t="s">
        <v>2048</v>
      </c>
      <c r="D1340" s="120">
        <v>1150000000</v>
      </c>
      <c r="E1340" s="123">
        <v>450000000</v>
      </c>
      <c r="F1340" s="278">
        <f t="shared" si="37"/>
        <v>1150000000</v>
      </c>
      <c r="G1340" s="206"/>
      <c r="H1340" s="206"/>
      <c r="I1340" s="85"/>
    </row>
    <row r="1341" spans="1:9" s="83" customFormat="1" ht="31.5" x14ac:dyDescent="0.25">
      <c r="A1341" s="117">
        <v>8</v>
      </c>
      <c r="B1341" s="319" t="s">
        <v>2058</v>
      </c>
      <c r="C1341" s="119" t="s">
        <v>2049</v>
      </c>
      <c r="D1341" s="120">
        <v>50000000</v>
      </c>
      <c r="E1341" s="123">
        <v>50000000</v>
      </c>
      <c r="F1341" s="278">
        <f t="shared" si="37"/>
        <v>50000000</v>
      </c>
      <c r="G1341" s="206"/>
      <c r="H1341" s="206"/>
      <c r="I1341" s="85"/>
    </row>
    <row r="1342" spans="1:9" s="83" customFormat="1" ht="15.75" x14ac:dyDescent="0.25">
      <c r="A1342" s="117">
        <v>9</v>
      </c>
      <c r="B1342" s="319" t="s">
        <v>2059</v>
      </c>
      <c r="C1342" s="119" t="s">
        <v>2050</v>
      </c>
      <c r="D1342" s="88" t="s">
        <v>20</v>
      </c>
      <c r="E1342" s="88" t="s">
        <v>20</v>
      </c>
      <c r="F1342" s="278" t="str">
        <f t="shared" si="37"/>
        <v>-</v>
      </c>
      <c r="G1342" s="206"/>
      <c r="H1342" s="206"/>
      <c r="I1342" s="85"/>
    </row>
    <row r="1343" spans="1:9" s="83" customFormat="1" ht="15" customHeight="1" x14ac:dyDescent="0.25">
      <c r="A1343" s="1201" t="s">
        <v>2041</v>
      </c>
      <c r="B1343" s="1201"/>
      <c r="C1343" s="1201"/>
      <c r="D1343" s="102">
        <v>1210000000</v>
      </c>
      <c r="E1343" s="103">
        <v>500000000</v>
      </c>
      <c r="F1343" s="279">
        <f>SUM(F1334:F1342)</f>
        <v>1210000000</v>
      </c>
      <c r="G1343" s="148"/>
      <c r="H1343" s="148"/>
      <c r="I1343" s="85"/>
    </row>
    <row r="1344" spans="1:9" s="83" customFormat="1" ht="15.75" x14ac:dyDescent="0.25">
      <c r="A1344" s="267">
        <v>18</v>
      </c>
      <c r="B1344" s="313" t="s">
        <v>2108</v>
      </c>
      <c r="C1344" s="153"/>
      <c r="F1344" s="277"/>
      <c r="G1344" s="245"/>
      <c r="H1344" s="245"/>
      <c r="I1344" s="85"/>
    </row>
    <row r="1345" spans="1:9" s="83" customFormat="1" ht="15.75" x14ac:dyDescent="0.25">
      <c r="A1345" s="117">
        <v>1</v>
      </c>
      <c r="B1345" s="319" t="s">
        <v>2122</v>
      </c>
      <c r="C1345" s="119" t="s">
        <v>2112</v>
      </c>
      <c r="D1345" s="120">
        <v>215000000</v>
      </c>
      <c r="E1345" s="88" t="s">
        <v>20</v>
      </c>
      <c r="F1345" s="278">
        <v>0</v>
      </c>
      <c r="G1345" s="206"/>
      <c r="H1345" s="206"/>
      <c r="I1345" s="85"/>
    </row>
    <row r="1346" spans="1:9" s="83" customFormat="1" ht="15.75" x14ac:dyDescent="0.25">
      <c r="A1346" s="117">
        <v>2</v>
      </c>
      <c r="B1346" s="319" t="s">
        <v>2123</v>
      </c>
      <c r="C1346" s="119" t="s">
        <v>2113</v>
      </c>
      <c r="D1346" s="120">
        <v>3500000</v>
      </c>
      <c r="E1346" s="88" t="s">
        <v>20</v>
      </c>
      <c r="F1346" s="278">
        <f>D1346</f>
        <v>3500000</v>
      </c>
      <c r="G1346" s="206"/>
      <c r="H1346" s="206"/>
      <c r="I1346" s="85"/>
    </row>
    <row r="1347" spans="1:9" s="83" customFormat="1" ht="15.75" x14ac:dyDescent="0.25">
      <c r="A1347" s="117">
        <v>3</v>
      </c>
      <c r="B1347" s="319" t="s">
        <v>2124</v>
      </c>
      <c r="C1347" s="119" t="s">
        <v>2114</v>
      </c>
      <c r="D1347" s="120">
        <v>2500000</v>
      </c>
      <c r="E1347" s="88" t="s">
        <v>20</v>
      </c>
      <c r="F1347" s="278">
        <f>D1347</f>
        <v>2500000</v>
      </c>
      <c r="G1347" s="206"/>
      <c r="H1347" s="206"/>
      <c r="I1347" s="85"/>
    </row>
    <row r="1348" spans="1:9" s="83" customFormat="1" ht="15.75" x14ac:dyDescent="0.25">
      <c r="A1348" s="117">
        <v>4</v>
      </c>
      <c r="B1348" s="319" t="s">
        <v>2125</v>
      </c>
      <c r="C1348" s="119" t="s">
        <v>2115</v>
      </c>
      <c r="D1348" s="120">
        <v>500000</v>
      </c>
      <c r="E1348" s="88" t="s">
        <v>20</v>
      </c>
      <c r="F1348" s="278">
        <f>D1348</f>
        <v>500000</v>
      </c>
      <c r="G1348" s="206"/>
      <c r="H1348" s="206"/>
      <c r="I1348" s="85"/>
    </row>
    <row r="1349" spans="1:9" s="83" customFormat="1" ht="15.75" x14ac:dyDescent="0.25">
      <c r="A1349" s="117">
        <v>5</v>
      </c>
      <c r="B1349" s="319" t="s">
        <v>2126</v>
      </c>
      <c r="C1349" s="119" t="s">
        <v>2116</v>
      </c>
      <c r="D1349" s="120">
        <v>20000000</v>
      </c>
      <c r="E1349" s="88" t="s">
        <v>20</v>
      </c>
      <c r="F1349" s="278">
        <v>10000000</v>
      </c>
      <c r="G1349" s="206"/>
      <c r="H1349" s="206"/>
      <c r="I1349" s="85"/>
    </row>
    <row r="1350" spans="1:9" s="83" customFormat="1" ht="15.75" x14ac:dyDescent="0.25">
      <c r="A1350" s="117">
        <v>6</v>
      </c>
      <c r="B1350" s="319" t="s">
        <v>2127</v>
      </c>
      <c r="C1350" s="119" t="s">
        <v>2117</v>
      </c>
      <c r="D1350" s="120">
        <v>1000000</v>
      </c>
      <c r="E1350" s="88" t="s">
        <v>20</v>
      </c>
      <c r="F1350" s="278">
        <f>D1350</f>
        <v>1000000</v>
      </c>
      <c r="G1350" s="206"/>
      <c r="H1350" s="206"/>
      <c r="I1350" s="85"/>
    </row>
    <row r="1351" spans="1:9" s="83" customFormat="1" ht="15.75" x14ac:dyDescent="0.25">
      <c r="A1351" s="117">
        <v>7</v>
      </c>
      <c r="B1351" s="319" t="s">
        <v>2128</v>
      </c>
      <c r="C1351" s="119" t="s">
        <v>2118</v>
      </c>
      <c r="D1351" s="120">
        <v>400000</v>
      </c>
      <c r="E1351" s="88" t="s">
        <v>20</v>
      </c>
      <c r="F1351" s="278">
        <f>D1351</f>
        <v>400000</v>
      </c>
      <c r="G1351" s="206"/>
      <c r="H1351" s="206"/>
      <c r="I1351" s="85"/>
    </row>
    <row r="1352" spans="1:9" s="83" customFormat="1" ht="15.75" x14ac:dyDescent="0.25">
      <c r="A1352" s="117">
        <v>8</v>
      </c>
      <c r="B1352" s="319" t="s">
        <v>2129</v>
      </c>
      <c r="C1352" s="119" t="s">
        <v>2119</v>
      </c>
      <c r="D1352" s="120">
        <v>1000000</v>
      </c>
      <c r="E1352" s="88" t="s">
        <v>20</v>
      </c>
      <c r="F1352" s="278">
        <f>D1352</f>
        <v>1000000</v>
      </c>
      <c r="G1352" s="206"/>
      <c r="H1352" s="206"/>
      <c r="I1352" s="85"/>
    </row>
    <row r="1353" spans="1:9" s="83" customFormat="1" ht="15.75" x14ac:dyDescent="0.25">
      <c r="A1353" s="117">
        <v>9</v>
      </c>
      <c r="B1353" s="319" t="s">
        <v>2130</v>
      </c>
      <c r="C1353" s="119" t="s">
        <v>2120</v>
      </c>
      <c r="D1353" s="120">
        <v>600000</v>
      </c>
      <c r="E1353" s="88" t="s">
        <v>20</v>
      </c>
      <c r="F1353" s="278">
        <f>D1353</f>
        <v>600000</v>
      </c>
      <c r="G1353" s="206"/>
      <c r="H1353" s="206"/>
      <c r="I1353" s="85"/>
    </row>
    <row r="1354" spans="1:9" s="83" customFormat="1" ht="15.75" x14ac:dyDescent="0.25">
      <c r="A1354" s="117">
        <v>10</v>
      </c>
      <c r="B1354" s="319" t="s">
        <v>2131</v>
      </c>
      <c r="C1354" s="119" t="s">
        <v>2121</v>
      </c>
      <c r="D1354" s="120">
        <v>500000</v>
      </c>
      <c r="E1354" s="88" t="s">
        <v>20</v>
      </c>
      <c r="F1354" s="278">
        <f>D1354</f>
        <v>500000</v>
      </c>
      <c r="G1354" s="206"/>
      <c r="H1354" s="206"/>
      <c r="I1354" s="85"/>
    </row>
    <row r="1355" spans="1:9" s="83" customFormat="1" ht="15" customHeight="1" x14ac:dyDescent="0.25">
      <c r="A1355" s="1201" t="s">
        <v>2111</v>
      </c>
      <c r="B1355" s="1201"/>
      <c r="C1355" s="1201"/>
      <c r="D1355" s="102">
        <v>245000000</v>
      </c>
      <c r="E1355" s="98">
        <f>SUM(E1345:E1354)</f>
        <v>0</v>
      </c>
      <c r="F1355" s="279">
        <f>SUM(F1345:F1354)</f>
        <v>20000000</v>
      </c>
      <c r="G1355" s="148"/>
      <c r="H1355" s="148"/>
      <c r="I1355" s="85"/>
    </row>
    <row r="1356" spans="1:9" s="83" customFormat="1" ht="15.75" x14ac:dyDescent="0.25">
      <c r="A1356" s="267">
        <v>19</v>
      </c>
      <c r="B1356" s="313" t="s">
        <v>2536</v>
      </c>
      <c r="C1356" s="153"/>
      <c r="F1356" s="284"/>
      <c r="G1356" s="93"/>
      <c r="H1356" s="93"/>
      <c r="I1356" s="85"/>
    </row>
    <row r="1357" spans="1:9" s="83" customFormat="1" ht="15.75" x14ac:dyDescent="0.25">
      <c r="A1357" s="117">
        <v>1</v>
      </c>
      <c r="B1357" s="319" t="s">
        <v>2537</v>
      </c>
      <c r="C1357" s="119" t="s">
        <v>2538</v>
      </c>
      <c r="D1357" s="120">
        <v>15000000</v>
      </c>
      <c r="E1357" s="88" t="s">
        <v>20</v>
      </c>
      <c r="F1357" s="285">
        <v>10000000</v>
      </c>
      <c r="G1357" s="101"/>
      <c r="H1357" s="101"/>
      <c r="I1357" s="85"/>
    </row>
    <row r="1358" spans="1:9" s="83" customFormat="1" ht="15.75" x14ac:dyDescent="0.25">
      <c r="A1358" s="117">
        <v>2</v>
      </c>
      <c r="B1358" s="319" t="s">
        <v>2539</v>
      </c>
      <c r="C1358" s="119" t="s">
        <v>490</v>
      </c>
      <c r="D1358" s="120">
        <v>2500000</v>
      </c>
      <c r="E1358" s="88" t="s">
        <v>20</v>
      </c>
      <c r="F1358" s="285">
        <v>0</v>
      </c>
      <c r="G1358" s="101"/>
      <c r="H1358" s="101"/>
      <c r="I1358" s="85"/>
    </row>
    <row r="1359" spans="1:9" s="83" customFormat="1" ht="15.75" x14ac:dyDescent="0.25">
      <c r="A1359" s="117">
        <v>3</v>
      </c>
      <c r="B1359" s="319" t="s">
        <v>2540</v>
      </c>
      <c r="C1359" s="119" t="s">
        <v>2541</v>
      </c>
      <c r="D1359" s="120">
        <v>500000</v>
      </c>
      <c r="E1359" s="88" t="s">
        <v>20</v>
      </c>
      <c r="F1359" s="285">
        <f>D1359</f>
        <v>500000</v>
      </c>
      <c r="G1359" s="101"/>
      <c r="H1359" s="101"/>
      <c r="I1359" s="85"/>
    </row>
    <row r="1360" spans="1:9" s="83" customFormat="1" ht="15" customHeight="1" x14ac:dyDescent="0.25">
      <c r="A1360" s="117">
        <v>4</v>
      </c>
      <c r="B1360" s="319" t="s">
        <v>2542</v>
      </c>
      <c r="C1360" s="119" t="s">
        <v>2543</v>
      </c>
      <c r="D1360" s="120">
        <v>2000000</v>
      </c>
      <c r="E1360" s="88" t="s">
        <v>20</v>
      </c>
      <c r="F1360" s="285">
        <f>D1360</f>
        <v>2000000</v>
      </c>
      <c r="G1360" s="101"/>
      <c r="H1360" s="101"/>
      <c r="I1360" s="85"/>
    </row>
    <row r="1361" spans="1:9" s="83" customFormat="1" ht="15" customHeight="1" x14ac:dyDescent="0.25">
      <c r="A1361" s="1201" t="s">
        <v>2544</v>
      </c>
      <c r="B1361" s="1201"/>
      <c r="C1361" s="1201"/>
      <c r="D1361" s="102">
        <v>20000000</v>
      </c>
      <c r="E1361" s="98">
        <f>SUM(E1357:E1360)</f>
        <v>0</v>
      </c>
      <c r="F1361" s="279">
        <f>SUM(F1357:F1360)</f>
        <v>12500000</v>
      </c>
      <c r="G1361" s="148"/>
      <c r="H1361" s="148"/>
      <c r="I1361" s="85"/>
    </row>
    <row r="1362" spans="1:9" s="83" customFormat="1" ht="15.75" x14ac:dyDescent="0.25">
      <c r="A1362" s="267">
        <v>20</v>
      </c>
      <c r="B1362" s="313" t="s">
        <v>2567</v>
      </c>
      <c r="C1362" s="153"/>
      <c r="F1362" s="284"/>
      <c r="G1362" s="93"/>
      <c r="H1362" s="93"/>
      <c r="I1362" s="85"/>
    </row>
    <row r="1363" spans="1:9" s="83" customFormat="1" ht="15.75" x14ac:dyDescent="0.25">
      <c r="A1363" s="94">
        <v>1</v>
      </c>
      <c r="B1363" s="318" t="s">
        <v>2568</v>
      </c>
      <c r="C1363" s="96" t="s">
        <v>1946</v>
      </c>
      <c r="D1363" s="11">
        <v>2000000</v>
      </c>
      <c r="E1363" s="88" t="s">
        <v>20</v>
      </c>
      <c r="F1363" s="285">
        <v>0</v>
      </c>
      <c r="G1363" s="101"/>
      <c r="H1363" s="101"/>
      <c r="I1363" s="85"/>
    </row>
    <row r="1364" spans="1:9" s="83" customFormat="1" ht="15.75" x14ac:dyDescent="0.25">
      <c r="A1364" s="94">
        <v>2</v>
      </c>
      <c r="B1364" s="318" t="s">
        <v>2569</v>
      </c>
      <c r="C1364" s="96" t="s">
        <v>2570</v>
      </c>
      <c r="D1364" s="11">
        <v>2000000</v>
      </c>
      <c r="E1364" s="88" t="s">
        <v>20</v>
      </c>
      <c r="F1364" s="285">
        <f>D1364</f>
        <v>2000000</v>
      </c>
      <c r="G1364" s="101"/>
      <c r="H1364" s="101"/>
      <c r="I1364" s="85"/>
    </row>
    <row r="1365" spans="1:9" s="83" customFormat="1" ht="31.5" x14ac:dyDescent="0.25">
      <c r="A1365" s="94">
        <v>3</v>
      </c>
      <c r="B1365" s="318" t="s">
        <v>2571</v>
      </c>
      <c r="C1365" s="96" t="s">
        <v>2572</v>
      </c>
      <c r="D1365" s="11">
        <v>1000000</v>
      </c>
      <c r="E1365" s="88" t="s">
        <v>20</v>
      </c>
      <c r="F1365" s="285">
        <v>0</v>
      </c>
      <c r="G1365" s="101"/>
      <c r="H1365" s="101"/>
      <c r="I1365" s="85"/>
    </row>
    <row r="1366" spans="1:9" s="83" customFormat="1" ht="15.75" x14ac:dyDescent="0.25">
      <c r="A1366" s="1203" t="s">
        <v>2573</v>
      </c>
      <c r="B1366" s="1203"/>
      <c r="C1366" s="1203"/>
      <c r="D1366" s="113">
        <v>5000000</v>
      </c>
      <c r="E1366" s="98">
        <f>SUM(E1363:E1365)</f>
        <v>0</v>
      </c>
      <c r="F1366" s="279">
        <f>SUM(F1363:F1365)</f>
        <v>2000000</v>
      </c>
      <c r="G1366" s="148"/>
      <c r="H1366" s="148"/>
      <c r="I1366" s="85"/>
    </row>
    <row r="1367" spans="1:9" s="83" customFormat="1" ht="15.75" x14ac:dyDescent="0.25">
      <c r="A1367" s="267">
        <v>21</v>
      </c>
      <c r="B1367" s="312" t="s">
        <v>2574</v>
      </c>
      <c r="C1367" s="153"/>
      <c r="F1367" s="284"/>
      <c r="G1367" s="93"/>
      <c r="H1367" s="93"/>
      <c r="I1367" s="85"/>
    </row>
    <row r="1368" spans="1:9" s="83" customFormat="1" ht="15" customHeight="1" x14ac:dyDescent="0.25">
      <c r="A1368" s="117">
        <v>1</v>
      </c>
      <c r="B1368" s="319" t="s">
        <v>2575</v>
      </c>
      <c r="C1368" s="119" t="s">
        <v>2576</v>
      </c>
      <c r="D1368" s="120">
        <v>250000000</v>
      </c>
      <c r="E1368" s="123">
        <v>4500000</v>
      </c>
      <c r="F1368" s="278">
        <v>150000000</v>
      </c>
      <c r="G1368" s="206"/>
      <c r="H1368" s="206"/>
      <c r="I1368" s="85"/>
    </row>
    <row r="1369" spans="1:9" s="83" customFormat="1" ht="15" customHeight="1" x14ac:dyDescent="0.25">
      <c r="A1369" s="1201" t="s">
        <v>2577</v>
      </c>
      <c r="B1369" s="1201"/>
      <c r="C1369" s="1201"/>
      <c r="D1369" s="102">
        <v>250000000</v>
      </c>
      <c r="E1369" s="103">
        <v>4500000</v>
      </c>
      <c r="F1369" s="288">
        <f>SUM(F1368)</f>
        <v>150000000</v>
      </c>
      <c r="G1369" s="168"/>
      <c r="H1369" s="168"/>
      <c r="I1369" s="85"/>
    </row>
    <row r="1370" spans="1:9" s="83" customFormat="1" ht="15.75" x14ac:dyDescent="0.25">
      <c r="A1370" s="267">
        <v>22</v>
      </c>
      <c r="B1370" s="313" t="s">
        <v>2631</v>
      </c>
      <c r="C1370" s="153"/>
      <c r="F1370" s="284"/>
      <c r="G1370" s="93"/>
      <c r="H1370" s="93"/>
      <c r="I1370" s="85"/>
    </row>
    <row r="1371" spans="1:9" s="83" customFormat="1" ht="31.5" x14ac:dyDescent="0.25">
      <c r="A1371" s="117">
        <v>1</v>
      </c>
      <c r="B1371" s="319" t="s">
        <v>2632</v>
      </c>
      <c r="C1371" s="119" t="s">
        <v>2633</v>
      </c>
      <c r="D1371" s="120">
        <v>900000</v>
      </c>
      <c r="E1371" s="123">
        <v>246857.14</v>
      </c>
      <c r="F1371" s="285">
        <f t="shared" ref="F1371:F1380" si="38">D1371</f>
        <v>900000</v>
      </c>
      <c r="G1371" s="101"/>
      <c r="H1371" s="101"/>
      <c r="I1371" s="85"/>
    </row>
    <row r="1372" spans="1:9" s="83" customFormat="1" ht="15.75" x14ac:dyDescent="0.25">
      <c r="A1372" s="117">
        <v>2</v>
      </c>
      <c r="B1372" s="319" t="s">
        <v>2634</v>
      </c>
      <c r="C1372" s="119" t="s">
        <v>2635</v>
      </c>
      <c r="D1372" s="120">
        <v>80000</v>
      </c>
      <c r="E1372" s="88" t="s">
        <v>20</v>
      </c>
      <c r="F1372" s="285">
        <f t="shared" si="38"/>
        <v>80000</v>
      </c>
      <c r="G1372" s="101"/>
      <c r="H1372" s="101"/>
      <c r="I1372" s="85"/>
    </row>
    <row r="1373" spans="1:9" s="83" customFormat="1" ht="15.75" x14ac:dyDescent="0.25">
      <c r="A1373" s="117">
        <v>3</v>
      </c>
      <c r="B1373" s="319" t="s">
        <v>2636</v>
      </c>
      <c r="C1373" s="119" t="s">
        <v>2637</v>
      </c>
      <c r="D1373" s="120">
        <v>450000</v>
      </c>
      <c r="E1373" s="123">
        <v>420776.23</v>
      </c>
      <c r="F1373" s="285">
        <f t="shared" si="38"/>
        <v>450000</v>
      </c>
      <c r="G1373" s="101"/>
      <c r="H1373" s="101"/>
      <c r="I1373" s="85"/>
    </row>
    <row r="1374" spans="1:9" s="83" customFormat="1" ht="15.75" x14ac:dyDescent="0.25">
      <c r="A1374" s="117">
        <v>4</v>
      </c>
      <c r="B1374" s="319" t="s">
        <v>2638</v>
      </c>
      <c r="C1374" s="119" t="s">
        <v>2639</v>
      </c>
      <c r="D1374" s="120">
        <v>150000</v>
      </c>
      <c r="E1374" s="123">
        <v>150000</v>
      </c>
      <c r="F1374" s="285">
        <f t="shared" si="38"/>
        <v>150000</v>
      </c>
      <c r="G1374" s="101"/>
      <c r="H1374" s="101"/>
      <c r="I1374" s="85"/>
    </row>
    <row r="1375" spans="1:9" s="83" customFormat="1" ht="15.75" x14ac:dyDescent="0.25">
      <c r="A1375" s="117">
        <v>5</v>
      </c>
      <c r="B1375" s="319" t="s">
        <v>2640</v>
      </c>
      <c r="C1375" s="119" t="s">
        <v>2641</v>
      </c>
      <c r="D1375" s="120">
        <v>150000</v>
      </c>
      <c r="E1375" s="88" t="s">
        <v>20</v>
      </c>
      <c r="F1375" s="285">
        <f t="shared" si="38"/>
        <v>150000</v>
      </c>
      <c r="G1375" s="101"/>
      <c r="H1375" s="101"/>
      <c r="I1375" s="85"/>
    </row>
    <row r="1376" spans="1:9" s="83" customFormat="1" ht="15.75" x14ac:dyDescent="0.25">
      <c r="A1376" s="117">
        <v>6</v>
      </c>
      <c r="B1376" s="319" t="s">
        <v>2642</v>
      </c>
      <c r="C1376" s="119" t="s">
        <v>2643</v>
      </c>
      <c r="D1376" s="120">
        <v>390000</v>
      </c>
      <c r="E1376" s="123">
        <v>120000</v>
      </c>
      <c r="F1376" s="285">
        <f t="shared" si="38"/>
        <v>390000</v>
      </c>
      <c r="G1376" s="101"/>
      <c r="H1376" s="101"/>
      <c r="I1376" s="85"/>
    </row>
    <row r="1377" spans="1:9" s="83" customFormat="1" ht="15.75" x14ac:dyDescent="0.25">
      <c r="A1377" s="117">
        <v>7</v>
      </c>
      <c r="B1377" s="319" t="s">
        <v>2644</v>
      </c>
      <c r="C1377" s="119" t="s">
        <v>2645</v>
      </c>
      <c r="D1377" s="120">
        <v>200000</v>
      </c>
      <c r="E1377" s="88" t="s">
        <v>20</v>
      </c>
      <c r="F1377" s="285">
        <f t="shared" si="38"/>
        <v>200000</v>
      </c>
      <c r="G1377" s="101"/>
      <c r="H1377" s="101"/>
      <c r="I1377" s="85"/>
    </row>
    <row r="1378" spans="1:9" s="83" customFormat="1" ht="15.75" x14ac:dyDescent="0.25">
      <c r="A1378" s="117">
        <v>8</v>
      </c>
      <c r="B1378" s="319" t="s">
        <v>2646</v>
      </c>
      <c r="C1378" s="119" t="s">
        <v>2647</v>
      </c>
      <c r="D1378" s="120">
        <v>590000</v>
      </c>
      <c r="E1378" s="88" t="s">
        <v>20</v>
      </c>
      <c r="F1378" s="285">
        <f t="shared" si="38"/>
        <v>590000</v>
      </c>
      <c r="G1378" s="101"/>
      <c r="H1378" s="101"/>
      <c r="I1378" s="85"/>
    </row>
    <row r="1379" spans="1:9" s="83" customFormat="1" ht="15.75" x14ac:dyDescent="0.25">
      <c r="A1379" s="117">
        <v>9</v>
      </c>
      <c r="B1379" s="319" t="s">
        <v>2648</v>
      </c>
      <c r="C1379" s="119" t="s">
        <v>2649</v>
      </c>
      <c r="D1379" s="120">
        <v>1000000</v>
      </c>
      <c r="E1379" s="123">
        <v>1000000</v>
      </c>
      <c r="F1379" s="285">
        <f t="shared" si="38"/>
        <v>1000000</v>
      </c>
      <c r="G1379" s="101"/>
      <c r="H1379" s="101"/>
      <c r="I1379" s="85"/>
    </row>
    <row r="1380" spans="1:9" s="83" customFormat="1" ht="15.75" x14ac:dyDescent="0.25">
      <c r="A1380" s="117">
        <v>10</v>
      </c>
      <c r="B1380" s="319" t="s">
        <v>2650</v>
      </c>
      <c r="C1380" s="119" t="s">
        <v>2651</v>
      </c>
      <c r="D1380" s="120">
        <v>75000</v>
      </c>
      <c r="E1380" s="88" t="s">
        <v>20</v>
      </c>
      <c r="F1380" s="285">
        <f t="shared" si="38"/>
        <v>75000</v>
      </c>
      <c r="G1380" s="101"/>
      <c r="H1380" s="101"/>
      <c r="I1380" s="85"/>
    </row>
    <row r="1381" spans="1:9" s="83" customFormat="1" ht="15.75" x14ac:dyDescent="0.25">
      <c r="A1381" s="117">
        <v>11</v>
      </c>
      <c r="B1381" s="319" t="s">
        <v>2652</v>
      </c>
      <c r="C1381" s="119" t="s">
        <v>2653</v>
      </c>
      <c r="D1381" s="120">
        <v>1142400</v>
      </c>
      <c r="E1381" s="88" t="s">
        <v>20</v>
      </c>
      <c r="F1381" s="285">
        <v>1000000</v>
      </c>
      <c r="G1381" s="101"/>
      <c r="H1381" s="101"/>
      <c r="I1381" s="85"/>
    </row>
    <row r="1382" spans="1:9" s="83" customFormat="1" ht="15.75" x14ac:dyDescent="0.25">
      <c r="A1382" s="117">
        <v>12</v>
      </c>
      <c r="B1382" s="319" t="s">
        <v>2654</v>
      </c>
      <c r="C1382" s="119" t="s">
        <v>2655</v>
      </c>
      <c r="D1382" s="120">
        <v>1478000</v>
      </c>
      <c r="E1382" s="88" t="s">
        <v>20</v>
      </c>
      <c r="F1382" s="285">
        <v>1405000</v>
      </c>
      <c r="G1382" s="101"/>
      <c r="H1382" s="101"/>
      <c r="I1382" s="85"/>
    </row>
    <row r="1383" spans="1:9" s="83" customFormat="1" ht="15.75" x14ac:dyDescent="0.25">
      <c r="A1383" s="117">
        <v>13</v>
      </c>
      <c r="B1383" s="319" t="s">
        <v>2656</v>
      </c>
      <c r="C1383" s="119" t="s">
        <v>2657</v>
      </c>
      <c r="D1383" s="120">
        <v>1220000</v>
      </c>
      <c r="E1383" s="88" t="s">
        <v>20</v>
      </c>
      <c r="F1383" s="285">
        <f>D1383</f>
        <v>1220000</v>
      </c>
      <c r="G1383" s="101"/>
      <c r="H1383" s="101"/>
      <c r="I1383" s="85"/>
    </row>
    <row r="1384" spans="1:9" s="83" customFormat="1" ht="15.75" x14ac:dyDescent="0.25">
      <c r="A1384" s="117">
        <v>14</v>
      </c>
      <c r="B1384" s="319" t="s">
        <v>2658</v>
      </c>
      <c r="C1384" s="119" t="s">
        <v>2659</v>
      </c>
      <c r="D1384" s="120">
        <v>4000000</v>
      </c>
      <c r="E1384" s="123">
        <v>221229.27</v>
      </c>
      <c r="F1384" s="285">
        <v>1000000</v>
      </c>
      <c r="G1384" s="101"/>
      <c r="H1384" s="101"/>
      <c r="I1384" s="85"/>
    </row>
    <row r="1385" spans="1:9" s="83" customFormat="1" ht="15.75" x14ac:dyDescent="0.25">
      <c r="A1385" s="117">
        <v>15</v>
      </c>
      <c r="B1385" s="319" t="s">
        <v>2660</v>
      </c>
      <c r="C1385" s="119" t="s">
        <v>2661</v>
      </c>
      <c r="D1385" s="120">
        <v>2784600</v>
      </c>
      <c r="E1385" s="123">
        <v>43200</v>
      </c>
      <c r="F1385" s="285">
        <v>1000000</v>
      </c>
      <c r="G1385" s="101"/>
      <c r="H1385" s="101"/>
      <c r="I1385" s="85"/>
    </row>
    <row r="1386" spans="1:9" s="83" customFormat="1" ht="15.75" x14ac:dyDescent="0.25">
      <c r="A1386" s="117">
        <v>16</v>
      </c>
      <c r="B1386" s="319" t="s">
        <v>2662</v>
      </c>
      <c r="C1386" s="119" t="s">
        <v>2663</v>
      </c>
      <c r="D1386" s="120">
        <v>90000</v>
      </c>
      <c r="E1386" s="88" t="s">
        <v>20</v>
      </c>
      <c r="F1386" s="285">
        <f>D1386</f>
        <v>90000</v>
      </c>
      <c r="G1386" s="101"/>
      <c r="H1386" s="101"/>
      <c r="I1386" s="85"/>
    </row>
    <row r="1387" spans="1:9" s="83" customFormat="1" ht="31.5" x14ac:dyDescent="0.25">
      <c r="A1387" s="117">
        <v>17</v>
      </c>
      <c r="B1387" s="319" t="s">
        <v>2664</v>
      </c>
      <c r="C1387" s="119" t="s">
        <v>2665</v>
      </c>
      <c r="D1387" s="120">
        <v>300000</v>
      </c>
      <c r="E1387" s="123">
        <v>84571.43</v>
      </c>
      <c r="F1387" s="285">
        <f>D1387</f>
        <v>300000</v>
      </c>
      <c r="G1387" s="101"/>
      <c r="H1387" s="101"/>
      <c r="I1387" s="85"/>
    </row>
    <row r="1388" spans="1:9" s="83" customFormat="1" ht="31.5" x14ac:dyDescent="0.25">
      <c r="A1388" s="117">
        <v>18</v>
      </c>
      <c r="B1388" s="319" t="s">
        <v>2666</v>
      </c>
      <c r="C1388" s="119" t="s">
        <v>2667</v>
      </c>
      <c r="D1388" s="120">
        <v>25000000</v>
      </c>
      <c r="E1388" s="123">
        <v>3381586.94</v>
      </c>
      <c r="F1388" s="285">
        <v>15000000</v>
      </c>
      <c r="G1388" s="101"/>
      <c r="H1388" s="101"/>
      <c r="I1388" s="85"/>
    </row>
    <row r="1389" spans="1:9" s="83" customFormat="1" ht="15" customHeight="1" x14ac:dyDescent="0.25">
      <c r="A1389" s="1201" t="s">
        <v>2668</v>
      </c>
      <c r="B1389" s="1201"/>
      <c r="C1389" s="1201"/>
      <c r="D1389" s="102">
        <v>40000000</v>
      </c>
      <c r="E1389" s="103">
        <v>5668221.0099999998</v>
      </c>
      <c r="F1389" s="288">
        <f>SUM(F1371:F1388)</f>
        <v>25000000</v>
      </c>
      <c r="G1389" s="168"/>
      <c r="H1389" s="168"/>
      <c r="I1389" s="85"/>
    </row>
    <row r="1390" spans="1:9" s="83" customFormat="1" ht="15.75" x14ac:dyDescent="0.25">
      <c r="A1390" s="267">
        <v>23</v>
      </c>
      <c r="B1390" s="312" t="s">
        <v>664</v>
      </c>
      <c r="C1390" s="153"/>
      <c r="F1390" s="299"/>
      <c r="I1390" s="85"/>
    </row>
    <row r="1391" spans="1:9" s="83" customFormat="1" ht="15.75" x14ac:dyDescent="0.25">
      <c r="A1391" s="117">
        <v>1</v>
      </c>
      <c r="B1391" s="319" t="s">
        <v>2820</v>
      </c>
      <c r="C1391" s="119" t="s">
        <v>2821</v>
      </c>
      <c r="D1391" s="120">
        <v>50000000</v>
      </c>
      <c r="E1391" s="115">
        <v>0</v>
      </c>
      <c r="F1391" s="285">
        <v>10000000</v>
      </c>
      <c r="G1391" s="101"/>
      <c r="H1391" s="101"/>
      <c r="I1391" s="259"/>
    </row>
    <row r="1392" spans="1:9" s="83" customFormat="1" ht="15" customHeight="1" x14ac:dyDescent="0.25">
      <c r="A1392" s="1201" t="s">
        <v>667</v>
      </c>
      <c r="B1392" s="1201"/>
      <c r="C1392" s="1201"/>
      <c r="D1392" s="102">
        <v>50000000</v>
      </c>
      <c r="E1392" s="98">
        <f>E1391</f>
        <v>0</v>
      </c>
      <c r="F1392" s="288">
        <f>F1391</f>
        <v>10000000</v>
      </c>
      <c r="G1392" s="168"/>
      <c r="H1392" s="168"/>
      <c r="I1392" s="171"/>
    </row>
    <row r="1393" spans="1:9" s="83" customFormat="1" ht="15" customHeight="1" x14ac:dyDescent="0.25">
      <c r="A1393" s="1201" t="s">
        <v>3440</v>
      </c>
      <c r="B1393" s="1201"/>
      <c r="C1393" s="1201"/>
      <c r="D1393" s="98">
        <f>D1392+D1389+D1369+D1366+D1361+D1343+D1332+D1321+D1314+D1310+D1289+D1282+D1277+D1274+D1263+D1247+D1241+D1236+D1230+D1222+D1215+D1210+D1355</f>
        <v>4665500000</v>
      </c>
      <c r="E1393" s="98">
        <f>E1392+E1389+E1369+E1366+E1361+E1343+E1332+E1321+E1314+E1310+E1289+E1282+E1277+E1274+E1263+E1247+E1241+E1236+E1230+E1222+E1215+E1210+E1355</f>
        <v>864957083.34000003</v>
      </c>
      <c r="F1393" s="279">
        <f>F1392+F1389+F1369+F1366+F1361+F1343+F1332+F1321+F1314+F1310+F1289+F1282+F1277+F1274+F1263+F1247+F1241+F1236+F1230+F1222+F1215+F1210+F1355</f>
        <v>3639142000</v>
      </c>
      <c r="G1393" s="148"/>
      <c r="H1393" s="148"/>
      <c r="I1393" s="171"/>
    </row>
    <row r="1394" spans="1:9" s="83" customFormat="1" ht="18.600000000000001" customHeight="1" x14ac:dyDescent="0.25">
      <c r="A1394" s="1395" t="s">
        <v>3438</v>
      </c>
      <c r="B1394" s="1395"/>
      <c r="C1394" s="1395"/>
      <c r="D1394" s="1395"/>
      <c r="E1394" s="1395"/>
      <c r="F1394" s="1396"/>
      <c r="G1394" s="272"/>
      <c r="H1394" s="272"/>
      <c r="I1394" s="171"/>
    </row>
    <row r="1395" spans="1:9" s="83" customFormat="1" ht="15.75" x14ac:dyDescent="0.25">
      <c r="A1395" s="267">
        <v>1</v>
      </c>
      <c r="B1395" s="312" t="s">
        <v>2736</v>
      </c>
      <c r="C1395" s="153"/>
      <c r="D1395" s="85"/>
      <c r="E1395" s="85"/>
      <c r="F1395" s="284"/>
      <c r="G1395" s="93"/>
      <c r="H1395" s="93"/>
      <c r="I1395" s="85"/>
    </row>
    <row r="1396" spans="1:9" s="83" customFormat="1" ht="15.75" x14ac:dyDescent="0.25">
      <c r="A1396" s="94">
        <v>1</v>
      </c>
      <c r="B1396" s="318" t="s">
        <v>2737</v>
      </c>
      <c r="C1396" s="96" t="s">
        <v>2738</v>
      </c>
      <c r="D1396" s="11">
        <v>2000000</v>
      </c>
      <c r="E1396" s="115" t="s">
        <v>20</v>
      </c>
      <c r="F1396" s="285">
        <f>D1396</f>
        <v>2000000</v>
      </c>
      <c r="G1396" s="101"/>
      <c r="H1396" s="101"/>
      <c r="I1396" s="259"/>
    </row>
    <row r="1397" spans="1:9" s="83" customFormat="1" ht="47.25" x14ac:dyDescent="0.25">
      <c r="A1397" s="94">
        <v>2</v>
      </c>
      <c r="B1397" s="318" t="s">
        <v>2739</v>
      </c>
      <c r="C1397" s="96" t="s">
        <v>2740</v>
      </c>
      <c r="D1397" s="11">
        <v>10000000</v>
      </c>
      <c r="E1397" s="115" t="s">
        <v>20</v>
      </c>
      <c r="F1397" s="285">
        <f>D1397</f>
        <v>10000000</v>
      </c>
      <c r="G1397" s="101"/>
      <c r="H1397" s="101"/>
      <c r="I1397" s="259"/>
    </row>
    <row r="1398" spans="1:9" s="83" customFormat="1" ht="31.5" x14ac:dyDescent="0.25">
      <c r="A1398" s="94">
        <v>3</v>
      </c>
      <c r="B1398" s="318" t="s">
        <v>2741</v>
      </c>
      <c r="C1398" s="96" t="s">
        <v>2742</v>
      </c>
      <c r="D1398" s="11">
        <v>4000000</v>
      </c>
      <c r="E1398" s="115" t="s">
        <v>20</v>
      </c>
      <c r="F1398" s="285">
        <f>D1398</f>
        <v>4000000</v>
      </c>
      <c r="G1398" s="101"/>
      <c r="H1398" s="101"/>
      <c r="I1398" s="259"/>
    </row>
    <row r="1399" spans="1:9" s="83" customFormat="1" ht="15.75" x14ac:dyDescent="0.25">
      <c r="A1399" s="94">
        <v>4</v>
      </c>
      <c r="B1399" s="318" t="s">
        <v>2743</v>
      </c>
      <c r="C1399" s="96" t="s">
        <v>2744</v>
      </c>
      <c r="D1399" s="11">
        <v>40000000</v>
      </c>
      <c r="E1399" s="115" t="s">
        <v>20</v>
      </c>
      <c r="F1399" s="285">
        <v>15000000</v>
      </c>
      <c r="G1399" s="101"/>
      <c r="H1399" s="101"/>
      <c r="I1399" s="259"/>
    </row>
    <row r="1400" spans="1:9" s="83" customFormat="1" ht="15.75" x14ac:dyDescent="0.25">
      <c r="A1400" s="94">
        <v>5</v>
      </c>
      <c r="B1400" s="318" t="s">
        <v>2745</v>
      </c>
      <c r="C1400" s="96" t="s">
        <v>2746</v>
      </c>
      <c r="D1400" s="11">
        <v>4000000</v>
      </c>
      <c r="E1400" s="115" t="s">
        <v>20</v>
      </c>
      <c r="F1400" s="285">
        <f>D1400</f>
        <v>4000000</v>
      </c>
      <c r="G1400" s="101"/>
      <c r="H1400" s="101"/>
      <c r="I1400" s="259"/>
    </row>
    <row r="1401" spans="1:9" s="83" customFormat="1" ht="31.5" x14ac:dyDescent="0.25">
      <c r="A1401" s="94">
        <v>6</v>
      </c>
      <c r="B1401" s="318" t="s">
        <v>2747</v>
      </c>
      <c r="C1401" s="96" t="s">
        <v>2748</v>
      </c>
      <c r="D1401" s="11">
        <v>10000000</v>
      </c>
      <c r="E1401" s="115" t="s">
        <v>20</v>
      </c>
      <c r="F1401" s="285">
        <f>D1401</f>
        <v>10000000</v>
      </c>
      <c r="G1401" s="101"/>
      <c r="H1401" s="101"/>
      <c r="I1401" s="259"/>
    </row>
    <row r="1402" spans="1:9" s="83" customFormat="1" ht="15.75" x14ac:dyDescent="0.25">
      <c r="A1402" s="94">
        <v>7</v>
      </c>
      <c r="B1402" s="318" t="s">
        <v>2749</v>
      </c>
      <c r="C1402" s="96" t="s">
        <v>2750</v>
      </c>
      <c r="D1402" s="11">
        <v>800000000</v>
      </c>
      <c r="E1402" s="101">
        <v>19162350.010000002</v>
      </c>
      <c r="F1402" s="285">
        <v>300000000</v>
      </c>
      <c r="G1402" s="101"/>
      <c r="H1402" s="101"/>
      <c r="I1402" s="259"/>
    </row>
    <row r="1403" spans="1:9" s="83" customFormat="1" ht="15.75" x14ac:dyDescent="0.25">
      <c r="A1403" s="94">
        <v>8</v>
      </c>
      <c r="B1403" s="318" t="s">
        <v>2751</v>
      </c>
      <c r="C1403" s="96" t="s">
        <v>2752</v>
      </c>
      <c r="D1403" s="11">
        <v>10000000</v>
      </c>
      <c r="E1403" s="115" t="s">
        <v>20</v>
      </c>
      <c r="F1403" s="285">
        <f>D1403</f>
        <v>10000000</v>
      </c>
      <c r="G1403" s="101"/>
      <c r="H1403" s="101"/>
      <c r="I1403" s="259"/>
    </row>
    <row r="1404" spans="1:9" s="83" customFormat="1" ht="31.5" x14ac:dyDescent="0.25">
      <c r="A1404" s="94">
        <v>9</v>
      </c>
      <c r="B1404" s="318" t="s">
        <v>2753</v>
      </c>
      <c r="C1404" s="96" t="s">
        <v>2754</v>
      </c>
      <c r="D1404" s="11">
        <v>10000000</v>
      </c>
      <c r="E1404" s="115" t="s">
        <v>20</v>
      </c>
      <c r="F1404" s="285">
        <f>D1404</f>
        <v>10000000</v>
      </c>
      <c r="G1404" s="101"/>
      <c r="H1404" s="101"/>
      <c r="I1404" s="259"/>
    </row>
    <row r="1405" spans="1:9" s="83" customFormat="1" ht="31.5" x14ac:dyDescent="0.25">
      <c r="A1405" s="94">
        <v>10</v>
      </c>
      <c r="B1405" s="318" t="s">
        <v>2755</v>
      </c>
      <c r="C1405" s="96" t="s">
        <v>2756</v>
      </c>
      <c r="D1405" s="11">
        <v>15000000</v>
      </c>
      <c r="E1405" s="115" t="s">
        <v>20</v>
      </c>
      <c r="F1405" s="285">
        <v>5000000</v>
      </c>
      <c r="G1405" s="101"/>
      <c r="H1405" s="101"/>
      <c r="I1405" s="259"/>
    </row>
    <row r="1406" spans="1:9" s="83" customFormat="1" ht="15.75" x14ac:dyDescent="0.25">
      <c r="A1406" s="94">
        <v>11</v>
      </c>
      <c r="B1406" s="318" t="s">
        <v>2757</v>
      </c>
      <c r="C1406" s="96" t="s">
        <v>2758</v>
      </c>
      <c r="D1406" s="11">
        <v>2000000</v>
      </c>
      <c r="E1406" s="115" t="s">
        <v>20</v>
      </c>
      <c r="F1406" s="285">
        <f>D1406</f>
        <v>2000000</v>
      </c>
      <c r="G1406" s="101"/>
      <c r="H1406" s="101"/>
      <c r="I1406" s="259"/>
    </row>
    <row r="1407" spans="1:9" s="83" customFormat="1" ht="31.5" x14ac:dyDescent="0.25">
      <c r="A1407" s="94">
        <v>12</v>
      </c>
      <c r="B1407" s="318" t="s">
        <v>2759</v>
      </c>
      <c r="C1407" s="96" t="s">
        <v>2760</v>
      </c>
      <c r="D1407" s="11">
        <v>5000000</v>
      </c>
      <c r="E1407" s="101">
        <v>1666666.6</v>
      </c>
      <c r="F1407" s="285">
        <v>4860000</v>
      </c>
      <c r="G1407" s="101"/>
      <c r="H1407" s="101"/>
      <c r="I1407" s="259"/>
    </row>
    <row r="1408" spans="1:9" s="83" customFormat="1" ht="15.75" x14ac:dyDescent="0.25">
      <c r="A1408" s="94">
        <v>13</v>
      </c>
      <c r="B1408" s="318" t="s">
        <v>2761</v>
      </c>
      <c r="C1408" s="96" t="s">
        <v>2762</v>
      </c>
      <c r="D1408" s="11">
        <v>2000000</v>
      </c>
      <c r="E1408" s="115" t="s">
        <v>20</v>
      </c>
      <c r="F1408" s="285">
        <f t="shared" ref="F1408:F1419" si="39">D1408</f>
        <v>2000000</v>
      </c>
      <c r="G1408" s="101"/>
      <c r="H1408" s="101"/>
      <c r="I1408" s="259"/>
    </row>
    <row r="1409" spans="1:9" s="83" customFormat="1" ht="31.5" x14ac:dyDescent="0.25">
      <c r="A1409" s="94">
        <v>14</v>
      </c>
      <c r="B1409" s="318" t="s">
        <v>2763</v>
      </c>
      <c r="C1409" s="96" t="s">
        <v>2764</v>
      </c>
      <c r="D1409" s="11">
        <v>35000000</v>
      </c>
      <c r="E1409" s="115" t="s">
        <v>20</v>
      </c>
      <c r="F1409" s="285">
        <f t="shared" si="39"/>
        <v>35000000</v>
      </c>
      <c r="G1409" s="101"/>
      <c r="H1409" s="101"/>
      <c r="I1409" s="259"/>
    </row>
    <row r="1410" spans="1:9" s="83" customFormat="1" ht="31.5" x14ac:dyDescent="0.25">
      <c r="A1410" s="94">
        <v>15</v>
      </c>
      <c r="B1410" s="318" t="s">
        <v>2765</v>
      </c>
      <c r="C1410" s="96" t="s">
        <v>2766</v>
      </c>
      <c r="D1410" s="11">
        <v>140000000</v>
      </c>
      <c r="E1410" s="115" t="s">
        <v>20</v>
      </c>
      <c r="F1410" s="285">
        <f t="shared" si="39"/>
        <v>140000000</v>
      </c>
      <c r="G1410" s="101"/>
      <c r="H1410" s="101"/>
      <c r="I1410" s="259"/>
    </row>
    <row r="1411" spans="1:9" s="83" customFormat="1" ht="31.5" x14ac:dyDescent="0.25">
      <c r="A1411" s="94">
        <v>16</v>
      </c>
      <c r="B1411" s="318" t="s">
        <v>2767</v>
      </c>
      <c r="C1411" s="96" t="s">
        <v>2768</v>
      </c>
      <c r="D1411" s="11">
        <v>110000000</v>
      </c>
      <c r="E1411" s="115" t="s">
        <v>20</v>
      </c>
      <c r="F1411" s="285">
        <f t="shared" si="39"/>
        <v>110000000</v>
      </c>
      <c r="G1411" s="101"/>
      <c r="H1411" s="101"/>
      <c r="I1411" s="259"/>
    </row>
    <row r="1412" spans="1:9" s="83" customFormat="1" ht="31.5" x14ac:dyDescent="0.25">
      <c r="A1412" s="94">
        <v>17</v>
      </c>
      <c r="B1412" s="318" t="s">
        <v>2769</v>
      </c>
      <c r="C1412" s="96" t="s">
        <v>2770</v>
      </c>
      <c r="D1412" s="11">
        <v>832000000</v>
      </c>
      <c r="E1412" s="115" t="s">
        <v>20</v>
      </c>
      <c r="F1412" s="295">
        <f t="shared" si="39"/>
        <v>832000000</v>
      </c>
      <c r="G1412" s="256"/>
      <c r="H1412" s="256"/>
      <c r="I1412" s="259"/>
    </row>
    <row r="1413" spans="1:9" s="83" customFormat="1" ht="15.75" x14ac:dyDescent="0.25">
      <c r="A1413" s="94">
        <v>18</v>
      </c>
      <c r="B1413" s="318" t="s">
        <v>2771</v>
      </c>
      <c r="C1413" s="96" t="s">
        <v>2772</v>
      </c>
      <c r="D1413" s="11">
        <v>1000000</v>
      </c>
      <c r="E1413" s="115" t="s">
        <v>20</v>
      </c>
      <c r="F1413" s="285">
        <f t="shared" si="39"/>
        <v>1000000</v>
      </c>
      <c r="G1413" s="101"/>
      <c r="H1413" s="101"/>
      <c r="I1413" s="259"/>
    </row>
    <row r="1414" spans="1:9" s="83" customFormat="1" ht="47.25" x14ac:dyDescent="0.25">
      <c r="A1414" s="94">
        <v>19</v>
      </c>
      <c r="B1414" s="318" t="s">
        <v>2773</v>
      </c>
      <c r="C1414" s="96" t="s">
        <v>2774</v>
      </c>
      <c r="D1414" s="11">
        <v>30000000</v>
      </c>
      <c r="E1414" s="115" t="s">
        <v>20</v>
      </c>
      <c r="F1414" s="285">
        <f t="shared" si="39"/>
        <v>30000000</v>
      </c>
      <c r="G1414" s="101"/>
      <c r="H1414" s="101"/>
      <c r="I1414" s="259"/>
    </row>
    <row r="1415" spans="1:9" s="83" customFormat="1" ht="15.75" x14ac:dyDescent="0.25">
      <c r="A1415" s="94">
        <v>20</v>
      </c>
      <c r="B1415" s="318" t="s">
        <v>2775</v>
      </c>
      <c r="C1415" s="96" t="s">
        <v>2776</v>
      </c>
      <c r="D1415" s="11">
        <v>25000000</v>
      </c>
      <c r="E1415" s="115" t="s">
        <v>20</v>
      </c>
      <c r="F1415" s="285">
        <f t="shared" si="39"/>
        <v>25000000</v>
      </c>
      <c r="G1415" s="101"/>
      <c r="H1415" s="101"/>
      <c r="I1415" s="259"/>
    </row>
    <row r="1416" spans="1:9" s="83" customFormat="1" ht="31.5" x14ac:dyDescent="0.25">
      <c r="A1416" s="94">
        <v>21</v>
      </c>
      <c r="B1416" s="318" t="s">
        <v>2777</v>
      </c>
      <c r="C1416" s="96" t="s">
        <v>2778</v>
      </c>
      <c r="D1416" s="11">
        <v>25000000</v>
      </c>
      <c r="E1416" s="115" t="s">
        <v>20</v>
      </c>
      <c r="F1416" s="285">
        <f t="shared" si="39"/>
        <v>25000000</v>
      </c>
      <c r="G1416" s="101"/>
      <c r="H1416" s="101"/>
      <c r="I1416" s="259"/>
    </row>
    <row r="1417" spans="1:9" s="83" customFormat="1" ht="47.25" x14ac:dyDescent="0.25">
      <c r="A1417" s="94">
        <v>22</v>
      </c>
      <c r="B1417" s="318" t="s">
        <v>2779</v>
      </c>
      <c r="C1417" s="96" t="s">
        <v>2780</v>
      </c>
      <c r="D1417" s="11">
        <v>10000000</v>
      </c>
      <c r="E1417" s="115" t="s">
        <v>20</v>
      </c>
      <c r="F1417" s="285">
        <f t="shared" si="39"/>
        <v>10000000</v>
      </c>
      <c r="G1417" s="101"/>
      <c r="H1417" s="101"/>
      <c r="I1417" s="259"/>
    </row>
    <row r="1418" spans="1:9" s="83" customFormat="1" ht="31.5" x14ac:dyDescent="0.25">
      <c r="A1418" s="94">
        <v>23</v>
      </c>
      <c r="B1418" s="318" t="s">
        <v>2781</v>
      </c>
      <c r="C1418" s="96" t="s">
        <v>2782</v>
      </c>
      <c r="D1418" s="11">
        <v>1140000</v>
      </c>
      <c r="E1418" s="115" t="s">
        <v>20</v>
      </c>
      <c r="F1418" s="285">
        <f t="shared" si="39"/>
        <v>1140000</v>
      </c>
      <c r="G1418" s="101"/>
      <c r="H1418" s="101"/>
      <c r="I1418" s="259"/>
    </row>
    <row r="1419" spans="1:9" s="83" customFormat="1" ht="15.75" x14ac:dyDescent="0.25">
      <c r="A1419" s="94">
        <v>24</v>
      </c>
      <c r="B1419" s="318" t="s">
        <v>2783</v>
      </c>
      <c r="C1419" s="96" t="s">
        <v>2784</v>
      </c>
      <c r="D1419" s="11">
        <v>5000000</v>
      </c>
      <c r="E1419" s="115" t="s">
        <v>20</v>
      </c>
      <c r="F1419" s="285">
        <f t="shared" si="39"/>
        <v>5000000</v>
      </c>
      <c r="G1419" s="101"/>
      <c r="H1419" s="101"/>
      <c r="I1419" s="259"/>
    </row>
    <row r="1420" spans="1:9" s="83" customFormat="1" ht="15.75" x14ac:dyDescent="0.25">
      <c r="A1420" s="94">
        <v>25</v>
      </c>
      <c r="B1420" s="318" t="s">
        <v>2785</v>
      </c>
      <c r="C1420" s="96" t="s">
        <v>2786</v>
      </c>
      <c r="D1420" s="11">
        <v>8000000</v>
      </c>
      <c r="E1420" s="115" t="s">
        <v>20</v>
      </c>
      <c r="F1420" s="285">
        <v>2000000</v>
      </c>
      <c r="G1420" s="101"/>
      <c r="H1420" s="101"/>
      <c r="I1420" s="259"/>
    </row>
    <row r="1421" spans="1:9" s="83" customFormat="1" ht="15.75" x14ac:dyDescent="0.25">
      <c r="A1421" s="94">
        <v>26</v>
      </c>
      <c r="B1421" s="318" t="s">
        <v>2787</v>
      </c>
      <c r="C1421" s="96" t="s">
        <v>2788</v>
      </c>
      <c r="D1421" s="11">
        <v>35000000</v>
      </c>
      <c r="E1421" s="115" t="s">
        <v>20</v>
      </c>
      <c r="F1421" s="285">
        <v>5000000</v>
      </c>
      <c r="G1421" s="101"/>
      <c r="H1421" s="101"/>
      <c r="I1421" s="259"/>
    </row>
    <row r="1422" spans="1:9" s="83" customFormat="1" ht="15" customHeight="1" x14ac:dyDescent="0.25">
      <c r="A1422" s="1201" t="s">
        <v>2789</v>
      </c>
      <c r="B1422" s="1201"/>
      <c r="C1422" s="1201"/>
      <c r="D1422" s="102">
        <v>2171140000</v>
      </c>
      <c r="E1422" s="103">
        <v>20829016.609999999</v>
      </c>
      <c r="F1422" s="287">
        <f>SUM(F1396:F1421)</f>
        <v>1600000000</v>
      </c>
      <c r="G1422" s="251"/>
      <c r="H1422" s="251"/>
      <c r="I1422" s="171"/>
    </row>
    <row r="1423" spans="1:9" s="83" customFormat="1" ht="15.75" x14ac:dyDescent="0.25">
      <c r="A1423" s="267">
        <v>2</v>
      </c>
      <c r="B1423" s="313" t="s">
        <v>584</v>
      </c>
      <c r="C1423" s="153"/>
      <c r="F1423" s="277"/>
      <c r="G1423" s="245"/>
      <c r="H1423" s="245"/>
      <c r="I1423" s="85"/>
    </row>
    <row r="1424" spans="1:9" s="83" customFormat="1" ht="31.5" x14ac:dyDescent="0.25">
      <c r="A1424" s="117">
        <v>1</v>
      </c>
      <c r="B1424" s="324" t="s">
        <v>628</v>
      </c>
      <c r="C1424" s="119" t="s">
        <v>586</v>
      </c>
      <c r="D1424" s="120">
        <v>1000000</v>
      </c>
      <c r="E1424" s="88" t="s">
        <v>20</v>
      </c>
      <c r="F1424" s="278">
        <f>D1424</f>
        <v>1000000</v>
      </c>
      <c r="G1424" s="206"/>
      <c r="H1424" s="206"/>
      <c r="I1424" s="85"/>
    </row>
    <row r="1425" spans="1:9" s="83" customFormat="1" ht="15.75" x14ac:dyDescent="0.25">
      <c r="A1425" s="117">
        <v>2</v>
      </c>
      <c r="B1425" s="319" t="s">
        <v>609</v>
      </c>
      <c r="C1425" s="119" t="s">
        <v>587</v>
      </c>
      <c r="D1425" s="120">
        <v>2000000</v>
      </c>
      <c r="E1425" s="88" t="s">
        <v>20</v>
      </c>
      <c r="F1425" s="278">
        <f>D1425</f>
        <v>2000000</v>
      </c>
      <c r="G1425" s="206"/>
      <c r="H1425" s="206"/>
      <c r="I1425" s="85"/>
    </row>
    <row r="1426" spans="1:9" s="83" customFormat="1" ht="31.5" x14ac:dyDescent="0.25">
      <c r="A1426" s="117">
        <v>3</v>
      </c>
      <c r="B1426" s="319" t="s">
        <v>610</v>
      </c>
      <c r="C1426" s="119" t="s">
        <v>588</v>
      </c>
      <c r="D1426" s="120">
        <v>1500000</v>
      </c>
      <c r="E1426" s="88" t="s">
        <v>20</v>
      </c>
      <c r="F1426" s="278">
        <v>0</v>
      </c>
      <c r="G1426" s="206"/>
      <c r="H1426" s="206"/>
      <c r="I1426" s="85"/>
    </row>
    <row r="1427" spans="1:9" s="83" customFormat="1" ht="15.75" x14ac:dyDescent="0.25">
      <c r="A1427" s="117">
        <v>4</v>
      </c>
      <c r="B1427" s="319" t="s">
        <v>611</v>
      </c>
      <c r="C1427" s="119" t="s">
        <v>589</v>
      </c>
      <c r="D1427" s="120">
        <v>1000000</v>
      </c>
      <c r="E1427" s="123">
        <v>907500</v>
      </c>
      <c r="F1427" s="278">
        <f t="shared" ref="F1427:F1441" si="40">D1427</f>
        <v>1000000</v>
      </c>
      <c r="G1427" s="206"/>
      <c r="H1427" s="206"/>
      <c r="I1427" s="85"/>
    </row>
    <row r="1428" spans="1:9" s="83" customFormat="1" ht="31.5" x14ac:dyDescent="0.25">
      <c r="A1428" s="117">
        <v>5</v>
      </c>
      <c r="B1428" s="319" t="s">
        <v>612</v>
      </c>
      <c r="C1428" s="119" t="s">
        <v>590</v>
      </c>
      <c r="D1428" s="120">
        <v>304000</v>
      </c>
      <c r="E1428" s="88" t="s">
        <v>20</v>
      </c>
      <c r="F1428" s="278">
        <f t="shared" si="40"/>
        <v>304000</v>
      </c>
      <c r="G1428" s="206"/>
      <c r="H1428" s="206"/>
      <c r="I1428" s="85"/>
    </row>
    <row r="1429" spans="1:9" s="83" customFormat="1" ht="31.5" x14ac:dyDescent="0.25">
      <c r="A1429" s="117">
        <v>6</v>
      </c>
      <c r="B1429" s="319" t="s">
        <v>613</v>
      </c>
      <c r="C1429" s="119" t="s">
        <v>591</v>
      </c>
      <c r="D1429" s="120">
        <v>450000</v>
      </c>
      <c r="E1429" s="88" t="s">
        <v>20</v>
      </c>
      <c r="F1429" s="278">
        <f t="shared" si="40"/>
        <v>450000</v>
      </c>
      <c r="G1429" s="206"/>
      <c r="H1429" s="206"/>
      <c r="I1429" s="85"/>
    </row>
    <row r="1430" spans="1:9" s="83" customFormat="1" ht="15.75" x14ac:dyDescent="0.25">
      <c r="A1430" s="117">
        <v>7</v>
      </c>
      <c r="B1430" s="319" t="s">
        <v>614</v>
      </c>
      <c r="C1430" s="119" t="s">
        <v>592</v>
      </c>
      <c r="D1430" s="120">
        <v>500000</v>
      </c>
      <c r="E1430" s="88" t="s">
        <v>20</v>
      </c>
      <c r="F1430" s="278">
        <f t="shared" si="40"/>
        <v>500000</v>
      </c>
      <c r="G1430" s="206"/>
      <c r="H1430" s="206"/>
      <c r="I1430" s="85"/>
    </row>
    <row r="1431" spans="1:9" s="83" customFormat="1" ht="31.5" x14ac:dyDescent="0.25">
      <c r="A1431" s="117">
        <v>8</v>
      </c>
      <c r="B1431" s="319" t="s">
        <v>615</v>
      </c>
      <c r="C1431" s="119" t="s">
        <v>593</v>
      </c>
      <c r="D1431" s="120">
        <v>480000</v>
      </c>
      <c r="E1431" s="123">
        <v>396000</v>
      </c>
      <c r="F1431" s="278">
        <f t="shared" si="40"/>
        <v>480000</v>
      </c>
      <c r="G1431" s="206"/>
      <c r="H1431" s="206"/>
      <c r="I1431" s="85"/>
    </row>
    <row r="1432" spans="1:9" s="83" customFormat="1" ht="31.5" x14ac:dyDescent="0.25">
      <c r="A1432" s="117">
        <v>9</v>
      </c>
      <c r="B1432" s="319" t="s">
        <v>616</v>
      </c>
      <c r="C1432" s="119" t="s">
        <v>594</v>
      </c>
      <c r="D1432" s="122">
        <v>700</v>
      </c>
      <c r="E1432" s="88" t="s">
        <v>20</v>
      </c>
      <c r="F1432" s="278">
        <f t="shared" si="40"/>
        <v>700</v>
      </c>
      <c r="G1432" s="206"/>
      <c r="H1432" s="206"/>
      <c r="I1432" s="85"/>
    </row>
    <row r="1433" spans="1:9" s="83" customFormat="1" ht="31.5" x14ac:dyDescent="0.25">
      <c r="A1433" s="117">
        <v>10</v>
      </c>
      <c r="B1433" s="319" t="s">
        <v>617</v>
      </c>
      <c r="C1433" s="119" t="s">
        <v>595</v>
      </c>
      <c r="D1433" s="120">
        <v>480000</v>
      </c>
      <c r="E1433" s="123">
        <v>396000</v>
      </c>
      <c r="F1433" s="278">
        <f t="shared" si="40"/>
        <v>480000</v>
      </c>
      <c r="G1433" s="206"/>
      <c r="H1433" s="206"/>
      <c r="I1433" s="85"/>
    </row>
    <row r="1434" spans="1:9" s="83" customFormat="1" ht="31.5" x14ac:dyDescent="0.25">
      <c r="A1434" s="117">
        <v>11</v>
      </c>
      <c r="B1434" s="319" t="s">
        <v>618</v>
      </c>
      <c r="C1434" s="119" t="s">
        <v>596</v>
      </c>
      <c r="D1434" s="120">
        <v>350000</v>
      </c>
      <c r="E1434" s="88" t="s">
        <v>20</v>
      </c>
      <c r="F1434" s="278">
        <f t="shared" si="40"/>
        <v>350000</v>
      </c>
      <c r="G1434" s="206"/>
      <c r="H1434" s="206"/>
      <c r="I1434" s="85"/>
    </row>
    <row r="1435" spans="1:9" s="83" customFormat="1" ht="18" customHeight="1" x14ac:dyDescent="0.25">
      <c r="A1435" s="117">
        <v>12</v>
      </c>
      <c r="B1435" s="319" t="s">
        <v>619</v>
      </c>
      <c r="C1435" s="119" t="s">
        <v>597</v>
      </c>
      <c r="D1435" s="122">
        <v>0</v>
      </c>
      <c r="E1435" s="88" t="s">
        <v>20</v>
      </c>
      <c r="F1435" s="278">
        <f t="shared" si="40"/>
        <v>0</v>
      </c>
      <c r="G1435" s="206"/>
      <c r="H1435" s="206"/>
      <c r="I1435" s="85"/>
    </row>
    <row r="1436" spans="1:9" s="83" customFormat="1" ht="31.5" x14ac:dyDescent="0.25">
      <c r="A1436" s="117">
        <v>13</v>
      </c>
      <c r="B1436" s="319" t="s">
        <v>620</v>
      </c>
      <c r="C1436" s="119" t="s">
        <v>598</v>
      </c>
      <c r="D1436" s="120">
        <v>750000</v>
      </c>
      <c r="E1436" s="88" t="s">
        <v>20</v>
      </c>
      <c r="F1436" s="278">
        <f t="shared" si="40"/>
        <v>750000</v>
      </c>
      <c r="G1436" s="206"/>
      <c r="H1436" s="206"/>
      <c r="I1436" s="85"/>
    </row>
    <row r="1437" spans="1:9" s="83" customFormat="1" ht="15.75" x14ac:dyDescent="0.25">
      <c r="A1437" s="117">
        <v>14</v>
      </c>
      <c r="B1437" s="319" t="s">
        <v>621</v>
      </c>
      <c r="C1437" s="119" t="s">
        <v>599</v>
      </c>
      <c r="D1437" s="120">
        <v>600000</v>
      </c>
      <c r="E1437" s="88" t="s">
        <v>20</v>
      </c>
      <c r="F1437" s="278">
        <f t="shared" si="40"/>
        <v>600000</v>
      </c>
      <c r="G1437" s="206"/>
      <c r="H1437" s="206"/>
      <c r="I1437" s="85"/>
    </row>
    <row r="1438" spans="1:9" s="83" customFormat="1" ht="31.5" x14ac:dyDescent="0.25">
      <c r="A1438" s="117">
        <v>15</v>
      </c>
      <c r="B1438" s="319" t="s">
        <v>622</v>
      </c>
      <c r="C1438" s="119" t="s">
        <v>600</v>
      </c>
      <c r="D1438" s="120">
        <v>2050000</v>
      </c>
      <c r="E1438" s="88" t="s">
        <v>20</v>
      </c>
      <c r="F1438" s="278">
        <f t="shared" si="40"/>
        <v>2050000</v>
      </c>
      <c r="G1438" s="206"/>
      <c r="H1438" s="206"/>
      <c r="I1438" s="85"/>
    </row>
    <row r="1439" spans="1:9" s="83" customFormat="1" ht="15.75" x14ac:dyDescent="0.25">
      <c r="A1439" s="117">
        <v>16</v>
      </c>
      <c r="B1439" s="319" t="s">
        <v>623</v>
      </c>
      <c r="C1439" s="119" t="s">
        <v>601</v>
      </c>
      <c r="D1439" s="120">
        <v>585000</v>
      </c>
      <c r="E1439" s="88" t="s">
        <v>20</v>
      </c>
      <c r="F1439" s="278">
        <f t="shared" si="40"/>
        <v>585000</v>
      </c>
      <c r="G1439" s="206"/>
      <c r="H1439" s="206"/>
      <c r="I1439" s="85"/>
    </row>
    <row r="1440" spans="1:9" s="83" customFormat="1" ht="15.75" x14ac:dyDescent="0.25">
      <c r="A1440" s="117">
        <v>17</v>
      </c>
      <c r="B1440" s="319" t="s">
        <v>624</v>
      </c>
      <c r="C1440" s="119" t="s">
        <v>602</v>
      </c>
      <c r="D1440" s="120">
        <v>630000</v>
      </c>
      <c r="E1440" s="123">
        <v>522500</v>
      </c>
      <c r="F1440" s="278">
        <f t="shared" si="40"/>
        <v>630000</v>
      </c>
      <c r="G1440" s="206"/>
      <c r="H1440" s="206"/>
      <c r="I1440" s="85"/>
    </row>
    <row r="1441" spans="1:9" s="83" customFormat="1" ht="15.75" x14ac:dyDescent="0.25">
      <c r="A1441" s="117">
        <v>18</v>
      </c>
      <c r="B1441" s="319" t="s">
        <v>625</v>
      </c>
      <c r="C1441" s="119" t="s">
        <v>603</v>
      </c>
      <c r="D1441" s="120">
        <v>800000</v>
      </c>
      <c r="E1441" s="88" t="s">
        <v>20</v>
      </c>
      <c r="F1441" s="278">
        <f t="shared" si="40"/>
        <v>800000</v>
      </c>
      <c r="G1441" s="206"/>
      <c r="H1441" s="206"/>
      <c r="I1441" s="85"/>
    </row>
    <row r="1442" spans="1:9" s="83" customFormat="1" ht="15.75" x14ac:dyDescent="0.25">
      <c r="A1442" s="117">
        <v>19</v>
      </c>
      <c r="B1442" s="319" t="s">
        <v>626</v>
      </c>
      <c r="C1442" s="119" t="s">
        <v>604</v>
      </c>
      <c r="D1442" s="120">
        <v>1000000</v>
      </c>
      <c r="E1442" s="88" t="s">
        <v>20</v>
      </c>
      <c r="F1442" s="278">
        <v>0</v>
      </c>
      <c r="G1442" s="206"/>
      <c r="H1442" s="206"/>
      <c r="I1442" s="85"/>
    </row>
    <row r="1443" spans="1:9" s="83" customFormat="1" ht="15.75" x14ac:dyDescent="0.25">
      <c r="A1443" s="117">
        <v>20</v>
      </c>
      <c r="B1443" s="319" t="s">
        <v>627</v>
      </c>
      <c r="C1443" s="119" t="s">
        <v>605</v>
      </c>
      <c r="D1443" s="120">
        <v>4000000</v>
      </c>
      <c r="E1443" s="88" t="s">
        <v>20</v>
      </c>
      <c r="F1443" s="278">
        <v>0</v>
      </c>
      <c r="G1443" s="206"/>
      <c r="H1443" s="206"/>
      <c r="I1443" s="85"/>
    </row>
    <row r="1444" spans="1:9" s="83" customFormat="1" ht="63" x14ac:dyDescent="0.25">
      <c r="A1444" s="117">
        <v>21</v>
      </c>
      <c r="B1444" s="319" t="s">
        <v>632</v>
      </c>
      <c r="C1444" s="119" t="s">
        <v>606</v>
      </c>
      <c r="D1444" s="120">
        <v>1000000</v>
      </c>
      <c r="E1444" s="88" t="s">
        <v>20</v>
      </c>
      <c r="F1444" s="278">
        <v>0</v>
      </c>
      <c r="G1444" s="206"/>
      <c r="H1444" s="206"/>
      <c r="I1444" s="85"/>
    </row>
    <row r="1445" spans="1:9" s="83" customFormat="1" ht="15.75" x14ac:dyDescent="0.25">
      <c r="A1445" s="117">
        <v>22</v>
      </c>
      <c r="B1445" s="319" t="s">
        <v>633</v>
      </c>
      <c r="C1445" s="119" t="s">
        <v>607</v>
      </c>
      <c r="D1445" s="120">
        <v>320300</v>
      </c>
      <c r="E1445" s="88" t="s">
        <v>20</v>
      </c>
      <c r="F1445" s="278">
        <f>D1445</f>
        <v>320300</v>
      </c>
      <c r="G1445" s="206"/>
      <c r="H1445" s="206"/>
      <c r="I1445" s="85"/>
    </row>
    <row r="1446" spans="1:9" s="83" customFormat="1" ht="15.75" x14ac:dyDescent="0.25">
      <c r="A1446" s="117">
        <v>23</v>
      </c>
      <c r="B1446" s="319" t="s">
        <v>634</v>
      </c>
      <c r="C1446" s="119" t="s">
        <v>608</v>
      </c>
      <c r="D1446" s="120">
        <v>200000</v>
      </c>
      <c r="E1446" s="88" t="s">
        <v>20</v>
      </c>
      <c r="F1446" s="278">
        <f>D1446</f>
        <v>200000</v>
      </c>
      <c r="G1446" s="206"/>
      <c r="H1446" s="206"/>
      <c r="I1446" s="85"/>
    </row>
    <row r="1447" spans="1:9" s="83" customFormat="1" ht="15" customHeight="1" x14ac:dyDescent="0.25">
      <c r="A1447" s="1201" t="s">
        <v>585</v>
      </c>
      <c r="B1447" s="1201"/>
      <c r="C1447" s="1201"/>
      <c r="D1447" s="102">
        <v>20000000</v>
      </c>
      <c r="E1447" s="103">
        <v>2222000</v>
      </c>
      <c r="F1447" s="279">
        <f>SUM(F1424:F1446)</f>
        <v>12500000</v>
      </c>
      <c r="G1447" s="148"/>
      <c r="H1447" s="148"/>
      <c r="I1447" s="85"/>
    </row>
    <row r="1448" spans="1:9" s="83" customFormat="1" ht="15" customHeight="1" x14ac:dyDescent="0.25">
      <c r="A1448" s="1201" t="s">
        <v>3439</v>
      </c>
      <c r="B1448" s="1201"/>
      <c r="C1448" s="1201"/>
      <c r="D1448" s="98">
        <f>D1447+D1422</f>
        <v>2191140000</v>
      </c>
      <c r="E1448" s="98">
        <f>E1447+E1422</f>
        <v>23051016.609999999</v>
      </c>
      <c r="F1448" s="279">
        <f>F1447+F1422</f>
        <v>1612500000</v>
      </c>
      <c r="G1448" s="148"/>
      <c r="H1448" s="148"/>
      <c r="I1448" s="171"/>
    </row>
    <row r="1449" spans="1:9" s="83" customFormat="1" ht="15.75" x14ac:dyDescent="0.25">
      <c r="A1449" s="1202" t="s">
        <v>3441</v>
      </c>
      <c r="B1449" s="1202"/>
      <c r="C1449" s="1202"/>
      <c r="D1449" s="102">
        <f>D1448+D1393+D1202+D1069+D1001+D998+D935+D732+D652+D570+D389+D266+D179</f>
        <v>80470043323.580002</v>
      </c>
      <c r="E1449" s="102">
        <f>E1448+E1393+E1202+E1069+E1001+E998+E935+E732+E652+E570+E389+E266+E179</f>
        <v>7013846407.75</v>
      </c>
      <c r="F1449" s="301">
        <f>F1448+F1393+F1202+F1069+F1001+F998+F935+F732+F652+F570+F389+F266+F179</f>
        <v>69873476964</v>
      </c>
      <c r="G1449" s="103"/>
      <c r="H1449" s="103"/>
      <c r="I1449" s="85"/>
    </row>
    <row r="1450" spans="1:9" s="83" customFormat="1" ht="0.6" customHeight="1" x14ac:dyDescent="0.25">
      <c r="A1450" s="1202"/>
      <c r="B1450" s="1202"/>
      <c r="C1450" s="1202"/>
      <c r="D1450" s="181">
        <f>'capital by sector'!D394+'capital by sector'!D553+'capital by sector'!D386+'capital by sector'!D142+'capital by sector'!D702+'capital by sector'!D666+'capital by sector'!D375+'capital by sector'!D891+'capital by sector'!D138+'capital by sector'!D633+'capital by sector'!D1380+'capital by sector'!D379+'capital by sector'!D1088+'capital by sector'!D248+'capital by sector'!D1368+'capital by sector'!D713+'capital by sector'!D855+'capital by sector'!D845+'capital by sector'!D736+'capital by sector'!D1357+'capital by sector'!D132+'capital by sector'!D1183+'capital by sector'!D584+'capital by sector'!D868+'capital by sector'!D1170+'capital by sector'!D1163+'capital by sector'!D952+'capital by sector'!D1346+'capital by sector'!D1176+'capital by sector'!D1016+'capital by sector'!D527+'capital by sector'!D1339+'capital by sector'!D692+'capital by sector'!D678+'capital by sector'!D915+'capital by sector'!D1335+'capital by sector'!D941+'capital by sector'!D185+'capital by sector'!D1314+'capital by sector'!D838+'capital by sector'!D1040+'capital by sector'!D602+'capital by sector'!D461+'capital by sector'!D1139+'capital by sector'!D990+'capital by sector'!D304+'capital by sector'!D1113+'capital by sector'!D232+'capital by sector'!D206+'capital by sector'!D40+'capital by sector'!D267+'capital by sector'!D1307+'capital by sector'!D1302+'capital by sector'!D1299+'capital by sector'!D1488+'capital by sector'!D467+'capital by sector'!D1232+'capital by sector'!D1245+'capital by sector'!D536+'capital by sector'!D730+'capital by sector'!D841+'capital by sector'!D1238+'capital by sector'!D1253+'capital by sector'!D1210+'capital by sector'!D1081+'capital by sector'!D513+'capital by sector'!D274+'capital by sector'!D122+'capital by sector'!D1286+'capital by sector'!D1270+'capital by sector'!D1264+'capital by sector'!D1204+'capital by sector'!D540+'capital by sector'!D365+'capital by sector'!D100+'capital by sector'!D88+'capital by sector'!D79+'capital by sector'!D747+'capital by sector'!D383</f>
        <v>44190373465.860001</v>
      </c>
      <c r="E1450" s="181"/>
      <c r="F1450" s="302">
        <f>'capital by sector'!F394+'capital by sector'!F553+'capital by sector'!F386+'capital by sector'!F142+'capital by sector'!F702+'capital by sector'!F666+'capital by sector'!F375+'capital by sector'!F891+'capital by sector'!F138+'capital by sector'!F633+'capital by sector'!F1380+'capital by sector'!F379+'capital by sector'!F1088+'capital by sector'!F248+'capital by sector'!F1368+'capital by sector'!F713+'capital by sector'!F855+'capital by sector'!F845+'capital by sector'!F736+'capital by sector'!F1357+'capital by sector'!F132+'capital by sector'!F1183+'capital by sector'!F584+'capital by sector'!F868+'capital by sector'!F1170+'capital by sector'!F1163+'capital by sector'!F952+'capital by sector'!F1346+'capital by sector'!F1176+'capital by sector'!F1016+'capital by sector'!F527+'capital by sector'!F1339+'capital by sector'!F692+'capital by sector'!F678+'capital by sector'!F915+'capital by sector'!F1335+'capital by sector'!F941+'capital by sector'!F185+'capital by sector'!F1314+'capital by sector'!F838+'capital by sector'!F1040+'capital by sector'!F602+'capital by sector'!F461+'capital by sector'!F1139+'capital by sector'!F990+'capital by sector'!F304+'capital by sector'!F1113+'capital by sector'!F232+'capital by sector'!F206+'capital by sector'!F40+'capital by sector'!F267+'capital by sector'!F1307+'capital by sector'!F1302+'capital by sector'!F1299+'capital by sector'!F1488+'capital by sector'!F467+'capital by sector'!F1232+'capital by sector'!F1245+'capital by sector'!F536+'capital by sector'!F730+'capital by sector'!F841+'capital by sector'!F1238+'capital by sector'!F1253+'capital by sector'!F1210+'capital by sector'!F1081+'capital by sector'!F513+'capital by sector'!F274+'capital by sector'!F122+'capital by sector'!F1286+'capital by sector'!F1270+'capital by sector'!F1264+'capital by sector'!F1204+'capital by sector'!F540+'capital by sector'!F365+'capital by sector'!F100+'capital by sector'!F88+'capital by sector'!F79+'capital by sector'!F747+'capital by sector'!F383</f>
        <v>14507927381.549999</v>
      </c>
      <c r="G1450" s="263"/>
      <c r="H1450" s="263"/>
    </row>
    <row r="1451" spans="1:9" s="83" customFormat="1" ht="15.75" x14ac:dyDescent="0.25">
      <c r="B1451" s="325"/>
      <c r="C1451" s="153"/>
      <c r="D1451" s="183" t="s">
        <v>2917</v>
      </c>
      <c r="E1451" s="231">
        <f>D1449-F1449</f>
        <v>10596566359.580002</v>
      </c>
      <c r="F1451" s="303"/>
      <c r="G1451" s="184"/>
      <c r="H1451" s="184"/>
    </row>
  </sheetData>
  <mergeCells count="142">
    <mergeCell ref="A117:C117"/>
    <mergeCell ref="A126:C126"/>
    <mergeCell ref="A131:C131"/>
    <mergeCell ref="A135:C135"/>
    <mergeCell ref="A178:C178"/>
    <mergeCell ref="A179:C179"/>
    <mergeCell ref="A1:F1"/>
    <mergeCell ref="A3:F3"/>
    <mergeCell ref="A35:C35"/>
    <mergeCell ref="A74:C74"/>
    <mergeCell ref="A83:C83"/>
    <mergeCell ref="A95:C95"/>
    <mergeCell ref="A258:C258"/>
    <mergeCell ref="A265:C265"/>
    <mergeCell ref="A266:C266"/>
    <mergeCell ref="A267:F267"/>
    <mergeCell ref="A294:C294"/>
    <mergeCell ref="A305:C305"/>
    <mergeCell ref="A180:F180"/>
    <mergeCell ref="B181:F181"/>
    <mergeCell ref="A198:C198"/>
    <mergeCell ref="B199:F199"/>
    <mergeCell ref="A224:C224"/>
    <mergeCell ref="A240:C240"/>
    <mergeCell ref="A330:C330"/>
    <mergeCell ref="A333:C333"/>
    <mergeCell ref="A336:C336"/>
    <mergeCell ref="A339:C339"/>
    <mergeCell ref="A355:C355"/>
    <mergeCell ref="A365:C365"/>
    <mergeCell ref="A311:C311"/>
    <mergeCell ref="A314:C314"/>
    <mergeCell ref="A317:C317"/>
    <mergeCell ref="A320:C320"/>
    <mergeCell ref="A323:C323"/>
    <mergeCell ref="A327:C327"/>
    <mergeCell ref="A389:C389"/>
    <mergeCell ref="A390:F390"/>
    <mergeCell ref="A450:C450"/>
    <mergeCell ref="A455:C455"/>
    <mergeCell ref="A479:C479"/>
    <mergeCell ref="A499:C499"/>
    <mergeCell ref="A369:C369"/>
    <mergeCell ref="B370:C370"/>
    <mergeCell ref="A373:C373"/>
    <mergeCell ref="A376:C376"/>
    <mergeCell ref="A384:C384"/>
    <mergeCell ref="A388:C388"/>
    <mergeCell ref="A571:F571"/>
    <mergeCell ref="A587:C587"/>
    <mergeCell ref="A618:C618"/>
    <mergeCell ref="A637:C637"/>
    <mergeCell ref="A640:C640"/>
    <mergeCell ref="A651:C651"/>
    <mergeCell ref="A513:C513"/>
    <mergeCell ref="A522:C522"/>
    <mergeCell ref="A539:C539"/>
    <mergeCell ref="A546:C546"/>
    <mergeCell ref="A569:C569"/>
    <mergeCell ref="A570:C570"/>
    <mergeCell ref="A715:C715"/>
    <mergeCell ref="A720:C720"/>
    <mergeCell ref="B721:C721"/>
    <mergeCell ref="A731:C731"/>
    <mergeCell ref="A732:C732"/>
    <mergeCell ref="A733:F733"/>
    <mergeCell ref="A652:C652"/>
    <mergeCell ref="A653:F653"/>
    <mergeCell ref="A663:C663"/>
    <mergeCell ref="A677:C677"/>
    <mergeCell ref="A687:C687"/>
    <mergeCell ref="A698:C698"/>
    <mergeCell ref="A838:C838"/>
    <mergeCell ref="A851:C851"/>
    <mergeCell ref="A873:C873"/>
    <mergeCell ref="A897:C897"/>
    <mergeCell ref="A923:C923"/>
    <mergeCell ref="A926:C926"/>
    <mergeCell ref="A768:C768"/>
    <mergeCell ref="A796:C796"/>
    <mergeCell ref="A807:C807"/>
    <mergeCell ref="A821:C821"/>
    <mergeCell ref="A824:C824"/>
    <mergeCell ref="A828:C828"/>
    <mergeCell ref="A998:C998"/>
    <mergeCell ref="A999:F999"/>
    <mergeCell ref="A1001:C1001"/>
    <mergeCell ref="A1002:F1002"/>
    <mergeCell ref="A1021:C1021"/>
    <mergeCell ref="A1036:C1036"/>
    <mergeCell ref="A934:C934"/>
    <mergeCell ref="A935:C935"/>
    <mergeCell ref="A936:F936"/>
    <mergeCell ref="A971:C971"/>
    <mergeCell ref="A993:C993"/>
    <mergeCell ref="A997:C997"/>
    <mergeCell ref="A1118:C1118"/>
    <mergeCell ref="A1142:C1142"/>
    <mergeCell ref="A1149:C1149"/>
    <mergeCell ref="A1155:C1155"/>
    <mergeCell ref="A1162:C1162"/>
    <mergeCell ref="A1166:C1166"/>
    <mergeCell ref="A1052:C1052"/>
    <mergeCell ref="A1061:C1061"/>
    <mergeCell ref="A1068:C1068"/>
    <mergeCell ref="A1069:C1069"/>
    <mergeCell ref="A1070:F1070"/>
    <mergeCell ref="A1093:C1093"/>
    <mergeCell ref="A1222:C1222"/>
    <mergeCell ref="A1230:C1230"/>
    <mergeCell ref="A1236:C1236"/>
    <mergeCell ref="A1241:C1241"/>
    <mergeCell ref="A1247:C1247"/>
    <mergeCell ref="A1263:C1263"/>
    <mergeCell ref="A1188:C1188"/>
    <mergeCell ref="A1201:C1201"/>
    <mergeCell ref="A1202:C1202"/>
    <mergeCell ref="A1203:F1203"/>
    <mergeCell ref="A1210:C1210"/>
    <mergeCell ref="A1215:C1215"/>
    <mergeCell ref="A1321:C1321"/>
    <mergeCell ref="A1332:C1332"/>
    <mergeCell ref="A1343:C1343"/>
    <mergeCell ref="A1355:C1355"/>
    <mergeCell ref="A1361:C1361"/>
    <mergeCell ref="A1366:C1366"/>
    <mergeCell ref="A1274:C1274"/>
    <mergeCell ref="A1277:C1277"/>
    <mergeCell ref="A1282:C1282"/>
    <mergeCell ref="A1289:C1289"/>
    <mergeCell ref="A1310:C1310"/>
    <mergeCell ref="A1314:C1314"/>
    <mergeCell ref="A1447:C1447"/>
    <mergeCell ref="A1448:C1448"/>
    <mergeCell ref="A1449:C1449"/>
    <mergeCell ref="A1450:C1450"/>
    <mergeCell ref="A1369:C1369"/>
    <mergeCell ref="A1389:C1389"/>
    <mergeCell ref="A1392:C1392"/>
    <mergeCell ref="A1393:C1393"/>
    <mergeCell ref="A1394:F1394"/>
    <mergeCell ref="A1422:C142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7"/>
  <sheetViews>
    <sheetView topLeftCell="C1" zoomScale="60" zoomScaleNormal="60" workbookViewId="0">
      <pane ySplit="2" topLeftCell="A118" activePane="bottomLeft" state="frozen"/>
      <selection pane="bottomLeft" activeCell="M122" sqref="M122"/>
    </sheetView>
  </sheetViews>
  <sheetFormatPr defaultRowHeight="15" x14ac:dyDescent="0.25"/>
  <cols>
    <col min="1" max="1" width="3.85546875" bestFit="1" customWidth="1"/>
    <col min="2" max="2" width="10.42578125" bestFit="1" customWidth="1"/>
    <col min="3" max="3" width="34.5703125" bestFit="1" customWidth="1"/>
    <col min="4" max="4" width="17.7109375" bestFit="1" customWidth="1"/>
    <col min="5" max="5" width="15.85546875" bestFit="1" customWidth="1"/>
    <col min="6" max="6" width="14.85546875" style="4" customWidth="1"/>
    <col min="7" max="11" width="15.85546875" customWidth="1"/>
    <col min="12" max="12" width="15.85546875" style="4" customWidth="1"/>
    <col min="13" max="13" width="19.85546875" bestFit="1" customWidth="1"/>
    <col min="14" max="14" width="15.85546875" customWidth="1"/>
    <col min="15" max="15" width="16.85546875" customWidth="1"/>
  </cols>
  <sheetData>
    <row r="1" spans="1:15" ht="32.25" thickBot="1" x14ac:dyDescent="0.3">
      <c r="A1" s="335" t="s">
        <v>2918</v>
      </c>
      <c r="B1" s="335" t="s">
        <v>3500</v>
      </c>
      <c r="C1" s="335" t="s">
        <v>3501</v>
      </c>
      <c r="D1" s="1418" t="s">
        <v>3667</v>
      </c>
      <c r="E1" s="1419"/>
      <c r="F1" s="1418" t="s">
        <v>3668</v>
      </c>
      <c r="G1" s="1419"/>
      <c r="H1" s="1418" t="s">
        <v>3669</v>
      </c>
      <c r="I1" s="1419"/>
      <c r="J1" s="1418" t="s">
        <v>3676</v>
      </c>
      <c r="K1" s="1419"/>
      <c r="L1" s="1418" t="s">
        <v>3677</v>
      </c>
      <c r="M1" s="1419"/>
      <c r="N1" s="1418" t="s">
        <v>3670</v>
      </c>
      <c r="O1" s="1419"/>
    </row>
    <row r="2" spans="1:15" ht="23.45" customHeight="1" thickBot="1" x14ac:dyDescent="0.3">
      <c r="A2" s="335"/>
      <c r="B2" s="335"/>
      <c r="C2" s="335"/>
      <c r="D2" s="335" t="s">
        <v>3671</v>
      </c>
      <c r="E2" s="335" t="s">
        <v>3410</v>
      </c>
      <c r="F2" s="346" t="s">
        <v>3671</v>
      </c>
      <c r="G2" s="335" t="s">
        <v>4000</v>
      </c>
      <c r="H2" s="335" t="s">
        <v>3671</v>
      </c>
      <c r="I2" s="335" t="s">
        <v>3410</v>
      </c>
      <c r="J2" s="335" t="s">
        <v>3671</v>
      </c>
      <c r="K2" s="335" t="s">
        <v>3410</v>
      </c>
      <c r="L2" s="346" t="s">
        <v>3671</v>
      </c>
      <c r="M2" s="335" t="s">
        <v>3410</v>
      </c>
      <c r="N2" s="335" t="s">
        <v>3671</v>
      </c>
      <c r="O2" s="335" t="s">
        <v>3410</v>
      </c>
    </row>
    <row r="3" spans="1:15" ht="15.75" thickBot="1" x14ac:dyDescent="0.3">
      <c r="A3" s="336"/>
      <c r="B3" s="336">
        <v>1</v>
      </c>
      <c r="C3" s="1412" t="s">
        <v>3502</v>
      </c>
      <c r="D3" s="1413"/>
      <c r="E3" s="1413"/>
      <c r="F3" s="1413"/>
      <c r="G3" s="1413"/>
      <c r="H3" s="1413"/>
      <c r="I3" s="1413"/>
      <c r="J3" s="1413"/>
      <c r="K3" s="1413"/>
      <c r="L3" s="1413"/>
      <c r="M3" s="1413"/>
      <c r="N3" s="1413"/>
      <c r="O3" s="1414"/>
    </row>
    <row r="4" spans="1:15" ht="15.75" thickBot="1" x14ac:dyDescent="0.3">
      <c r="A4" s="337">
        <v>1</v>
      </c>
      <c r="B4" s="337">
        <v>23305100100</v>
      </c>
      <c r="C4" s="338" t="s">
        <v>3503</v>
      </c>
      <c r="D4" s="344">
        <v>646765431.97000003</v>
      </c>
      <c r="E4" s="344">
        <v>630876209.99000001</v>
      </c>
      <c r="F4" s="344"/>
      <c r="G4" s="344"/>
      <c r="H4" s="344"/>
      <c r="I4" s="344">
        <v>0</v>
      </c>
      <c r="J4" s="344"/>
      <c r="K4" s="344">
        <v>0</v>
      </c>
      <c r="L4" s="344"/>
      <c r="M4" s="344">
        <v>0</v>
      </c>
      <c r="N4" s="344"/>
      <c r="O4" s="339"/>
    </row>
    <row r="5" spans="1:15" ht="21.75" thickBot="1" x14ac:dyDescent="0.3">
      <c r="A5" s="337">
        <v>3</v>
      </c>
      <c r="B5" s="337">
        <v>23405600100</v>
      </c>
      <c r="C5" s="338" t="s">
        <v>3504</v>
      </c>
      <c r="D5" s="344"/>
      <c r="E5" s="344"/>
      <c r="F5" s="344"/>
      <c r="G5" s="344"/>
      <c r="H5" s="344"/>
      <c r="I5" s="344">
        <v>0</v>
      </c>
      <c r="J5" s="344"/>
      <c r="K5" s="344">
        <v>0</v>
      </c>
      <c r="L5" s="344"/>
      <c r="M5" s="344">
        <v>0</v>
      </c>
      <c r="N5" s="344"/>
      <c r="O5" s="339"/>
    </row>
    <row r="6" spans="1:15" ht="21.75" thickBot="1" x14ac:dyDescent="0.3">
      <c r="A6" s="337">
        <v>4</v>
      </c>
      <c r="B6" s="337">
        <v>11102000100</v>
      </c>
      <c r="C6" s="338" t="s">
        <v>3505</v>
      </c>
      <c r="D6" s="344"/>
      <c r="E6" s="344"/>
      <c r="F6" s="344"/>
      <c r="G6" s="344"/>
      <c r="H6" s="344"/>
      <c r="I6" s="344">
        <v>0</v>
      </c>
      <c r="J6" s="344"/>
      <c r="K6" s="344">
        <v>0</v>
      </c>
      <c r="L6" s="344"/>
      <c r="M6" s="344">
        <v>0</v>
      </c>
      <c r="N6" s="344"/>
      <c r="O6" s="339"/>
    </row>
    <row r="7" spans="1:15" ht="15.75" thickBot="1" x14ac:dyDescent="0.3">
      <c r="A7" s="337">
        <v>5</v>
      </c>
      <c r="B7" s="337">
        <v>21500100100</v>
      </c>
      <c r="C7" s="338" t="s">
        <v>3506</v>
      </c>
      <c r="D7" s="344">
        <v>518538361.54000002</v>
      </c>
      <c r="E7" s="344">
        <v>451973871.19</v>
      </c>
      <c r="F7" s="344"/>
      <c r="G7" s="344"/>
      <c r="H7" s="344"/>
      <c r="I7" s="344">
        <v>0</v>
      </c>
      <c r="J7" s="344"/>
      <c r="K7" s="344">
        <v>0</v>
      </c>
      <c r="L7" s="344"/>
      <c r="M7" s="344">
        <v>0</v>
      </c>
      <c r="N7" s="344"/>
      <c r="O7" s="339"/>
    </row>
    <row r="8" spans="1:15" ht="15.75" thickBot="1" x14ac:dyDescent="0.3">
      <c r="A8" s="337">
        <v>6</v>
      </c>
      <c r="B8" s="337">
        <v>21502100100</v>
      </c>
      <c r="C8" s="338" t="s">
        <v>3507</v>
      </c>
      <c r="D8" s="344"/>
      <c r="E8" s="344"/>
      <c r="F8" s="344"/>
      <c r="G8" s="344"/>
      <c r="H8" s="344"/>
      <c r="I8" s="344">
        <v>0</v>
      </c>
      <c r="J8" s="344"/>
      <c r="K8" s="344">
        <v>0</v>
      </c>
      <c r="L8" s="344"/>
      <c r="M8" s="344">
        <v>0</v>
      </c>
      <c r="N8" s="344"/>
      <c r="O8" s="339"/>
    </row>
    <row r="9" spans="1:15" ht="15.75" thickBot="1" x14ac:dyDescent="0.3">
      <c r="A9" s="337">
        <v>7</v>
      </c>
      <c r="B9" s="337">
        <v>21510200100</v>
      </c>
      <c r="C9" s="338" t="s">
        <v>3508</v>
      </c>
      <c r="D9" s="344">
        <v>295642468.93000001</v>
      </c>
      <c r="E9" s="344">
        <v>253982534.91</v>
      </c>
      <c r="F9" s="344"/>
      <c r="G9" s="344"/>
      <c r="H9" s="344"/>
      <c r="I9" s="344">
        <v>0</v>
      </c>
      <c r="J9" s="344"/>
      <c r="K9" s="344">
        <v>0</v>
      </c>
      <c r="L9" s="344"/>
      <c r="M9" s="344">
        <v>0</v>
      </c>
      <c r="N9" s="344"/>
      <c r="O9" s="339"/>
    </row>
    <row r="10" spans="1:15" ht="15.75" thickBot="1" x14ac:dyDescent="0.3">
      <c r="A10" s="337">
        <v>8</v>
      </c>
      <c r="B10" s="337">
        <v>21511000100</v>
      </c>
      <c r="C10" s="338" t="s">
        <v>3509</v>
      </c>
      <c r="D10" s="344">
        <v>66478677.649999999</v>
      </c>
      <c r="E10" s="344">
        <v>52895668.380000003</v>
      </c>
      <c r="F10" s="344"/>
      <c r="G10" s="344"/>
      <c r="H10" s="344"/>
      <c r="I10" s="344">
        <v>0</v>
      </c>
      <c r="J10" s="344"/>
      <c r="K10" s="344">
        <v>0</v>
      </c>
      <c r="L10" s="344"/>
      <c r="M10" s="344">
        <v>0</v>
      </c>
      <c r="N10" s="344"/>
      <c r="O10" s="339"/>
    </row>
    <row r="11" spans="1:15" ht="15.75" thickBot="1" x14ac:dyDescent="0.3">
      <c r="A11" s="337">
        <v>9</v>
      </c>
      <c r="B11" s="337">
        <v>21511500100</v>
      </c>
      <c r="C11" s="338" t="s">
        <v>3510</v>
      </c>
      <c r="D11" s="344"/>
      <c r="E11" s="344"/>
      <c r="F11" s="344"/>
      <c r="G11" s="344"/>
      <c r="H11" s="344"/>
      <c r="I11" s="344">
        <v>0</v>
      </c>
      <c r="J11" s="344"/>
      <c r="K11" s="344">
        <v>0</v>
      </c>
      <c r="L11" s="344"/>
      <c r="M11" s="344">
        <v>0</v>
      </c>
      <c r="N11" s="344"/>
      <c r="O11" s="339"/>
    </row>
    <row r="12" spans="1:15" ht="15.75" thickBot="1" x14ac:dyDescent="0.3">
      <c r="A12" s="337">
        <v>10</v>
      </c>
      <c r="B12" s="337">
        <v>21511600100</v>
      </c>
      <c r="C12" s="338" t="s">
        <v>3511</v>
      </c>
      <c r="D12" s="344"/>
      <c r="E12" s="344"/>
      <c r="F12" s="344"/>
      <c r="G12" s="344"/>
      <c r="H12" s="344"/>
      <c r="I12" s="344">
        <v>0</v>
      </c>
      <c r="J12" s="344"/>
      <c r="K12" s="344">
        <v>0</v>
      </c>
      <c r="L12" s="344"/>
      <c r="M12" s="344">
        <v>0</v>
      </c>
      <c r="N12" s="344"/>
      <c r="O12" s="339"/>
    </row>
    <row r="13" spans="1:15" ht="15.75" thickBot="1" x14ac:dyDescent="0.3">
      <c r="A13" s="337">
        <v>11</v>
      </c>
      <c r="B13" s="353">
        <v>23305200100</v>
      </c>
      <c r="C13" s="338" t="s">
        <v>3697</v>
      </c>
      <c r="D13" s="344"/>
      <c r="E13" s="344"/>
      <c r="F13" s="344">
        <v>0</v>
      </c>
      <c r="G13" s="344">
        <f>grant!E13</f>
        <v>2000000</v>
      </c>
      <c r="H13" s="344"/>
      <c r="I13" s="344"/>
      <c r="J13" s="344"/>
      <c r="K13" s="344"/>
      <c r="L13" s="344"/>
      <c r="M13" s="344"/>
      <c r="N13" s="344"/>
      <c r="O13" s="339"/>
    </row>
    <row r="14" spans="1:15" ht="15.75" thickBot="1" x14ac:dyDescent="0.3">
      <c r="A14" s="337">
        <v>12</v>
      </c>
      <c r="B14" s="337">
        <v>21510200200</v>
      </c>
      <c r="C14" s="338" t="s">
        <v>3512</v>
      </c>
      <c r="D14" s="344"/>
      <c r="E14" s="344"/>
      <c r="F14" s="344"/>
      <c r="G14" s="344"/>
      <c r="H14" s="344"/>
      <c r="I14" s="344">
        <v>0</v>
      </c>
      <c r="J14" s="344"/>
      <c r="K14" s="344">
        <v>0</v>
      </c>
      <c r="L14" s="344"/>
      <c r="M14" s="344">
        <v>0</v>
      </c>
      <c r="N14" s="344"/>
      <c r="O14" s="339"/>
    </row>
    <row r="15" spans="1:15" ht="15.75" thickBot="1" x14ac:dyDescent="0.3">
      <c r="A15" s="337">
        <v>13</v>
      </c>
      <c r="B15" s="337">
        <v>23305100200</v>
      </c>
      <c r="C15" s="338" t="s">
        <v>3513</v>
      </c>
      <c r="D15" s="344"/>
      <c r="E15" s="344"/>
      <c r="F15" s="344"/>
      <c r="G15" s="344"/>
      <c r="H15" s="344"/>
      <c r="I15" s="344">
        <v>0</v>
      </c>
      <c r="J15" s="344"/>
      <c r="K15" s="344">
        <v>0</v>
      </c>
      <c r="L15" s="344"/>
      <c r="M15" s="344">
        <v>0</v>
      </c>
      <c r="N15" s="344"/>
      <c r="O15" s="339"/>
    </row>
    <row r="16" spans="1:15" ht="21.75" thickBot="1" x14ac:dyDescent="0.3">
      <c r="A16" s="337">
        <v>14</v>
      </c>
      <c r="B16" s="337">
        <v>21500100300</v>
      </c>
      <c r="C16" s="338" t="s">
        <v>3514</v>
      </c>
      <c r="D16" s="344"/>
      <c r="E16" s="344"/>
      <c r="F16" s="344">
        <v>0</v>
      </c>
      <c r="G16" s="344"/>
      <c r="H16" s="344"/>
      <c r="I16" s="344">
        <v>0</v>
      </c>
      <c r="J16" s="344"/>
      <c r="K16" s="344">
        <v>0</v>
      </c>
      <c r="L16" s="344"/>
      <c r="M16" s="344">
        <v>0</v>
      </c>
      <c r="N16" s="344"/>
      <c r="O16" s="339"/>
    </row>
    <row r="17" spans="1:15" ht="15.75" thickBot="1" x14ac:dyDescent="0.3">
      <c r="A17" s="1409" t="s">
        <v>3515</v>
      </c>
      <c r="B17" s="1410"/>
      <c r="C17" s="1411"/>
      <c r="D17" s="341">
        <f>SUM(D4:D16)</f>
        <v>1527424940.0900002</v>
      </c>
      <c r="E17" s="341">
        <f t="shared" ref="E17:O17" si="0">SUM(E4:E16)</f>
        <v>1389728284.4700003</v>
      </c>
      <c r="F17" s="341">
        <f t="shared" si="0"/>
        <v>0</v>
      </c>
      <c r="G17" s="341">
        <f t="shared" si="0"/>
        <v>2000000</v>
      </c>
      <c r="H17" s="341">
        <f t="shared" si="0"/>
        <v>0</v>
      </c>
      <c r="I17" s="341">
        <f t="shared" si="0"/>
        <v>0</v>
      </c>
      <c r="J17" s="341">
        <f>SUM(J4:J16)</f>
        <v>0</v>
      </c>
      <c r="K17" s="341">
        <f>SUM(K4:K16)</f>
        <v>0</v>
      </c>
      <c r="L17" s="345">
        <f>SUM(L4:L16)</f>
        <v>0</v>
      </c>
      <c r="M17" s="341">
        <f>SUM(M4:M16)</f>
        <v>0</v>
      </c>
      <c r="N17" s="341">
        <f t="shared" si="0"/>
        <v>0</v>
      </c>
      <c r="O17" s="341">
        <f t="shared" si="0"/>
        <v>0</v>
      </c>
    </row>
    <row r="18" spans="1:15" ht="15.75" thickBot="1" x14ac:dyDescent="0.3">
      <c r="A18" s="336"/>
      <c r="B18" s="336">
        <v>2</v>
      </c>
      <c r="C18" s="1412" t="s">
        <v>3516</v>
      </c>
      <c r="D18" s="1413"/>
      <c r="E18" s="1413"/>
      <c r="F18" s="1413"/>
      <c r="G18" s="1413"/>
      <c r="H18" s="1413"/>
      <c r="I18" s="1413"/>
      <c r="J18" s="1413"/>
      <c r="K18" s="1413"/>
      <c r="L18" s="1413"/>
      <c r="M18" s="1413"/>
      <c r="N18" s="1413"/>
      <c r="O18" s="1414"/>
    </row>
    <row r="19" spans="1:15" ht="21.75" thickBot="1" x14ac:dyDescent="0.3">
      <c r="A19" s="337">
        <v>1</v>
      </c>
      <c r="B19" s="337">
        <v>22200100100</v>
      </c>
      <c r="C19" s="338" t="s">
        <v>3517</v>
      </c>
      <c r="D19" s="339">
        <v>167480000</v>
      </c>
      <c r="E19" s="339">
        <v>244767195.37</v>
      </c>
      <c r="F19" s="344"/>
      <c r="G19" s="339"/>
      <c r="H19" s="339"/>
      <c r="I19" s="340"/>
      <c r="J19" s="339"/>
      <c r="K19" s="340"/>
      <c r="L19" s="344"/>
      <c r="M19" s="340"/>
      <c r="N19" s="340"/>
      <c r="O19" s="339"/>
    </row>
    <row r="20" spans="1:15" ht="15.75" thickBot="1" x14ac:dyDescent="0.3">
      <c r="A20" s="337">
        <v>2</v>
      </c>
      <c r="B20" s="337">
        <v>22200900100</v>
      </c>
      <c r="C20" s="338" t="s">
        <v>3518</v>
      </c>
      <c r="D20" s="339"/>
      <c r="E20" s="339"/>
      <c r="F20" s="344"/>
      <c r="G20" s="339"/>
      <c r="H20" s="339"/>
      <c r="I20" s="340"/>
      <c r="J20" s="339"/>
      <c r="K20" s="340"/>
      <c r="L20" s="344"/>
      <c r="M20" s="340"/>
      <c r="N20" s="340"/>
      <c r="O20" s="339"/>
    </row>
    <row r="21" spans="1:15" ht="15.75" thickBot="1" x14ac:dyDescent="0.3">
      <c r="A21" s="337">
        <v>3</v>
      </c>
      <c r="B21" s="337">
        <v>22205100100</v>
      </c>
      <c r="C21" s="338" t="s">
        <v>3519</v>
      </c>
      <c r="D21" s="339">
        <v>32059893.789999999</v>
      </c>
      <c r="E21" s="339">
        <v>37907558.380000003</v>
      </c>
      <c r="F21" s="344"/>
      <c r="G21" s="339"/>
      <c r="H21" s="339"/>
      <c r="I21" s="340"/>
      <c r="J21" s="339"/>
      <c r="K21" s="340"/>
      <c r="L21" s="344"/>
      <c r="M21" s="340"/>
      <c r="N21" s="340"/>
      <c r="O21" s="339"/>
    </row>
    <row r="22" spans="1:15" ht="15.75" thickBot="1" x14ac:dyDescent="0.3">
      <c r="A22" s="337">
        <v>4</v>
      </c>
      <c r="B22" s="337">
        <v>22205500100</v>
      </c>
      <c r="C22" s="338" t="s">
        <v>3520</v>
      </c>
      <c r="D22" s="340"/>
      <c r="E22" s="340"/>
      <c r="F22" s="344"/>
      <c r="G22" s="339"/>
      <c r="H22" s="339"/>
      <c r="I22" s="340"/>
      <c r="J22" s="339"/>
      <c r="K22" s="340"/>
      <c r="L22" s="344"/>
      <c r="M22" s="340"/>
      <c r="N22" s="340"/>
      <c r="O22" s="339"/>
    </row>
    <row r="23" spans="1:15" ht="15.75" thickBot="1" x14ac:dyDescent="0.3">
      <c r="A23" s="337">
        <v>6</v>
      </c>
      <c r="B23" s="337">
        <v>23600100100</v>
      </c>
      <c r="C23" s="338" t="s">
        <v>3521</v>
      </c>
      <c r="D23" s="339">
        <v>120162151.93000001</v>
      </c>
      <c r="E23" s="339">
        <v>140555408.03</v>
      </c>
      <c r="F23" s="344"/>
      <c r="G23" s="339"/>
      <c r="H23" s="339"/>
      <c r="I23" s="340"/>
      <c r="J23" s="339"/>
      <c r="K23" s="340"/>
      <c r="L23" s="344"/>
      <c r="M23" s="340"/>
      <c r="N23" s="340"/>
      <c r="O23" s="339"/>
    </row>
    <row r="24" spans="1:15" ht="21.75" thickBot="1" x14ac:dyDescent="0.3">
      <c r="A24" s="337">
        <v>7</v>
      </c>
      <c r="B24" s="337">
        <v>11101200100</v>
      </c>
      <c r="C24" s="338" t="s">
        <v>3522</v>
      </c>
      <c r="D24" s="339"/>
      <c r="E24" s="339"/>
      <c r="F24" s="344">
        <v>200000000</v>
      </c>
      <c r="G24" s="339">
        <f>grant!E6</f>
        <v>178000000</v>
      </c>
      <c r="H24" s="339"/>
      <c r="I24" s="340"/>
      <c r="J24" s="339"/>
      <c r="K24" s="340"/>
      <c r="L24" s="344"/>
      <c r="M24" s="340"/>
      <c r="N24" s="340"/>
      <c r="O24" s="339"/>
    </row>
    <row r="25" spans="1:15" ht="15.75" thickBot="1" x14ac:dyDescent="0.3">
      <c r="A25" s="1409" t="s">
        <v>3515</v>
      </c>
      <c r="B25" s="1410"/>
      <c r="C25" s="1411"/>
      <c r="D25" s="341">
        <f>SUM(D19:D24)</f>
        <v>319702045.72000003</v>
      </c>
      <c r="E25" s="341">
        <f t="shared" ref="E25:O25" si="1">SUM(E19:E24)</f>
        <v>423230161.77999997</v>
      </c>
      <c r="F25" s="341">
        <f t="shared" si="1"/>
        <v>200000000</v>
      </c>
      <c r="G25" s="341">
        <f t="shared" si="1"/>
        <v>178000000</v>
      </c>
      <c r="H25" s="341">
        <f t="shared" si="1"/>
        <v>0</v>
      </c>
      <c r="I25" s="341">
        <f t="shared" si="1"/>
        <v>0</v>
      </c>
      <c r="J25" s="341">
        <f>SUM(J19:J24)</f>
        <v>0</v>
      </c>
      <c r="K25" s="341">
        <f>SUM(K19:K24)</f>
        <v>0</v>
      </c>
      <c r="L25" s="345">
        <f>SUM(L19:L24)</f>
        <v>0</v>
      </c>
      <c r="M25" s="341">
        <f>SUM(M19:M24)</f>
        <v>0</v>
      </c>
      <c r="N25" s="341">
        <f t="shared" si="1"/>
        <v>0</v>
      </c>
      <c r="O25" s="341">
        <f t="shared" si="1"/>
        <v>0</v>
      </c>
    </row>
    <row r="26" spans="1:15" ht="15.75" thickBot="1" x14ac:dyDescent="0.3">
      <c r="A26" s="336"/>
      <c r="B26" s="336">
        <v>3</v>
      </c>
      <c r="C26" s="1412" t="s">
        <v>3523</v>
      </c>
      <c r="D26" s="1413"/>
      <c r="E26" s="1413"/>
      <c r="F26" s="1413"/>
      <c r="G26" s="1413"/>
      <c r="H26" s="1413"/>
      <c r="I26" s="1413"/>
      <c r="J26" s="1413"/>
      <c r="K26" s="1413"/>
      <c r="L26" s="1413"/>
      <c r="M26" s="1413"/>
      <c r="N26" s="1413"/>
      <c r="O26" s="1414"/>
    </row>
    <row r="27" spans="1:15" ht="15.75" thickBot="1" x14ac:dyDescent="0.3">
      <c r="A27" s="337">
        <v>1</v>
      </c>
      <c r="B27" s="337">
        <v>51705400900</v>
      </c>
      <c r="C27" s="338" t="s">
        <v>3524</v>
      </c>
      <c r="D27" s="339"/>
      <c r="E27" s="339"/>
      <c r="F27" s="344"/>
      <c r="G27" s="339"/>
      <c r="H27" s="339"/>
      <c r="I27" s="340"/>
      <c r="J27" s="339"/>
      <c r="K27" s="340"/>
      <c r="L27" s="344"/>
      <c r="M27" s="340"/>
      <c r="N27" s="340"/>
      <c r="O27" s="339"/>
    </row>
    <row r="28" spans="1:15" ht="15.75" thickBot="1" x14ac:dyDescent="0.3">
      <c r="A28" s="337">
        <v>2</v>
      </c>
      <c r="B28" s="337">
        <v>51705401000</v>
      </c>
      <c r="C28" s="338" t="s">
        <v>3525</v>
      </c>
      <c r="D28" s="339"/>
      <c r="E28" s="339"/>
      <c r="F28" s="344"/>
      <c r="G28" s="339"/>
      <c r="H28" s="339"/>
      <c r="I28" s="340"/>
      <c r="J28" s="339"/>
      <c r="K28" s="340"/>
      <c r="L28" s="344"/>
      <c r="M28" s="340"/>
      <c r="N28" s="340"/>
      <c r="O28" s="339"/>
    </row>
    <row r="29" spans="1:15" ht="15.75" thickBot="1" x14ac:dyDescent="0.3">
      <c r="A29" s="337">
        <v>3</v>
      </c>
      <c r="B29" s="337">
        <v>51705600100</v>
      </c>
      <c r="C29" s="338" t="s">
        <v>3526</v>
      </c>
      <c r="D29" s="339">
        <v>32919995.390000001</v>
      </c>
      <c r="E29" s="339">
        <v>22480927.579999998</v>
      </c>
      <c r="F29" s="344"/>
      <c r="G29" s="339"/>
      <c r="H29" s="339"/>
      <c r="I29" s="340"/>
      <c r="J29" s="339"/>
      <c r="K29" s="340"/>
      <c r="L29" s="344"/>
      <c r="M29" s="340"/>
      <c r="N29" s="340"/>
      <c r="O29" s="339"/>
    </row>
    <row r="30" spans="1:15" ht="21.75" thickBot="1" x14ac:dyDescent="0.3">
      <c r="A30" s="337">
        <v>4</v>
      </c>
      <c r="B30" s="337">
        <v>51800100100</v>
      </c>
      <c r="C30" s="338" t="s">
        <v>3527</v>
      </c>
      <c r="D30" s="339">
        <v>504472110.26999998</v>
      </c>
      <c r="E30" s="339">
        <v>470677044.66000003</v>
      </c>
      <c r="F30" s="344"/>
      <c r="G30" s="339"/>
      <c r="H30" s="339"/>
      <c r="I30" s="340"/>
      <c r="J30" s="339"/>
      <c r="K30" s="340"/>
      <c r="L30" s="344"/>
      <c r="M30" s="340"/>
      <c r="N30" s="340"/>
      <c r="O30" s="339"/>
    </row>
    <row r="31" spans="1:15" ht="15.75" thickBot="1" x14ac:dyDescent="0.3">
      <c r="A31" s="337">
        <v>5</v>
      </c>
      <c r="B31" s="337">
        <v>51705400200</v>
      </c>
      <c r="C31" s="338" t="s">
        <v>3529</v>
      </c>
      <c r="D31" s="339"/>
      <c r="E31" s="339"/>
      <c r="F31" s="344"/>
      <c r="G31" s="339"/>
      <c r="H31" s="339"/>
      <c r="I31" s="340"/>
      <c r="J31" s="339"/>
      <c r="K31" s="340"/>
      <c r="L31" s="344"/>
      <c r="M31" s="340"/>
      <c r="N31" s="340"/>
      <c r="O31" s="339"/>
    </row>
    <row r="32" spans="1:15" ht="15.75" thickBot="1" x14ac:dyDescent="0.3">
      <c r="A32" s="337">
        <v>6</v>
      </c>
      <c r="B32" s="337">
        <v>51705400300</v>
      </c>
      <c r="C32" s="338" t="s">
        <v>3530</v>
      </c>
      <c r="D32" s="339"/>
      <c r="E32" s="339"/>
      <c r="F32" s="344"/>
      <c r="G32" s="339"/>
      <c r="H32" s="339"/>
      <c r="I32" s="340"/>
      <c r="J32" s="339"/>
      <c r="K32" s="340"/>
      <c r="L32" s="344"/>
      <c r="M32" s="340"/>
      <c r="N32" s="340"/>
      <c r="O32" s="339"/>
    </row>
    <row r="33" spans="1:15" ht="15.75" thickBot="1" x14ac:dyDescent="0.3">
      <c r="A33" s="337">
        <v>7</v>
      </c>
      <c r="B33" s="337">
        <v>51705400400</v>
      </c>
      <c r="C33" s="338" t="s">
        <v>3531</v>
      </c>
      <c r="D33" s="339"/>
      <c r="E33" s="339"/>
      <c r="F33" s="344"/>
      <c r="G33" s="339"/>
      <c r="H33" s="339"/>
      <c r="I33" s="340"/>
      <c r="J33" s="339"/>
      <c r="K33" s="340"/>
      <c r="L33" s="344"/>
      <c r="M33" s="340"/>
      <c r="N33" s="340"/>
      <c r="O33" s="339"/>
    </row>
    <row r="34" spans="1:15" ht="15.75" thickBot="1" x14ac:dyDescent="0.3">
      <c r="A34" s="337">
        <v>8</v>
      </c>
      <c r="B34" s="337">
        <v>51705400500</v>
      </c>
      <c r="C34" s="338" t="s">
        <v>3532</v>
      </c>
      <c r="D34" s="339"/>
      <c r="E34" s="339"/>
      <c r="F34" s="344"/>
      <c r="G34" s="339"/>
      <c r="H34" s="339"/>
      <c r="I34" s="340"/>
      <c r="J34" s="339"/>
      <c r="K34" s="340"/>
      <c r="L34" s="344"/>
      <c r="M34" s="340"/>
      <c r="N34" s="340"/>
      <c r="O34" s="339"/>
    </row>
    <row r="35" spans="1:15" ht="15.75" thickBot="1" x14ac:dyDescent="0.3">
      <c r="A35" s="337">
        <v>9</v>
      </c>
      <c r="B35" s="337">
        <v>51705400600</v>
      </c>
      <c r="C35" s="338" t="s">
        <v>3533</v>
      </c>
      <c r="D35" s="339"/>
      <c r="E35" s="339"/>
      <c r="F35" s="344"/>
      <c r="G35" s="339"/>
      <c r="H35" s="339"/>
      <c r="I35" s="340"/>
      <c r="J35" s="339"/>
      <c r="K35" s="340"/>
      <c r="L35" s="344"/>
      <c r="M35" s="340"/>
      <c r="N35" s="340"/>
      <c r="O35" s="339"/>
    </row>
    <row r="36" spans="1:15" ht="15.75" thickBot="1" x14ac:dyDescent="0.3">
      <c r="A36" s="337">
        <v>10</v>
      </c>
      <c r="B36" s="337">
        <v>51705400700</v>
      </c>
      <c r="C36" s="338" t="s">
        <v>3534</v>
      </c>
      <c r="D36" s="339"/>
      <c r="E36" s="339"/>
      <c r="F36" s="344"/>
      <c r="G36" s="339"/>
      <c r="H36" s="339"/>
      <c r="I36" s="340"/>
      <c r="J36" s="339"/>
      <c r="K36" s="340"/>
      <c r="L36" s="344"/>
      <c r="M36" s="340"/>
      <c r="N36" s="340"/>
      <c r="O36" s="339"/>
    </row>
    <row r="37" spans="1:15" ht="15.75" thickBot="1" x14ac:dyDescent="0.3">
      <c r="A37" s="337">
        <v>11</v>
      </c>
      <c r="B37" s="337">
        <v>51705400800</v>
      </c>
      <c r="C37" s="338" t="s">
        <v>3535</v>
      </c>
      <c r="D37" s="339"/>
      <c r="E37" s="339"/>
      <c r="F37" s="344"/>
      <c r="G37" s="339"/>
      <c r="H37" s="339"/>
      <c r="I37" s="340"/>
      <c r="J37" s="339"/>
      <c r="K37" s="340"/>
      <c r="L37" s="344"/>
      <c r="M37" s="340"/>
      <c r="N37" s="340"/>
      <c r="O37" s="339"/>
    </row>
    <row r="38" spans="1:15" ht="15.75" thickBot="1" x14ac:dyDescent="0.3">
      <c r="A38" s="337">
        <v>12</v>
      </c>
      <c r="B38" s="337">
        <v>51700100100</v>
      </c>
      <c r="C38" s="338" t="s">
        <v>3536</v>
      </c>
      <c r="D38" s="339">
        <v>1659951450.5799999</v>
      </c>
      <c r="E38" s="339">
        <v>1359408696.4300001</v>
      </c>
      <c r="F38" s="344"/>
      <c r="G38" s="339"/>
      <c r="H38" s="339"/>
      <c r="I38" s="340"/>
      <c r="J38" s="339"/>
      <c r="K38" s="340"/>
      <c r="L38" s="344"/>
      <c r="M38" s="340"/>
      <c r="N38" s="340"/>
      <c r="O38" s="339"/>
    </row>
    <row r="39" spans="1:15" ht="15.75" thickBot="1" x14ac:dyDescent="0.3">
      <c r="A39" s="337">
        <v>13</v>
      </c>
      <c r="B39" s="337">
        <v>51700100200</v>
      </c>
      <c r="C39" s="338" t="s">
        <v>3537</v>
      </c>
      <c r="D39" s="339"/>
      <c r="E39" s="339"/>
      <c r="F39" s="344"/>
      <c r="G39" s="340"/>
      <c r="H39" s="340"/>
      <c r="I39" s="340"/>
      <c r="J39" s="340"/>
      <c r="K39" s="340"/>
      <c r="L39" s="344"/>
      <c r="M39" s="340"/>
      <c r="N39" s="340"/>
      <c r="O39" s="339"/>
    </row>
    <row r="40" spans="1:15" ht="15.75" thickBot="1" x14ac:dyDescent="0.3">
      <c r="A40" s="337">
        <v>14</v>
      </c>
      <c r="B40" s="337">
        <v>51700100300</v>
      </c>
      <c r="C40" s="338" t="s">
        <v>3538</v>
      </c>
      <c r="D40" s="339"/>
      <c r="E40" s="339"/>
      <c r="F40" s="344"/>
      <c r="G40" s="340"/>
      <c r="H40" s="340"/>
      <c r="I40" s="340"/>
      <c r="J40" s="340"/>
      <c r="K40" s="340"/>
      <c r="L40" s="344"/>
      <c r="M40" s="340"/>
      <c r="N40" s="340"/>
      <c r="O40" s="339"/>
    </row>
    <row r="41" spans="1:15" ht="21.75" thickBot="1" x14ac:dyDescent="0.3">
      <c r="A41" s="337">
        <v>15</v>
      </c>
      <c r="B41" s="337">
        <v>51700300100</v>
      </c>
      <c r="C41" s="338" t="s">
        <v>3539</v>
      </c>
      <c r="D41" s="339">
        <v>551734319.54999995</v>
      </c>
      <c r="E41" s="339">
        <v>169083277.00999999</v>
      </c>
      <c r="F41" s="344"/>
      <c r="G41" s="339"/>
      <c r="H41" s="339"/>
      <c r="I41" s="340"/>
      <c r="J41" s="339"/>
      <c r="K41" s="340"/>
      <c r="L41" s="344"/>
      <c r="M41" s="340"/>
      <c r="N41" s="340"/>
      <c r="O41" s="339"/>
    </row>
    <row r="42" spans="1:15" ht="21.75" thickBot="1" x14ac:dyDescent="0.3">
      <c r="A42" s="337">
        <v>16</v>
      </c>
      <c r="B42" s="337">
        <v>51700300200</v>
      </c>
      <c r="C42" s="338" t="s">
        <v>3540</v>
      </c>
      <c r="D42" s="339"/>
      <c r="E42" s="339"/>
      <c r="F42" s="344"/>
      <c r="G42" s="340"/>
      <c r="H42" s="340"/>
      <c r="I42" s="340"/>
      <c r="J42" s="340"/>
      <c r="K42" s="340"/>
      <c r="L42" s="344"/>
      <c r="M42" s="340"/>
      <c r="N42" s="340"/>
      <c r="O42" s="339"/>
    </row>
    <row r="43" spans="1:15" ht="15.75" thickBot="1" x14ac:dyDescent="0.3">
      <c r="A43" s="337">
        <v>17</v>
      </c>
      <c r="B43" s="337">
        <v>51700300300</v>
      </c>
      <c r="C43" s="338" t="s">
        <v>3541</v>
      </c>
      <c r="D43" s="339"/>
      <c r="E43" s="339"/>
      <c r="F43" s="344"/>
      <c r="G43" s="340"/>
      <c r="H43" s="340"/>
      <c r="I43" s="340"/>
      <c r="J43" s="340"/>
      <c r="K43" s="340"/>
      <c r="L43" s="344"/>
      <c r="M43" s="340"/>
      <c r="N43" s="340"/>
      <c r="O43" s="339"/>
    </row>
    <row r="44" spans="1:15" ht="15.75" thickBot="1" x14ac:dyDescent="0.3">
      <c r="A44" s="337">
        <v>18</v>
      </c>
      <c r="B44" s="337">
        <v>51700800100</v>
      </c>
      <c r="C44" s="338" t="s">
        <v>3542</v>
      </c>
      <c r="D44" s="339">
        <v>32376170.52</v>
      </c>
      <c r="E44" s="339">
        <v>38975467.43</v>
      </c>
      <c r="F44" s="344"/>
      <c r="G44" s="339"/>
      <c r="H44" s="339"/>
      <c r="I44" s="340"/>
      <c r="J44" s="339"/>
      <c r="K44" s="340"/>
      <c r="L44" s="344"/>
      <c r="M44" s="340"/>
      <c r="N44" s="340"/>
      <c r="O44" s="339"/>
    </row>
    <row r="45" spans="1:15" ht="15.75" thickBot="1" x14ac:dyDescent="0.3">
      <c r="A45" s="337">
        <v>19</v>
      </c>
      <c r="B45" s="337">
        <v>51701800100</v>
      </c>
      <c r="C45" s="338" t="s">
        <v>3543</v>
      </c>
      <c r="D45" s="339"/>
      <c r="E45" s="339"/>
      <c r="F45" s="344">
        <v>2600000000</v>
      </c>
      <c r="G45" s="339">
        <f>grant!E16</f>
        <v>2400000000</v>
      </c>
      <c r="H45" s="339"/>
      <c r="I45" s="340"/>
      <c r="J45" s="339"/>
      <c r="K45" s="340"/>
      <c r="L45" s="344"/>
      <c r="M45" s="340"/>
      <c r="N45" s="340"/>
      <c r="O45" s="339"/>
    </row>
    <row r="46" spans="1:15" ht="15.75" thickBot="1" x14ac:dyDescent="0.3">
      <c r="A46" s="337">
        <v>20</v>
      </c>
      <c r="B46" s="337">
        <v>51702100100</v>
      </c>
      <c r="C46" s="338" t="s">
        <v>3544</v>
      </c>
      <c r="D46" s="339"/>
      <c r="E46" s="339"/>
      <c r="F46" s="344">
        <v>2002000000</v>
      </c>
      <c r="G46" s="339">
        <f>grant!E17</f>
        <v>1881780000</v>
      </c>
      <c r="H46" s="339"/>
      <c r="I46" s="340"/>
      <c r="J46" s="339"/>
      <c r="K46" s="340"/>
      <c r="L46" s="344"/>
      <c r="M46" s="340"/>
      <c r="N46" s="340"/>
      <c r="O46" s="339"/>
    </row>
    <row r="47" spans="1:15" ht="21.75" thickBot="1" x14ac:dyDescent="0.3">
      <c r="A47" s="337">
        <v>21</v>
      </c>
      <c r="B47" s="337">
        <v>51702100200</v>
      </c>
      <c r="C47" s="338" t="s">
        <v>3672</v>
      </c>
      <c r="D47" s="339"/>
      <c r="E47" s="339"/>
      <c r="F47" s="344">
        <v>700000000</v>
      </c>
      <c r="G47" s="339">
        <f>grant!E18</f>
        <v>623000000</v>
      </c>
      <c r="H47" s="339"/>
      <c r="I47" s="340"/>
      <c r="J47" s="339"/>
      <c r="K47" s="340"/>
      <c r="L47" s="344"/>
      <c r="M47" s="340"/>
      <c r="N47" s="340"/>
      <c r="O47" s="339"/>
    </row>
    <row r="48" spans="1:15" ht="15.75" thickBot="1" x14ac:dyDescent="0.3">
      <c r="A48" s="337">
        <v>22</v>
      </c>
      <c r="B48" s="337">
        <v>51705400100</v>
      </c>
      <c r="C48" s="338" t="s">
        <v>3545</v>
      </c>
      <c r="D48" s="339">
        <v>16522219713.75</v>
      </c>
      <c r="E48" s="339">
        <v>15221101221.09</v>
      </c>
      <c r="F48" s="344"/>
      <c r="G48" s="339"/>
      <c r="H48" s="339"/>
      <c r="I48" s="340"/>
      <c r="J48" s="339"/>
      <c r="K48" s="340"/>
      <c r="L48" s="344"/>
      <c r="M48" s="340"/>
      <c r="N48" s="340"/>
      <c r="O48" s="339"/>
    </row>
    <row r="49" spans="1:15" ht="15.75" thickBot="1" x14ac:dyDescent="0.3">
      <c r="A49" s="337">
        <v>23</v>
      </c>
      <c r="B49" s="337">
        <v>51702100300</v>
      </c>
      <c r="C49" s="338" t="s">
        <v>3546</v>
      </c>
      <c r="D49" s="339"/>
      <c r="E49" s="339"/>
      <c r="F49" s="344">
        <v>700000000</v>
      </c>
      <c r="G49" s="339">
        <f>grant!E19</f>
        <v>623000000</v>
      </c>
      <c r="H49" s="339"/>
      <c r="I49" s="340"/>
      <c r="J49" s="339"/>
      <c r="K49" s="340"/>
      <c r="L49" s="344"/>
      <c r="M49" s="340"/>
      <c r="N49" s="340"/>
      <c r="O49" s="339"/>
    </row>
    <row r="50" spans="1:15" ht="15.75" thickBot="1" x14ac:dyDescent="0.3">
      <c r="A50" s="1409" t="s">
        <v>3515</v>
      </c>
      <c r="B50" s="1410"/>
      <c r="C50" s="1411"/>
      <c r="D50" s="341">
        <f>SUM(D27:D49)</f>
        <v>19303673760.060001</v>
      </c>
      <c r="E50" s="341">
        <f t="shared" ref="E50:O50" si="2">SUM(E27:E49)</f>
        <v>17281726634.200001</v>
      </c>
      <c r="F50" s="341">
        <f>SUM(F27:F49)</f>
        <v>6002000000</v>
      </c>
      <c r="G50" s="341">
        <f t="shared" si="2"/>
        <v>5527780000</v>
      </c>
      <c r="H50" s="341">
        <f t="shared" si="2"/>
        <v>0</v>
      </c>
      <c r="I50" s="341">
        <f t="shared" si="2"/>
        <v>0</v>
      </c>
      <c r="J50" s="341">
        <f>SUM(J27:J49)</f>
        <v>0</v>
      </c>
      <c r="K50" s="341">
        <f>SUM(K27:K49)</f>
        <v>0</v>
      </c>
      <c r="L50" s="345">
        <f>SUM(L27:L49)</f>
        <v>0</v>
      </c>
      <c r="M50" s="341">
        <f>SUM(M27:M49)</f>
        <v>0</v>
      </c>
      <c r="N50" s="341">
        <f t="shared" si="2"/>
        <v>0</v>
      </c>
      <c r="O50" s="341">
        <f t="shared" si="2"/>
        <v>0</v>
      </c>
    </row>
    <row r="51" spans="1:15" ht="15.75" thickBot="1" x14ac:dyDescent="0.3">
      <c r="A51" s="336"/>
      <c r="B51" s="336">
        <v>4</v>
      </c>
      <c r="C51" s="1412" t="s">
        <v>3547</v>
      </c>
      <c r="D51" s="1413"/>
      <c r="E51" s="1413"/>
      <c r="F51" s="1413"/>
      <c r="G51" s="1413"/>
      <c r="H51" s="1413"/>
      <c r="I51" s="1413"/>
      <c r="J51" s="1413"/>
      <c r="K51" s="1413"/>
      <c r="L51" s="1413"/>
      <c r="M51" s="1413"/>
      <c r="N51" s="1413"/>
      <c r="O51" s="1414"/>
    </row>
    <row r="52" spans="1:15" ht="21.75" thickBot="1" x14ac:dyDescent="0.3">
      <c r="A52" s="337">
        <v>1</v>
      </c>
      <c r="B52" s="337">
        <v>11103300100</v>
      </c>
      <c r="C52" s="338" t="s">
        <v>3548</v>
      </c>
      <c r="D52" s="339"/>
      <c r="E52" s="339"/>
      <c r="F52" s="344"/>
      <c r="G52" s="339"/>
      <c r="H52" s="339"/>
      <c r="I52" s="340"/>
      <c r="J52" s="339"/>
      <c r="K52" s="340"/>
      <c r="L52" s="344"/>
      <c r="M52" s="340"/>
      <c r="N52" s="340"/>
      <c r="O52" s="339"/>
    </row>
    <row r="53" spans="1:15" ht="15.75" thickBot="1" x14ac:dyDescent="0.3">
      <c r="A53" s="337">
        <v>2</v>
      </c>
      <c r="B53" s="337">
        <v>52100300100</v>
      </c>
      <c r="C53" s="338" t="s">
        <v>3549</v>
      </c>
      <c r="D53" s="339">
        <v>508356070.93000001</v>
      </c>
      <c r="E53" s="339">
        <v>635403978.14999998</v>
      </c>
      <c r="F53" s="344"/>
      <c r="G53" s="339"/>
      <c r="H53" s="339"/>
      <c r="I53" s="340"/>
      <c r="J53" s="339"/>
      <c r="K53" s="340"/>
      <c r="L53" s="344"/>
      <c r="M53" s="340"/>
      <c r="N53" s="340"/>
      <c r="O53" s="339"/>
    </row>
    <row r="54" spans="1:15" ht="15.75" thickBot="1" x14ac:dyDescent="0.3">
      <c r="A54" s="337">
        <v>3</v>
      </c>
      <c r="B54" s="337">
        <v>52110200100</v>
      </c>
      <c r="C54" s="338" t="s">
        <v>3550</v>
      </c>
      <c r="D54" s="339">
        <v>7893111927.4799995</v>
      </c>
      <c r="E54" s="339">
        <v>8303139298.6700001</v>
      </c>
      <c r="F54" s="344"/>
      <c r="G54" s="339"/>
      <c r="H54" s="339"/>
      <c r="I54" s="340"/>
      <c r="J54" s="339"/>
      <c r="K54" s="340"/>
      <c r="L54" s="344"/>
      <c r="M54" s="340"/>
      <c r="N54" s="340"/>
      <c r="O54" s="339"/>
    </row>
    <row r="55" spans="1:15" ht="15.75" thickBot="1" x14ac:dyDescent="0.3">
      <c r="A55" s="337">
        <v>4</v>
      </c>
      <c r="B55" s="337">
        <v>52110600100</v>
      </c>
      <c r="C55" s="338" t="s">
        <v>3551</v>
      </c>
      <c r="D55" s="339"/>
      <c r="E55" s="339"/>
      <c r="F55" s="344"/>
      <c r="G55" s="339"/>
      <c r="H55" s="339"/>
      <c r="I55" s="340"/>
      <c r="J55" s="339"/>
      <c r="K55" s="340"/>
      <c r="L55" s="344"/>
      <c r="M55" s="340"/>
      <c r="N55" s="340"/>
      <c r="O55" s="339"/>
    </row>
    <row r="56" spans="1:15" ht="15.75" thickBot="1" x14ac:dyDescent="0.3">
      <c r="A56" s="337">
        <v>5</v>
      </c>
      <c r="B56" s="337">
        <v>52111500100</v>
      </c>
      <c r="C56" s="338" t="s">
        <v>3552</v>
      </c>
      <c r="D56" s="339"/>
      <c r="E56" s="339"/>
      <c r="F56" s="344"/>
      <c r="G56" s="339"/>
      <c r="H56" s="339"/>
      <c r="I56" s="340"/>
      <c r="J56" s="339"/>
      <c r="K56" s="340"/>
      <c r="L56" s="344"/>
      <c r="M56" s="340"/>
      <c r="N56" s="340"/>
      <c r="O56" s="339"/>
    </row>
    <row r="57" spans="1:15" ht="15.75" thickBot="1" x14ac:dyDescent="0.3">
      <c r="A57" s="337">
        <v>6</v>
      </c>
      <c r="B57" s="337">
        <v>52110300100</v>
      </c>
      <c r="C57" s="338" t="s">
        <v>3553</v>
      </c>
      <c r="D57" s="339"/>
      <c r="E57" s="339"/>
      <c r="F57" s="344"/>
      <c r="G57" s="339"/>
      <c r="H57" s="339"/>
      <c r="I57" s="340"/>
      <c r="J57" s="339"/>
      <c r="K57" s="340"/>
      <c r="L57" s="344"/>
      <c r="M57" s="340"/>
      <c r="N57" s="340"/>
      <c r="O57" s="339"/>
    </row>
    <row r="58" spans="1:15" ht="15.75" thickBot="1" x14ac:dyDescent="0.3">
      <c r="A58" s="337">
        <v>7</v>
      </c>
      <c r="B58" s="337">
        <v>52111600100</v>
      </c>
      <c r="C58" s="338" t="s">
        <v>3554</v>
      </c>
      <c r="D58" s="339"/>
      <c r="E58" s="339"/>
      <c r="F58" s="344"/>
      <c r="G58" s="339"/>
      <c r="H58" s="339"/>
      <c r="I58" s="340"/>
      <c r="J58" s="339"/>
      <c r="K58" s="340"/>
      <c r="L58" s="344"/>
      <c r="M58" s="340"/>
      <c r="N58" s="340"/>
      <c r="O58" s="339"/>
    </row>
    <row r="59" spans="1:15" ht="15.75" thickBot="1" x14ac:dyDescent="0.3">
      <c r="A59" s="337">
        <v>8</v>
      </c>
      <c r="B59" s="337">
        <v>52100100100</v>
      </c>
      <c r="C59" s="338" t="s">
        <v>3555</v>
      </c>
      <c r="D59" s="339">
        <v>540067319.63</v>
      </c>
      <c r="E59" s="339">
        <v>419647241.06999999</v>
      </c>
      <c r="F59" s="344"/>
      <c r="G59" s="339"/>
      <c r="H59" s="339"/>
      <c r="I59" s="340"/>
      <c r="J59" s="339"/>
      <c r="K59" s="340"/>
      <c r="L59" s="344"/>
      <c r="M59" s="340"/>
      <c r="N59" s="340"/>
      <c r="O59" s="339"/>
    </row>
    <row r="60" spans="1:15" ht="21.75" thickBot="1" x14ac:dyDescent="0.3">
      <c r="A60" s="337">
        <v>9</v>
      </c>
      <c r="B60" s="337">
        <v>52102600100</v>
      </c>
      <c r="C60" s="338" t="s">
        <v>3528</v>
      </c>
      <c r="D60" s="339"/>
      <c r="E60" s="339"/>
      <c r="F60" s="344">
        <v>1250000000</v>
      </c>
      <c r="G60" s="339">
        <f>grant!E20</f>
        <v>1750000000</v>
      </c>
      <c r="H60" s="339"/>
      <c r="I60" s="340"/>
      <c r="J60" s="339"/>
      <c r="K60" s="340"/>
      <c r="L60" s="344"/>
      <c r="M60" s="340"/>
      <c r="N60" s="340"/>
      <c r="O60" s="339"/>
    </row>
    <row r="61" spans="1:15" ht="15.75" thickBot="1" x14ac:dyDescent="0.3">
      <c r="A61" s="337">
        <v>10</v>
      </c>
      <c r="B61" s="337">
        <v>52100200100</v>
      </c>
      <c r="C61" s="338" t="s">
        <v>3556</v>
      </c>
      <c r="D61" s="339"/>
      <c r="E61" s="339"/>
      <c r="F61" s="344"/>
      <c r="G61" s="339"/>
      <c r="H61" s="339"/>
      <c r="I61" s="340"/>
      <c r="J61" s="339"/>
      <c r="K61" s="340"/>
      <c r="L61" s="344"/>
      <c r="M61" s="340"/>
      <c r="N61" s="340"/>
      <c r="O61" s="339"/>
    </row>
    <row r="62" spans="1:15" ht="15.75" thickBot="1" x14ac:dyDescent="0.3">
      <c r="A62" s="1409" t="s">
        <v>3515</v>
      </c>
      <c r="B62" s="1410"/>
      <c r="C62" s="1411"/>
      <c r="D62" s="341">
        <f>SUM(D52:D61)</f>
        <v>8941535318.039999</v>
      </c>
      <c r="E62" s="341">
        <f t="shared" ref="E62:O62" si="3">SUM(E52:E61)</f>
        <v>9358190517.8899994</v>
      </c>
      <c r="F62" s="341">
        <f t="shared" si="3"/>
        <v>1250000000</v>
      </c>
      <c r="G62" s="341">
        <f t="shared" si="3"/>
        <v>1750000000</v>
      </c>
      <c r="H62" s="341">
        <f t="shared" si="3"/>
        <v>0</v>
      </c>
      <c r="I62" s="341">
        <f t="shared" si="3"/>
        <v>0</v>
      </c>
      <c r="J62" s="341">
        <f>SUM(J52:J61)</f>
        <v>0</v>
      </c>
      <c r="K62" s="341">
        <f>SUM(K52:K61)</f>
        <v>0</v>
      </c>
      <c r="L62" s="345">
        <f>SUM(L52:L61)</f>
        <v>0</v>
      </c>
      <c r="M62" s="341">
        <f>SUM(M52:M61)</f>
        <v>0</v>
      </c>
      <c r="N62" s="341">
        <f t="shared" si="3"/>
        <v>0</v>
      </c>
      <c r="O62" s="341">
        <f t="shared" si="3"/>
        <v>0</v>
      </c>
    </row>
    <row r="63" spans="1:15" ht="15.75" thickBot="1" x14ac:dyDescent="0.3">
      <c r="A63" s="336"/>
      <c r="B63" s="336">
        <v>5</v>
      </c>
      <c r="C63" s="1412" t="s">
        <v>3557</v>
      </c>
      <c r="D63" s="1413"/>
      <c r="E63" s="1413"/>
      <c r="F63" s="1413"/>
      <c r="G63" s="1413"/>
      <c r="H63" s="1413"/>
      <c r="I63" s="1413"/>
      <c r="J63" s="1413"/>
      <c r="K63" s="1413"/>
      <c r="L63" s="1413"/>
      <c r="M63" s="1413"/>
      <c r="N63" s="1413"/>
      <c r="O63" s="1414"/>
    </row>
    <row r="64" spans="1:15" ht="15.75" thickBot="1" x14ac:dyDescent="0.3">
      <c r="A64" s="337">
        <v>1</v>
      </c>
      <c r="B64" s="337">
        <v>12305500100</v>
      </c>
      <c r="C64" s="338" t="s">
        <v>3558</v>
      </c>
      <c r="D64" s="339"/>
      <c r="E64" s="339"/>
      <c r="F64" s="344">
        <v>120000000</v>
      </c>
      <c r="G64" s="339">
        <f>grant!E9</f>
        <v>120000000</v>
      </c>
      <c r="H64" s="339"/>
      <c r="I64" s="340"/>
      <c r="J64" s="339"/>
      <c r="K64" s="340"/>
      <c r="L64" s="344"/>
      <c r="M64" s="340"/>
      <c r="N64" s="340"/>
      <c r="O64" s="339"/>
    </row>
    <row r="65" spans="1:15" ht="15.75" thickBot="1" x14ac:dyDescent="0.3">
      <c r="A65" s="337">
        <v>2</v>
      </c>
      <c r="B65" s="337">
        <v>12305600100</v>
      </c>
      <c r="C65" s="338" t="s">
        <v>3559</v>
      </c>
      <c r="D65" s="339"/>
      <c r="E65" s="339"/>
      <c r="F65" s="344"/>
      <c r="G65" s="339"/>
      <c r="H65" s="339"/>
      <c r="I65" s="340"/>
      <c r="J65" s="339"/>
      <c r="K65" s="340"/>
      <c r="L65" s="344"/>
      <c r="M65" s="340"/>
      <c r="N65" s="340"/>
      <c r="O65" s="339"/>
    </row>
    <row r="66" spans="1:15" ht="15.75" thickBot="1" x14ac:dyDescent="0.3">
      <c r="A66" s="337">
        <v>3</v>
      </c>
      <c r="B66" s="337">
        <v>12300300100</v>
      </c>
      <c r="C66" s="338" t="s">
        <v>3560</v>
      </c>
      <c r="D66" s="339">
        <v>238206570.38</v>
      </c>
      <c r="E66" s="339">
        <v>127093735.69</v>
      </c>
      <c r="F66" s="344">
        <v>60000000</v>
      </c>
      <c r="G66" s="339">
        <f>grant!E8</f>
        <v>53400000</v>
      </c>
      <c r="H66" s="339"/>
      <c r="I66" s="340"/>
      <c r="J66" s="339"/>
      <c r="K66" s="340"/>
      <c r="L66" s="344"/>
      <c r="M66" s="340"/>
      <c r="N66" s="340"/>
      <c r="O66" s="339"/>
    </row>
    <row r="67" spans="1:15" ht="15.75" thickBot="1" x14ac:dyDescent="0.3">
      <c r="A67" s="337">
        <v>4</v>
      </c>
      <c r="B67" s="337">
        <v>12300100100</v>
      </c>
      <c r="C67" s="338" t="s">
        <v>3561</v>
      </c>
      <c r="D67" s="339">
        <v>257725846.49000001</v>
      </c>
      <c r="E67" s="339">
        <v>223607935.56</v>
      </c>
      <c r="F67" s="344"/>
      <c r="G67" s="339"/>
      <c r="H67" s="339"/>
      <c r="I67" s="340"/>
      <c r="J67" s="339"/>
      <c r="K67" s="340"/>
      <c r="L67" s="344"/>
      <c r="M67" s="340"/>
      <c r="N67" s="340"/>
      <c r="O67" s="339"/>
    </row>
    <row r="68" spans="1:15" ht="15.75" thickBot="1" x14ac:dyDescent="0.3">
      <c r="A68" s="337">
        <v>5</v>
      </c>
      <c r="B68" s="337">
        <v>12300400200</v>
      </c>
      <c r="C68" s="338" t="s">
        <v>3562</v>
      </c>
      <c r="D68" s="339">
        <v>72416968.810000002</v>
      </c>
      <c r="E68" s="339">
        <v>55298565.93</v>
      </c>
      <c r="F68" s="344"/>
      <c r="G68" s="339"/>
      <c r="H68" s="339"/>
      <c r="I68" s="340"/>
      <c r="J68" s="339"/>
      <c r="K68" s="340"/>
      <c r="L68" s="344"/>
      <c r="M68" s="340"/>
      <c r="N68" s="340"/>
      <c r="O68" s="339"/>
    </row>
    <row r="69" spans="1:15" ht="15.75" thickBot="1" x14ac:dyDescent="0.3">
      <c r="A69" s="1409" t="s">
        <v>3515</v>
      </c>
      <c r="B69" s="1410"/>
      <c r="C69" s="1411"/>
      <c r="D69" s="341">
        <f>SUM(D64:D68)</f>
        <v>568349385.68000007</v>
      </c>
      <c r="E69" s="341">
        <f t="shared" ref="E69:O69" si="4">SUM(E64:E68)</f>
        <v>406000237.18000001</v>
      </c>
      <c r="F69" s="341">
        <f t="shared" si="4"/>
        <v>180000000</v>
      </c>
      <c r="G69" s="341">
        <f t="shared" si="4"/>
        <v>173400000</v>
      </c>
      <c r="H69" s="341">
        <f t="shared" si="4"/>
        <v>0</v>
      </c>
      <c r="I69" s="341">
        <f t="shared" si="4"/>
        <v>0</v>
      </c>
      <c r="J69" s="341">
        <f>SUM(J64:J68)</f>
        <v>0</v>
      </c>
      <c r="K69" s="341">
        <f>SUM(K64:K68)</f>
        <v>0</v>
      </c>
      <c r="L69" s="345">
        <f>SUM(L64:L68)</f>
        <v>0</v>
      </c>
      <c r="M69" s="341">
        <f>SUM(M64:M68)</f>
        <v>0</v>
      </c>
      <c r="N69" s="341">
        <f t="shared" si="4"/>
        <v>0</v>
      </c>
      <c r="O69" s="341">
        <f t="shared" si="4"/>
        <v>0</v>
      </c>
    </row>
    <row r="70" spans="1:15" ht="15.75" thickBot="1" x14ac:dyDescent="0.3">
      <c r="A70" s="336"/>
      <c r="B70" s="336">
        <v>6</v>
      </c>
      <c r="C70" s="1412" t="s">
        <v>3563</v>
      </c>
      <c r="D70" s="1413"/>
      <c r="E70" s="1413"/>
      <c r="F70" s="1413"/>
      <c r="G70" s="1413"/>
      <c r="H70" s="1413"/>
      <c r="I70" s="1413"/>
      <c r="J70" s="1413"/>
      <c r="K70" s="1413"/>
      <c r="L70" s="1413"/>
      <c r="M70" s="1413"/>
      <c r="N70" s="1413"/>
      <c r="O70" s="1414"/>
    </row>
    <row r="71" spans="1:15" ht="15.75" thickBot="1" x14ac:dyDescent="0.3">
      <c r="A71" s="337">
        <v>1</v>
      </c>
      <c r="B71" s="337">
        <v>51300100200</v>
      </c>
      <c r="C71" s="338" t="s">
        <v>3564</v>
      </c>
      <c r="D71" s="339"/>
      <c r="E71" s="339"/>
      <c r="F71" s="344">
        <v>700000000</v>
      </c>
      <c r="G71" s="339">
        <f>grant!E15</f>
        <v>623000000</v>
      </c>
      <c r="H71" s="339"/>
      <c r="I71" s="340"/>
      <c r="J71" s="339"/>
      <c r="K71" s="340"/>
      <c r="L71" s="344"/>
      <c r="M71" s="340"/>
      <c r="N71" s="340"/>
      <c r="O71" s="339"/>
    </row>
    <row r="72" spans="1:15" ht="15.75" thickBot="1" x14ac:dyDescent="0.3">
      <c r="A72" s="337">
        <v>2</v>
      </c>
      <c r="B72" s="337">
        <v>51300100100</v>
      </c>
      <c r="C72" s="338" t="s">
        <v>3565</v>
      </c>
      <c r="D72" s="339">
        <v>44809414.93</v>
      </c>
      <c r="E72" s="339">
        <v>60442900.060000002</v>
      </c>
      <c r="F72" s="344"/>
      <c r="G72" s="339"/>
      <c r="H72" s="339"/>
      <c r="I72" s="340"/>
      <c r="J72" s="339"/>
      <c r="K72" s="340"/>
      <c r="L72" s="344"/>
      <c r="M72" s="340"/>
      <c r="N72" s="340"/>
      <c r="O72" s="339"/>
    </row>
    <row r="73" spans="1:15" ht="21.75" thickBot="1" x14ac:dyDescent="0.3">
      <c r="A73" s="337">
        <v>4</v>
      </c>
      <c r="B73" s="337">
        <v>51400100100</v>
      </c>
      <c r="C73" s="338" t="s">
        <v>3566</v>
      </c>
      <c r="D73" s="339">
        <v>115221246.56</v>
      </c>
      <c r="E73" s="339">
        <v>121313573.42</v>
      </c>
      <c r="F73" s="344"/>
      <c r="G73" s="339"/>
      <c r="H73" s="339"/>
      <c r="I73" s="340"/>
      <c r="J73" s="339"/>
      <c r="K73" s="340"/>
      <c r="L73" s="344"/>
      <c r="M73" s="340"/>
      <c r="N73" s="340"/>
      <c r="O73" s="339"/>
    </row>
    <row r="74" spans="1:15" ht="21.75" thickBot="1" x14ac:dyDescent="0.3">
      <c r="A74" s="337">
        <v>5</v>
      </c>
      <c r="B74" s="337">
        <v>51400100200</v>
      </c>
      <c r="C74" s="338" t="s">
        <v>3567</v>
      </c>
      <c r="D74" s="339"/>
      <c r="E74" s="339"/>
      <c r="F74" s="344"/>
      <c r="G74" s="339"/>
      <c r="H74" s="339"/>
      <c r="I74" s="340"/>
      <c r="J74" s="339"/>
      <c r="K74" s="340"/>
      <c r="L74" s="344"/>
      <c r="M74" s="340"/>
      <c r="N74" s="340"/>
      <c r="O74" s="339"/>
    </row>
    <row r="75" spans="1:15" ht="15.75" thickBot="1" x14ac:dyDescent="0.3">
      <c r="A75" s="337">
        <v>6</v>
      </c>
      <c r="B75" s="337">
        <v>53905100100</v>
      </c>
      <c r="C75" s="338" t="s">
        <v>3568</v>
      </c>
      <c r="D75" s="339">
        <v>236785200.38</v>
      </c>
      <c r="E75" s="339">
        <v>286589280.13</v>
      </c>
      <c r="F75" s="344"/>
      <c r="G75" s="339"/>
      <c r="H75" s="339"/>
      <c r="I75" s="340"/>
      <c r="J75" s="339"/>
      <c r="K75" s="340"/>
      <c r="L75" s="344"/>
      <c r="M75" s="340"/>
      <c r="N75" s="340"/>
      <c r="O75" s="339"/>
    </row>
    <row r="76" spans="1:15" ht="15.75" thickBot="1" x14ac:dyDescent="0.3">
      <c r="A76" s="337">
        <v>8</v>
      </c>
      <c r="B76" s="337">
        <v>53905300100</v>
      </c>
      <c r="C76" s="338" t="s">
        <v>3569</v>
      </c>
      <c r="D76" s="339"/>
      <c r="E76" s="339"/>
      <c r="F76" s="344">
        <v>50000000</v>
      </c>
      <c r="G76" s="339">
        <f>grant!E21</f>
        <v>44500000</v>
      </c>
      <c r="H76" s="340"/>
      <c r="I76" s="340"/>
      <c r="J76" s="340"/>
      <c r="K76" s="340"/>
      <c r="L76" s="344"/>
      <c r="M76" s="340"/>
      <c r="N76" s="340"/>
      <c r="O76" s="339"/>
    </row>
    <row r="77" spans="1:15" ht="21.75" thickBot="1" x14ac:dyDescent="0.3">
      <c r="A77" s="337">
        <v>10</v>
      </c>
      <c r="B77" s="337">
        <v>55200200100</v>
      </c>
      <c r="C77" s="338" t="s">
        <v>3570</v>
      </c>
      <c r="D77" s="339"/>
      <c r="E77" s="339"/>
      <c r="F77" s="344"/>
      <c r="G77" s="339"/>
      <c r="H77" s="339"/>
      <c r="I77" s="340"/>
      <c r="J77" s="339"/>
      <c r="K77" s="340"/>
      <c r="L77" s="344"/>
      <c r="M77" s="340"/>
      <c r="N77" s="340"/>
      <c r="O77" s="339"/>
    </row>
    <row r="78" spans="1:15" ht="21.75" thickBot="1" x14ac:dyDescent="0.3">
      <c r="A78" s="337">
        <v>11</v>
      </c>
      <c r="B78" s="337">
        <v>55200100200</v>
      </c>
      <c r="C78" s="338" t="s">
        <v>3571</v>
      </c>
      <c r="D78" s="339"/>
      <c r="E78" s="339"/>
      <c r="F78" s="344"/>
      <c r="G78" s="339"/>
      <c r="H78" s="339"/>
      <c r="I78" s="340"/>
      <c r="J78" s="339"/>
      <c r="K78" s="340"/>
      <c r="L78" s="344"/>
      <c r="M78" s="340"/>
      <c r="N78" s="340"/>
      <c r="O78" s="339"/>
    </row>
    <row r="79" spans="1:15" ht="15.75" thickBot="1" x14ac:dyDescent="0.3">
      <c r="A79" s="1409" t="s">
        <v>3515</v>
      </c>
      <c r="B79" s="1410"/>
      <c r="C79" s="1411"/>
      <c r="D79" s="341">
        <f>SUM(D71:D78)</f>
        <v>396815861.87</v>
      </c>
      <c r="E79" s="341">
        <f t="shared" ref="E79:O79" si="5">SUM(E71:E78)</f>
        <v>468345753.61000001</v>
      </c>
      <c r="F79" s="341">
        <f t="shared" si="5"/>
        <v>750000000</v>
      </c>
      <c r="G79" s="341">
        <f t="shared" si="5"/>
        <v>667500000</v>
      </c>
      <c r="H79" s="341">
        <f t="shared" si="5"/>
        <v>0</v>
      </c>
      <c r="I79" s="341">
        <f t="shared" si="5"/>
        <v>0</v>
      </c>
      <c r="J79" s="341">
        <f>SUM(J71:J78)</f>
        <v>0</v>
      </c>
      <c r="K79" s="341">
        <f>SUM(K71:K78)</f>
        <v>0</v>
      </c>
      <c r="L79" s="345">
        <f>SUM(L71:L78)</f>
        <v>0</v>
      </c>
      <c r="M79" s="341">
        <f>SUM(M71:M78)</f>
        <v>0</v>
      </c>
      <c r="N79" s="341">
        <f t="shared" si="5"/>
        <v>0</v>
      </c>
      <c r="O79" s="341">
        <f t="shared" si="5"/>
        <v>0</v>
      </c>
    </row>
    <row r="80" spans="1:15" ht="15.75" thickBot="1" x14ac:dyDescent="0.3">
      <c r="A80" s="336"/>
      <c r="B80" s="336">
        <v>7</v>
      </c>
      <c r="C80" s="1412" t="s">
        <v>3572</v>
      </c>
      <c r="D80" s="1413"/>
      <c r="E80" s="1413"/>
      <c r="F80" s="1413"/>
      <c r="G80" s="1413"/>
      <c r="H80" s="1413"/>
      <c r="I80" s="1413"/>
      <c r="J80" s="1413"/>
      <c r="K80" s="1413"/>
      <c r="L80" s="1413"/>
      <c r="M80" s="1413"/>
      <c r="N80" s="1413"/>
      <c r="O80" s="1414"/>
    </row>
    <row r="81" spans="1:15" ht="21.75" thickBot="1" x14ac:dyDescent="0.3">
      <c r="A81" s="337">
        <v>1</v>
      </c>
      <c r="B81" s="337">
        <v>25200100100</v>
      </c>
      <c r="C81" s="338" t="s">
        <v>3573</v>
      </c>
      <c r="D81" s="339"/>
      <c r="E81" s="339"/>
      <c r="F81" s="344"/>
      <c r="G81" s="339"/>
      <c r="H81" s="339"/>
      <c r="I81" s="340"/>
      <c r="J81" s="339"/>
      <c r="K81" s="340"/>
      <c r="L81" s="344"/>
      <c r="M81" s="340"/>
      <c r="N81" s="340"/>
      <c r="O81" s="339"/>
    </row>
    <row r="82" spans="1:15" ht="15.75" thickBot="1" x14ac:dyDescent="0.3">
      <c r="A82" s="337">
        <v>2</v>
      </c>
      <c r="B82" s="337">
        <v>25210200100</v>
      </c>
      <c r="C82" s="338" t="s">
        <v>3574</v>
      </c>
      <c r="D82" s="339">
        <v>704988800.86000001</v>
      </c>
      <c r="E82" s="339">
        <v>502953111.61000001</v>
      </c>
      <c r="F82" s="344"/>
      <c r="G82" s="339"/>
      <c r="H82" s="339"/>
      <c r="I82" s="340"/>
      <c r="J82" s="339"/>
      <c r="K82" s="340"/>
      <c r="L82" s="344"/>
      <c r="M82" s="340"/>
      <c r="N82" s="340"/>
      <c r="O82" s="339"/>
    </row>
    <row r="83" spans="1:15" ht="21.75" thickBot="1" x14ac:dyDescent="0.3">
      <c r="A83" s="337">
        <v>3</v>
      </c>
      <c r="B83" s="337">
        <v>25210300100</v>
      </c>
      <c r="C83" s="338" t="s">
        <v>3575</v>
      </c>
      <c r="D83" s="339">
        <v>22778736.370000001</v>
      </c>
      <c r="E83" s="339">
        <v>78470782.120000005</v>
      </c>
      <c r="F83" s="344"/>
      <c r="G83" s="339"/>
      <c r="H83" s="339"/>
      <c r="I83" s="340"/>
      <c r="J83" s="339"/>
      <c r="K83" s="340"/>
      <c r="L83" s="344"/>
      <c r="M83" s="340"/>
      <c r="N83" s="340"/>
      <c r="O83" s="339"/>
    </row>
    <row r="84" spans="1:15" ht="21.75" thickBot="1" x14ac:dyDescent="0.3">
      <c r="A84" s="337">
        <v>5</v>
      </c>
      <c r="B84" s="337">
        <v>25305300100</v>
      </c>
      <c r="C84" s="338" t="s">
        <v>3576</v>
      </c>
      <c r="D84" s="339">
        <v>136880893.59</v>
      </c>
      <c r="E84" s="339">
        <v>123947001.19</v>
      </c>
      <c r="F84" s="344"/>
      <c r="G84" s="339"/>
      <c r="H84" s="339"/>
      <c r="I84" s="340"/>
      <c r="J84" s="339"/>
      <c r="K84" s="340"/>
      <c r="L84" s="344"/>
      <c r="M84" s="340"/>
      <c r="N84" s="340"/>
      <c r="O84" s="339"/>
    </row>
    <row r="85" spans="1:15" ht="15.75" thickBot="1" x14ac:dyDescent="0.3">
      <c r="A85" s="337">
        <v>6</v>
      </c>
      <c r="B85" s="337">
        <v>25305700100</v>
      </c>
      <c r="C85" s="338" t="s">
        <v>3577</v>
      </c>
      <c r="D85" s="339"/>
      <c r="E85" s="339"/>
      <c r="F85" s="344"/>
      <c r="G85" s="339"/>
      <c r="H85" s="339"/>
      <c r="I85" s="340"/>
      <c r="J85" s="339"/>
      <c r="K85" s="340"/>
      <c r="L85" s="344"/>
      <c r="M85" s="340"/>
      <c r="N85" s="340"/>
      <c r="O85" s="339"/>
    </row>
    <row r="86" spans="1:15" ht="15.75" thickBot="1" x14ac:dyDescent="0.3">
      <c r="A86" s="337">
        <v>7</v>
      </c>
      <c r="B86" s="337">
        <v>26000100100</v>
      </c>
      <c r="C86" s="338" t="s">
        <v>3578</v>
      </c>
      <c r="D86" s="339">
        <v>205870943.38</v>
      </c>
      <c r="E86" s="339">
        <v>221977045.05000001</v>
      </c>
      <c r="F86" s="344"/>
      <c r="G86" s="339"/>
      <c r="H86" s="339"/>
      <c r="I86" s="340"/>
      <c r="J86" s="339"/>
      <c r="K86" s="340"/>
      <c r="L86" s="344"/>
      <c r="M86" s="340"/>
      <c r="N86" s="340"/>
      <c r="O86" s="339"/>
    </row>
    <row r="87" spans="1:15" ht="15.75" thickBot="1" x14ac:dyDescent="0.3">
      <c r="A87" s="337">
        <v>9</v>
      </c>
      <c r="B87" s="337">
        <v>22800700100</v>
      </c>
      <c r="C87" s="338" t="s">
        <v>3579</v>
      </c>
      <c r="D87" s="339">
        <v>106914556.09999999</v>
      </c>
      <c r="E87" s="339">
        <v>67859232.329999998</v>
      </c>
      <c r="F87" s="344"/>
      <c r="G87" s="339"/>
      <c r="H87" s="339"/>
      <c r="I87" s="340"/>
      <c r="J87" s="339"/>
      <c r="K87" s="340"/>
      <c r="L87" s="344"/>
      <c r="M87" s="340"/>
      <c r="N87" s="340"/>
      <c r="O87" s="339"/>
    </row>
    <row r="88" spans="1:15" ht="15.75" thickBot="1" x14ac:dyDescent="0.3">
      <c r="A88" s="337">
        <v>10</v>
      </c>
      <c r="B88" s="337">
        <v>22900100100</v>
      </c>
      <c r="C88" s="338" t="s">
        <v>3580</v>
      </c>
      <c r="D88" s="339">
        <v>165871912.09999999</v>
      </c>
      <c r="E88" s="339">
        <v>167160884.53</v>
      </c>
      <c r="F88" s="344"/>
      <c r="G88" s="339"/>
      <c r="H88" s="339"/>
      <c r="I88" s="340"/>
      <c r="J88" s="339"/>
      <c r="K88" s="340"/>
      <c r="L88" s="344"/>
      <c r="M88" s="340"/>
      <c r="N88" s="340"/>
      <c r="O88" s="339"/>
    </row>
    <row r="89" spans="1:15" ht="21.75" thickBot="1" x14ac:dyDescent="0.3">
      <c r="A89" s="337">
        <v>11</v>
      </c>
      <c r="B89" s="337">
        <v>22905500100</v>
      </c>
      <c r="C89" s="338" t="s">
        <v>3581</v>
      </c>
      <c r="D89" s="339"/>
      <c r="E89" s="339"/>
      <c r="F89" s="344"/>
      <c r="G89" s="340"/>
      <c r="H89" s="340"/>
      <c r="I89" s="340"/>
      <c r="J89" s="340"/>
      <c r="K89" s="340"/>
      <c r="L89" s="344"/>
      <c r="M89" s="340"/>
      <c r="N89" s="340"/>
      <c r="O89" s="339"/>
    </row>
    <row r="90" spans="1:15" ht="15.75" thickBot="1" x14ac:dyDescent="0.3">
      <c r="A90" s="337">
        <v>12</v>
      </c>
      <c r="B90" s="337">
        <v>23100300100</v>
      </c>
      <c r="C90" s="338" t="s">
        <v>3582</v>
      </c>
      <c r="D90" s="339">
        <v>161312259.93000001</v>
      </c>
      <c r="E90" s="339">
        <v>163273492.06999999</v>
      </c>
      <c r="F90" s="344"/>
      <c r="G90" s="339"/>
      <c r="H90" s="339"/>
      <c r="I90" s="340"/>
      <c r="J90" s="339"/>
      <c r="K90" s="340"/>
      <c r="L90" s="344"/>
      <c r="M90" s="340"/>
      <c r="N90" s="340"/>
      <c r="O90" s="339"/>
    </row>
    <row r="91" spans="1:15" ht="15.75" thickBot="1" x14ac:dyDescent="0.3">
      <c r="A91" s="337">
        <v>13</v>
      </c>
      <c r="B91" s="337">
        <v>23400100100</v>
      </c>
      <c r="C91" s="338" t="s">
        <v>3583</v>
      </c>
      <c r="D91" s="339">
        <v>457502184.20999998</v>
      </c>
      <c r="E91" s="339">
        <v>420765929.19999999</v>
      </c>
      <c r="F91" s="344"/>
      <c r="G91" s="339"/>
      <c r="H91" s="339"/>
      <c r="I91" s="340"/>
      <c r="J91" s="339"/>
      <c r="K91" s="340"/>
      <c r="L91" s="344"/>
      <c r="M91" s="340"/>
      <c r="N91" s="340"/>
      <c r="O91" s="339"/>
    </row>
    <row r="92" spans="1:15" ht="21.75" thickBot="1" x14ac:dyDescent="0.3">
      <c r="A92" s="337">
        <v>14</v>
      </c>
      <c r="B92" s="337">
        <v>23400400100</v>
      </c>
      <c r="C92" s="338" t="s">
        <v>3584</v>
      </c>
      <c r="D92" s="339"/>
      <c r="E92" s="339"/>
      <c r="F92" s="344">
        <v>40000000</v>
      </c>
      <c r="G92" s="339">
        <f>grant!E14</f>
        <v>35600000</v>
      </c>
      <c r="H92" s="340"/>
      <c r="I92" s="340"/>
      <c r="J92" s="340"/>
      <c r="K92" s="340"/>
      <c r="L92" s="344"/>
      <c r="M92" s="340"/>
      <c r="N92" s="340"/>
      <c r="O92" s="339"/>
    </row>
    <row r="93" spans="1:15" ht="21.75" thickBot="1" x14ac:dyDescent="0.3">
      <c r="A93" s="337">
        <v>15</v>
      </c>
      <c r="B93" s="337">
        <v>26300100100</v>
      </c>
      <c r="C93" s="338" t="s">
        <v>3585</v>
      </c>
      <c r="D93" s="339">
        <v>157483202.65000001</v>
      </c>
      <c r="E93" s="339">
        <v>169292252.09999999</v>
      </c>
      <c r="F93" s="344"/>
      <c r="G93" s="339"/>
      <c r="H93" s="339"/>
      <c r="I93" s="340"/>
      <c r="J93" s="339"/>
      <c r="K93" s="340"/>
      <c r="L93" s="344"/>
      <c r="M93" s="340"/>
      <c r="N93" s="340"/>
      <c r="O93" s="339"/>
    </row>
    <row r="94" spans="1:15" ht="21.75" thickBot="1" x14ac:dyDescent="0.3">
      <c r="A94" s="337">
        <v>19</v>
      </c>
      <c r="B94" s="337">
        <v>22800700200</v>
      </c>
      <c r="C94" s="338" t="s">
        <v>3586</v>
      </c>
      <c r="D94" s="339"/>
      <c r="E94" s="339"/>
      <c r="F94" s="344"/>
      <c r="G94" s="340"/>
      <c r="H94" s="340"/>
      <c r="I94" s="340"/>
      <c r="J94" s="340"/>
      <c r="K94" s="340"/>
      <c r="L94" s="344"/>
      <c r="M94" s="340"/>
      <c r="N94" s="340"/>
      <c r="O94" s="339"/>
    </row>
    <row r="95" spans="1:15" ht="15.75" thickBot="1" x14ac:dyDescent="0.3">
      <c r="A95" s="337">
        <v>20</v>
      </c>
      <c r="B95" s="337">
        <v>26100100100</v>
      </c>
      <c r="C95" s="338" t="s">
        <v>3587</v>
      </c>
      <c r="D95" s="339"/>
      <c r="E95" s="339"/>
      <c r="F95" s="344"/>
      <c r="G95" s="339"/>
      <c r="H95" s="339"/>
      <c r="I95" s="340"/>
      <c r="J95" s="339"/>
      <c r="K95" s="340"/>
      <c r="L95" s="344"/>
      <c r="M95" s="340"/>
      <c r="N95" s="340"/>
      <c r="O95" s="339"/>
    </row>
    <row r="96" spans="1:15" ht="21.75" thickBot="1" x14ac:dyDescent="0.3">
      <c r="A96" s="337">
        <v>21</v>
      </c>
      <c r="B96" s="337">
        <v>26300100200</v>
      </c>
      <c r="C96" s="338" t="s">
        <v>3588</v>
      </c>
      <c r="D96" s="339"/>
      <c r="E96" s="339"/>
      <c r="F96" s="344"/>
      <c r="G96" s="340"/>
      <c r="H96" s="340"/>
      <c r="I96" s="340"/>
      <c r="J96" s="340"/>
      <c r="K96" s="340"/>
      <c r="L96" s="344"/>
      <c r="M96" s="340"/>
      <c r="N96" s="340"/>
      <c r="O96" s="339"/>
    </row>
    <row r="97" spans="1:15" ht="15.75" thickBot="1" x14ac:dyDescent="0.3">
      <c r="A97" s="337">
        <v>22</v>
      </c>
      <c r="B97" s="337">
        <v>23400100300</v>
      </c>
      <c r="C97" s="338" t="s">
        <v>3589</v>
      </c>
      <c r="D97" s="340"/>
      <c r="E97" s="340"/>
      <c r="F97" s="344"/>
      <c r="G97" s="339"/>
      <c r="H97" s="339"/>
      <c r="I97" s="340"/>
      <c r="J97" s="339"/>
      <c r="K97" s="340"/>
      <c r="L97" s="344"/>
      <c r="M97" s="340"/>
      <c r="N97" s="340"/>
      <c r="O97" s="339"/>
    </row>
    <row r="98" spans="1:15" ht="15.75" thickBot="1" x14ac:dyDescent="0.3">
      <c r="A98" s="1409" t="s">
        <v>3515</v>
      </c>
      <c r="B98" s="1410"/>
      <c r="C98" s="1411"/>
      <c r="D98" s="341">
        <f>SUM(D81:D97)</f>
        <v>2119603489.1900001</v>
      </c>
      <c r="E98" s="341">
        <f t="shared" ref="E98:O98" si="6">SUM(E81:E97)</f>
        <v>1915699730.2</v>
      </c>
      <c r="F98" s="341">
        <f t="shared" si="6"/>
        <v>40000000</v>
      </c>
      <c r="G98" s="341">
        <f t="shared" si="6"/>
        <v>35600000</v>
      </c>
      <c r="H98" s="341">
        <f t="shared" si="6"/>
        <v>0</v>
      </c>
      <c r="I98" s="341">
        <f t="shared" si="6"/>
        <v>0</v>
      </c>
      <c r="J98" s="341">
        <f>SUM(J81:J97)</f>
        <v>0</v>
      </c>
      <c r="K98" s="341">
        <f>SUM(K81:K97)</f>
        <v>0</v>
      </c>
      <c r="L98" s="345">
        <f>SUM(L81:L97)</f>
        <v>0</v>
      </c>
      <c r="M98" s="341">
        <f>SUM(M81:M97)</f>
        <v>0</v>
      </c>
      <c r="N98" s="341">
        <f t="shared" si="6"/>
        <v>0</v>
      </c>
      <c r="O98" s="341">
        <f t="shared" si="6"/>
        <v>0</v>
      </c>
    </row>
    <row r="99" spans="1:15" ht="15.75" thickBot="1" x14ac:dyDescent="0.3">
      <c r="A99" s="336"/>
      <c r="B99" s="336">
        <v>8</v>
      </c>
      <c r="C99" s="1412" t="s">
        <v>3590</v>
      </c>
      <c r="D99" s="1413"/>
      <c r="E99" s="1413"/>
      <c r="F99" s="1413"/>
      <c r="G99" s="1413"/>
      <c r="H99" s="1413"/>
      <c r="I99" s="1413"/>
      <c r="J99" s="1413"/>
      <c r="K99" s="1413"/>
      <c r="L99" s="1413"/>
      <c r="M99" s="1413"/>
      <c r="N99" s="1413"/>
      <c r="O99" s="1414"/>
    </row>
    <row r="100" spans="1:15" ht="15.75" thickBot="1" x14ac:dyDescent="0.3">
      <c r="A100" s="337">
        <v>2</v>
      </c>
      <c r="B100" s="337">
        <v>53505300100</v>
      </c>
      <c r="C100" s="338" t="s">
        <v>3591</v>
      </c>
      <c r="D100" s="339">
        <v>213206050.68000001</v>
      </c>
      <c r="E100" s="339">
        <v>166571884.81999999</v>
      </c>
      <c r="F100" s="344"/>
      <c r="G100" s="339"/>
      <c r="H100" s="339"/>
      <c r="I100" s="340"/>
      <c r="J100" s="339"/>
      <c r="K100" s="340"/>
      <c r="L100" s="344"/>
      <c r="M100" s="340"/>
      <c r="N100" s="340"/>
      <c r="O100" s="339"/>
    </row>
    <row r="101" spans="1:15" ht="15.75" thickBot="1" x14ac:dyDescent="0.3">
      <c r="A101" s="337">
        <v>3</v>
      </c>
      <c r="B101" s="337">
        <v>53500100100</v>
      </c>
      <c r="C101" s="338" t="s">
        <v>3592</v>
      </c>
      <c r="D101" s="339">
        <v>102860986.79000001</v>
      </c>
      <c r="E101" s="339">
        <v>136059392.41999999</v>
      </c>
      <c r="F101" s="344"/>
      <c r="G101" s="339"/>
      <c r="H101" s="339"/>
      <c r="I101" s="340"/>
      <c r="J101" s="339"/>
      <c r="K101" s="340"/>
      <c r="L101" s="344"/>
      <c r="M101" s="340"/>
      <c r="N101" s="340"/>
      <c r="O101" s="339"/>
    </row>
    <row r="102" spans="1:15" ht="15.75" thickBot="1" x14ac:dyDescent="0.3">
      <c r="A102" s="337">
        <v>7</v>
      </c>
      <c r="B102" s="337">
        <v>53500100200</v>
      </c>
      <c r="C102" s="338" t="s">
        <v>3593</v>
      </c>
      <c r="D102" s="339"/>
      <c r="E102" s="339"/>
      <c r="F102" s="344"/>
      <c r="G102" s="339"/>
      <c r="H102" s="339"/>
      <c r="I102" s="340"/>
      <c r="J102" s="339"/>
      <c r="K102" s="340"/>
      <c r="L102" s="344"/>
      <c r="M102" s="340"/>
      <c r="N102" s="340"/>
      <c r="O102" s="339"/>
    </row>
    <row r="103" spans="1:15" ht="15.75" thickBot="1" x14ac:dyDescent="0.3">
      <c r="A103" s="1409" t="s">
        <v>3515</v>
      </c>
      <c r="B103" s="1410"/>
      <c r="C103" s="1411"/>
      <c r="D103" s="341">
        <f>SUM(D100:D102)</f>
        <v>316067037.47000003</v>
      </c>
      <c r="E103" s="341">
        <f t="shared" ref="E103:O103" si="7">SUM(E100:E102)</f>
        <v>302631277.24000001</v>
      </c>
      <c r="F103" s="341">
        <f t="shared" si="7"/>
        <v>0</v>
      </c>
      <c r="G103" s="341">
        <f t="shared" si="7"/>
        <v>0</v>
      </c>
      <c r="H103" s="341">
        <f t="shared" si="7"/>
        <v>0</v>
      </c>
      <c r="I103" s="341">
        <f t="shared" si="7"/>
        <v>0</v>
      </c>
      <c r="J103" s="341">
        <f>SUM(J100:J102)</f>
        <v>0</v>
      </c>
      <c r="K103" s="341">
        <f>SUM(K100:K102)</f>
        <v>0</v>
      </c>
      <c r="L103" s="345">
        <f>SUM(L100:L102)</f>
        <v>0</v>
      </c>
      <c r="M103" s="341">
        <f>SUM(M100:M102)</f>
        <v>0</v>
      </c>
      <c r="N103" s="341">
        <f t="shared" si="7"/>
        <v>0</v>
      </c>
      <c r="O103" s="341">
        <f t="shared" si="7"/>
        <v>0</v>
      </c>
    </row>
    <row r="104" spans="1:15" ht="15.75" thickBot="1" x14ac:dyDescent="0.3">
      <c r="A104" s="336"/>
      <c r="B104" s="336">
        <v>9</v>
      </c>
      <c r="C104" s="1412" t="s">
        <v>3594</v>
      </c>
      <c r="D104" s="1413"/>
      <c r="E104" s="1413"/>
      <c r="F104" s="1413"/>
      <c r="G104" s="1413"/>
      <c r="H104" s="1413"/>
      <c r="I104" s="1413"/>
      <c r="J104" s="1413"/>
      <c r="K104" s="1413"/>
      <c r="L104" s="1413"/>
      <c r="M104" s="1413"/>
      <c r="N104" s="1413"/>
      <c r="O104" s="1414"/>
    </row>
    <row r="105" spans="1:15" ht="21.75" thickBot="1" x14ac:dyDescent="0.3">
      <c r="A105" s="337">
        <v>1</v>
      </c>
      <c r="B105" s="337">
        <v>45100200100</v>
      </c>
      <c r="C105" s="338" t="s">
        <v>3595</v>
      </c>
      <c r="D105" s="340">
        <v>0</v>
      </c>
      <c r="E105" s="340"/>
      <c r="F105" s="344">
        <v>0</v>
      </c>
      <c r="G105" s="340"/>
      <c r="H105" s="340"/>
      <c r="I105" s="339"/>
      <c r="J105" s="340"/>
      <c r="K105" s="339"/>
      <c r="L105" s="344">
        <v>5359893041.9700003</v>
      </c>
      <c r="M105" s="339">
        <f>'[2]new manual'!$H$29</f>
        <v>6378312771.8160019</v>
      </c>
      <c r="N105" s="339"/>
      <c r="O105" s="339"/>
    </row>
    <row r="106" spans="1:15" ht="15.75" thickBot="1" x14ac:dyDescent="0.3">
      <c r="A106" s="1409" t="s">
        <v>3515</v>
      </c>
      <c r="B106" s="1410"/>
      <c r="C106" s="1411"/>
      <c r="D106" s="345">
        <f>SUM(D105)</f>
        <v>0</v>
      </c>
      <c r="E106" s="345">
        <f t="shared" ref="E106:O106" si="8">SUM(E105)</f>
        <v>0</v>
      </c>
      <c r="F106" s="345">
        <f t="shared" si="8"/>
        <v>0</v>
      </c>
      <c r="G106" s="345">
        <f t="shared" si="8"/>
        <v>0</v>
      </c>
      <c r="H106" s="345">
        <f t="shared" si="8"/>
        <v>0</v>
      </c>
      <c r="I106" s="345">
        <f t="shared" si="8"/>
        <v>0</v>
      </c>
      <c r="J106" s="345">
        <f>SUM(J105)</f>
        <v>0</v>
      </c>
      <c r="K106" s="345">
        <f>SUM(K105)</f>
        <v>0</v>
      </c>
      <c r="L106" s="345">
        <f>SUM(L105)</f>
        <v>5359893041.9700003</v>
      </c>
      <c r="M106" s="345">
        <f>SUM(M105)</f>
        <v>6378312771.8160019</v>
      </c>
      <c r="N106" s="345">
        <f t="shared" si="8"/>
        <v>0</v>
      </c>
      <c r="O106" s="345">
        <f t="shared" si="8"/>
        <v>0</v>
      </c>
    </row>
    <row r="107" spans="1:15" ht="15.75" thickBot="1" x14ac:dyDescent="0.3">
      <c r="A107" s="336"/>
      <c r="B107" s="336">
        <v>10</v>
      </c>
      <c r="C107" s="1412" t="s">
        <v>3596</v>
      </c>
      <c r="D107" s="1413"/>
      <c r="E107" s="1413"/>
      <c r="F107" s="1413"/>
      <c r="G107" s="1413"/>
      <c r="H107" s="1413"/>
      <c r="I107" s="1413"/>
      <c r="J107" s="1413"/>
      <c r="K107" s="1413"/>
      <c r="L107" s="1413"/>
      <c r="M107" s="1413"/>
      <c r="N107" s="1413"/>
      <c r="O107" s="1414"/>
    </row>
    <row r="108" spans="1:15" ht="15.75" thickBot="1" x14ac:dyDescent="0.3">
      <c r="A108" s="337">
        <v>1</v>
      </c>
      <c r="B108" s="337">
        <v>31800100100</v>
      </c>
      <c r="C108" s="338" t="s">
        <v>3597</v>
      </c>
      <c r="D108" s="339">
        <v>1326890256.54</v>
      </c>
      <c r="E108" s="339">
        <f>1158002764.34+268690525.34</f>
        <v>1426693289.6799998</v>
      </c>
      <c r="F108" s="344"/>
      <c r="G108" s="339"/>
      <c r="H108" s="339"/>
      <c r="I108" s="340"/>
      <c r="J108" s="339"/>
      <c r="K108" s="340"/>
      <c r="L108" s="344"/>
      <c r="M108" s="340"/>
      <c r="N108" s="340"/>
      <c r="O108" s="339"/>
    </row>
    <row r="109" spans="1:15" ht="15.75" thickBot="1" x14ac:dyDescent="0.3">
      <c r="A109" s="337">
        <v>2</v>
      </c>
      <c r="B109" s="337">
        <v>31801100100</v>
      </c>
      <c r="C109" s="338" t="s">
        <v>3598</v>
      </c>
      <c r="D109" s="339">
        <v>56940804.689999998</v>
      </c>
      <c r="E109" s="339">
        <v>70697147.030000001</v>
      </c>
      <c r="F109" s="344"/>
      <c r="G109" s="339"/>
      <c r="H109" s="339"/>
      <c r="I109" s="340"/>
      <c r="J109" s="339"/>
      <c r="K109" s="340"/>
      <c r="L109" s="344"/>
      <c r="M109" s="340"/>
      <c r="N109" s="340"/>
      <c r="O109" s="339"/>
    </row>
    <row r="110" spans="1:15" ht="15.75" thickBot="1" x14ac:dyDescent="0.3">
      <c r="A110" s="337">
        <v>3</v>
      </c>
      <c r="B110" s="337">
        <v>31801200100</v>
      </c>
      <c r="C110" s="338" t="s">
        <v>3599</v>
      </c>
      <c r="D110" s="339"/>
      <c r="E110" s="339"/>
      <c r="F110" s="344"/>
      <c r="G110" s="340"/>
      <c r="H110" s="340"/>
      <c r="I110" s="340"/>
      <c r="J110" s="340"/>
      <c r="K110" s="340"/>
      <c r="L110" s="344"/>
      <c r="M110" s="340"/>
      <c r="N110" s="340"/>
      <c r="O110" s="339"/>
    </row>
    <row r="111" spans="1:15" ht="15.75" thickBot="1" x14ac:dyDescent="0.3">
      <c r="A111" s="337">
        <v>4</v>
      </c>
      <c r="B111" s="337">
        <v>31801300100</v>
      </c>
      <c r="C111" s="338" t="s">
        <v>3600</v>
      </c>
      <c r="D111" s="339"/>
      <c r="E111" s="339"/>
      <c r="F111" s="344"/>
      <c r="G111" s="340"/>
      <c r="H111" s="340"/>
      <c r="I111" s="340"/>
      <c r="J111" s="340"/>
      <c r="K111" s="340"/>
      <c r="L111" s="344"/>
      <c r="M111" s="340"/>
      <c r="N111" s="340"/>
      <c r="O111" s="339"/>
    </row>
    <row r="112" spans="1:15" ht="15.75" thickBot="1" x14ac:dyDescent="0.3">
      <c r="A112" s="337">
        <v>5</v>
      </c>
      <c r="B112" s="337">
        <v>32600100100</v>
      </c>
      <c r="C112" s="338" t="s">
        <v>3601</v>
      </c>
      <c r="D112" s="339">
        <v>249949672.30000001</v>
      </c>
      <c r="E112" s="339">
        <v>196852027.56999999</v>
      </c>
      <c r="F112" s="344"/>
      <c r="G112" s="339"/>
      <c r="H112" s="339"/>
      <c r="I112" s="340"/>
      <c r="J112" s="339"/>
      <c r="K112" s="340"/>
      <c r="L112" s="344"/>
      <c r="M112" s="340"/>
      <c r="N112" s="340"/>
      <c r="O112" s="339"/>
    </row>
    <row r="113" spans="1:15" ht="15.75" thickBot="1" x14ac:dyDescent="0.3">
      <c r="A113" s="337">
        <v>6</v>
      </c>
      <c r="B113" s="337">
        <v>32600200100</v>
      </c>
      <c r="C113" s="338" t="s">
        <v>3602</v>
      </c>
      <c r="D113" s="339">
        <v>16044978.699999999</v>
      </c>
      <c r="E113" s="339">
        <v>34713477.18</v>
      </c>
      <c r="F113" s="344"/>
      <c r="G113" s="339"/>
      <c r="H113" s="339"/>
      <c r="I113" s="340"/>
      <c r="J113" s="339"/>
      <c r="K113" s="340"/>
      <c r="L113" s="344"/>
      <c r="M113" s="340"/>
      <c r="N113" s="340"/>
      <c r="O113" s="339"/>
    </row>
    <row r="114" spans="1:15" ht="21.75" thickBot="1" x14ac:dyDescent="0.3">
      <c r="A114" s="337">
        <v>7</v>
      </c>
      <c r="B114" s="337">
        <v>32600300100</v>
      </c>
      <c r="C114" s="338" t="s">
        <v>3603</v>
      </c>
      <c r="D114" s="339"/>
      <c r="E114" s="339"/>
      <c r="F114" s="344"/>
      <c r="G114" s="340"/>
      <c r="H114" s="340"/>
      <c r="I114" s="340"/>
      <c r="J114" s="340"/>
      <c r="K114" s="340"/>
      <c r="L114" s="344"/>
      <c r="M114" s="340"/>
      <c r="N114" s="340"/>
      <c r="O114" s="339"/>
    </row>
    <row r="115" spans="1:15" ht="15.75" thickBot="1" x14ac:dyDescent="0.3">
      <c r="A115" s="337">
        <v>8</v>
      </c>
      <c r="B115" s="337">
        <v>32605200100</v>
      </c>
      <c r="C115" s="338" t="s">
        <v>3604</v>
      </c>
      <c r="D115" s="339">
        <v>576298116.33000004</v>
      </c>
      <c r="E115" s="339">
        <v>661780046.66999996</v>
      </c>
      <c r="F115" s="344"/>
      <c r="G115" s="339"/>
      <c r="H115" s="339"/>
      <c r="I115" s="340"/>
      <c r="J115" s="339"/>
      <c r="K115" s="340"/>
      <c r="L115" s="344"/>
      <c r="M115" s="340"/>
      <c r="N115" s="340"/>
      <c r="O115" s="339"/>
    </row>
    <row r="116" spans="1:15" ht="21.75" thickBot="1" x14ac:dyDescent="0.3">
      <c r="A116" s="337">
        <v>9</v>
      </c>
      <c r="B116" s="337">
        <v>32605200200</v>
      </c>
      <c r="C116" s="338" t="s">
        <v>3605</v>
      </c>
      <c r="D116" s="339"/>
      <c r="E116" s="339"/>
      <c r="F116" s="344"/>
      <c r="G116" s="340"/>
      <c r="H116" s="340"/>
      <c r="I116" s="340"/>
      <c r="J116" s="340"/>
      <c r="K116" s="340"/>
      <c r="L116" s="344"/>
      <c r="M116" s="340"/>
      <c r="N116" s="340"/>
      <c r="O116" s="339"/>
    </row>
    <row r="117" spans="1:15" ht="15.75" thickBot="1" x14ac:dyDescent="0.3">
      <c r="A117" s="337">
        <v>11</v>
      </c>
      <c r="B117" s="337">
        <v>32605200300</v>
      </c>
      <c r="C117" s="338" t="s">
        <v>3606</v>
      </c>
      <c r="D117" s="339"/>
      <c r="E117" s="339"/>
      <c r="F117" s="344"/>
      <c r="G117" s="340"/>
      <c r="H117" s="340"/>
      <c r="I117" s="340"/>
      <c r="J117" s="340"/>
      <c r="K117" s="340"/>
      <c r="L117" s="344"/>
      <c r="M117" s="340"/>
      <c r="N117" s="340"/>
      <c r="O117" s="339"/>
    </row>
    <row r="118" spans="1:15" ht="15.75" thickBot="1" x14ac:dyDescent="0.3">
      <c r="A118" s="1409" t="s">
        <v>3515</v>
      </c>
      <c r="B118" s="1410"/>
      <c r="C118" s="1411"/>
      <c r="D118" s="341">
        <f>SUM(D108:D117)</f>
        <v>2226123828.5599999</v>
      </c>
      <c r="E118" s="341">
        <f t="shared" ref="E118:O118" si="9">SUM(E108:E117)</f>
        <v>2390735988.1299996</v>
      </c>
      <c r="F118" s="341">
        <f t="shared" si="9"/>
        <v>0</v>
      </c>
      <c r="G118" s="341">
        <f t="shared" si="9"/>
        <v>0</v>
      </c>
      <c r="H118" s="341">
        <f t="shared" si="9"/>
        <v>0</v>
      </c>
      <c r="I118" s="341">
        <f t="shared" si="9"/>
        <v>0</v>
      </c>
      <c r="J118" s="341">
        <f>SUM(J108:J117)</f>
        <v>0</v>
      </c>
      <c r="K118" s="341">
        <f>SUM(K108:K117)</f>
        <v>0</v>
      </c>
      <c r="L118" s="345">
        <f>SUM(L108:L117)</f>
        <v>0</v>
      </c>
      <c r="M118" s="341">
        <f>SUM(M108:M117)</f>
        <v>0</v>
      </c>
      <c r="N118" s="341">
        <f t="shared" si="9"/>
        <v>0</v>
      </c>
      <c r="O118" s="341">
        <f t="shared" si="9"/>
        <v>0</v>
      </c>
    </row>
    <row r="119" spans="1:15" ht="15.75" thickBot="1" x14ac:dyDescent="0.3">
      <c r="A119" s="336"/>
      <c r="B119" s="336">
        <v>11</v>
      </c>
      <c r="C119" s="1412" t="s">
        <v>3607</v>
      </c>
      <c r="D119" s="1413"/>
      <c r="E119" s="1413"/>
      <c r="F119" s="1413"/>
      <c r="G119" s="1413"/>
      <c r="H119" s="1413"/>
      <c r="I119" s="1413"/>
      <c r="J119" s="1413"/>
      <c r="K119" s="1413"/>
      <c r="L119" s="1413"/>
      <c r="M119" s="1413"/>
      <c r="N119" s="1413"/>
      <c r="O119" s="1414"/>
    </row>
    <row r="120" spans="1:15" ht="15.75" thickBot="1" x14ac:dyDescent="0.3">
      <c r="A120" s="337">
        <v>2</v>
      </c>
      <c r="B120" s="337">
        <v>23800400100</v>
      </c>
      <c r="C120" s="338" t="s">
        <v>3608</v>
      </c>
      <c r="D120" s="339">
        <v>45377904.450000003</v>
      </c>
      <c r="E120" s="339">
        <v>59544124.25</v>
      </c>
      <c r="F120" s="344"/>
      <c r="G120" s="339"/>
      <c r="H120" s="339"/>
      <c r="I120" s="340"/>
      <c r="J120" s="339"/>
      <c r="K120" s="340"/>
      <c r="L120" s="344"/>
      <c r="M120" s="340"/>
      <c r="N120" s="340"/>
      <c r="O120" s="339"/>
    </row>
    <row r="121" spans="1:15" ht="15.75" thickBot="1" x14ac:dyDescent="0.3">
      <c r="A121" s="337">
        <v>3</v>
      </c>
      <c r="B121" s="337">
        <v>22000800100</v>
      </c>
      <c r="C121" s="338" t="s">
        <v>3609</v>
      </c>
      <c r="D121" s="340"/>
      <c r="E121" s="340"/>
      <c r="F121" s="344"/>
      <c r="G121" s="340"/>
      <c r="H121" s="340"/>
      <c r="I121" s="339"/>
      <c r="J121" s="340"/>
      <c r="K121" s="339"/>
      <c r="L121" s="344">
        <v>6100000000</v>
      </c>
      <c r="M121" s="339">
        <v>4257519505.8899999</v>
      </c>
      <c r="N121" s="339"/>
      <c r="O121" s="339"/>
    </row>
    <row r="122" spans="1:15" ht="15.75" thickBot="1" x14ac:dyDescent="0.3">
      <c r="A122" s="337">
        <v>4</v>
      </c>
      <c r="B122" s="337">
        <v>23800100100</v>
      </c>
      <c r="C122" s="338" t="s">
        <v>3610</v>
      </c>
      <c r="D122" s="339">
        <v>100244969.58</v>
      </c>
      <c r="E122" s="339">
        <v>136921567.16999999</v>
      </c>
      <c r="F122" s="344"/>
      <c r="G122" s="339"/>
      <c r="H122" s="339"/>
      <c r="I122" s="340"/>
      <c r="J122" s="339"/>
      <c r="K122" s="340"/>
      <c r="L122" s="344"/>
      <c r="M122" s="340"/>
      <c r="N122" s="340"/>
      <c r="O122" s="339"/>
    </row>
    <row r="123" spans="1:15" ht="15.75" thickBot="1" x14ac:dyDescent="0.3">
      <c r="A123" s="337">
        <v>5</v>
      </c>
      <c r="B123" s="337">
        <v>23800100200</v>
      </c>
      <c r="C123" s="338" t="s">
        <v>3611</v>
      </c>
      <c r="D123" s="339"/>
      <c r="E123" s="339"/>
      <c r="F123" s="344"/>
      <c r="G123" s="342"/>
      <c r="H123" s="342"/>
      <c r="I123" s="340"/>
      <c r="J123" s="342"/>
      <c r="K123" s="340"/>
      <c r="L123" s="344"/>
      <c r="M123" s="340"/>
      <c r="N123" s="340"/>
      <c r="O123" s="339"/>
    </row>
    <row r="124" spans="1:15" ht="15.75" thickBot="1" x14ac:dyDescent="0.3">
      <c r="A124" s="337">
        <v>6</v>
      </c>
      <c r="B124" s="337">
        <v>23800100300</v>
      </c>
      <c r="C124" s="338" t="s">
        <v>3612</v>
      </c>
      <c r="D124" s="339"/>
      <c r="E124" s="339"/>
      <c r="F124" s="344"/>
      <c r="G124" s="340"/>
      <c r="H124" s="340"/>
      <c r="I124" s="340"/>
      <c r="J124" s="340"/>
      <c r="K124" s="340"/>
      <c r="L124" s="344"/>
      <c r="M124" s="340"/>
      <c r="N124" s="340"/>
      <c r="O124" s="339"/>
    </row>
    <row r="125" spans="1:15" ht="15.75" thickBot="1" x14ac:dyDescent="0.3">
      <c r="A125" s="337">
        <v>7</v>
      </c>
      <c r="B125" s="337">
        <v>11101000100</v>
      </c>
      <c r="C125" s="338" t="s">
        <v>3613</v>
      </c>
      <c r="D125" s="339"/>
      <c r="E125" s="339"/>
      <c r="F125" s="344"/>
      <c r="G125" s="339"/>
      <c r="H125" s="339"/>
      <c r="I125" s="340"/>
      <c r="J125" s="339"/>
      <c r="K125" s="340"/>
      <c r="L125" s="344"/>
      <c r="M125" s="340"/>
      <c r="N125" s="340"/>
      <c r="O125" s="339"/>
    </row>
    <row r="126" spans="1:15" ht="15.75" thickBot="1" x14ac:dyDescent="0.3">
      <c r="A126" s="337">
        <v>8</v>
      </c>
      <c r="B126" s="337">
        <v>14000100100</v>
      </c>
      <c r="C126" s="338" t="s">
        <v>3614</v>
      </c>
      <c r="D126" s="339">
        <v>381459926.64999998</v>
      </c>
      <c r="E126" s="339">
        <v>232244791.19</v>
      </c>
      <c r="F126" s="344"/>
      <c r="G126" s="339"/>
      <c r="H126" s="339"/>
      <c r="I126" s="340"/>
      <c r="J126" s="339"/>
      <c r="K126" s="340"/>
      <c r="L126" s="344"/>
      <c r="M126" s="340"/>
      <c r="N126" s="340"/>
      <c r="O126" s="339"/>
    </row>
    <row r="127" spans="1:15" ht="15.75" thickBot="1" x14ac:dyDescent="0.3">
      <c r="A127" s="337">
        <v>9</v>
      </c>
      <c r="B127" s="337">
        <v>14000200100</v>
      </c>
      <c r="C127" s="338" t="s">
        <v>3615</v>
      </c>
      <c r="D127" s="339">
        <v>65924922.07</v>
      </c>
      <c r="E127" s="339">
        <v>71923498.569999993</v>
      </c>
      <c r="F127" s="344"/>
      <c r="G127" s="339"/>
      <c r="H127" s="339"/>
      <c r="I127" s="340"/>
      <c r="J127" s="339"/>
      <c r="K127" s="340"/>
      <c r="L127" s="344"/>
      <c r="M127" s="340"/>
      <c r="N127" s="340"/>
      <c r="O127" s="339"/>
    </row>
    <row r="128" spans="1:15" ht="15.75" thickBot="1" x14ac:dyDescent="0.3">
      <c r="A128" s="337">
        <v>11</v>
      </c>
      <c r="B128" s="337">
        <v>11105100100</v>
      </c>
      <c r="C128" s="338" t="s">
        <v>3616</v>
      </c>
      <c r="D128" s="339"/>
      <c r="E128" s="339"/>
      <c r="F128" s="344"/>
      <c r="G128" s="339"/>
      <c r="H128" s="339"/>
      <c r="I128" s="340"/>
      <c r="J128" s="339"/>
      <c r="K128" s="340"/>
      <c r="L128" s="344"/>
      <c r="M128" s="340"/>
      <c r="N128" s="340"/>
      <c r="O128" s="339"/>
    </row>
    <row r="129" spans="1:15" ht="15.75" thickBot="1" x14ac:dyDescent="0.3">
      <c r="A129" s="337">
        <v>12</v>
      </c>
      <c r="B129" s="337">
        <v>22000100100</v>
      </c>
      <c r="C129" s="338" t="s">
        <v>3617</v>
      </c>
      <c r="D129" s="339">
        <v>152115431.80000001</v>
      </c>
      <c r="E129" s="339">
        <v>125179382.47</v>
      </c>
      <c r="F129" s="344"/>
      <c r="G129" s="339"/>
      <c r="H129" s="339">
        <v>12900000000</v>
      </c>
      <c r="I129" s="339">
        <f>'social cont'!E15</f>
        <v>10650800000</v>
      </c>
      <c r="J129" s="339"/>
      <c r="K129" s="339"/>
      <c r="L129" s="344"/>
      <c r="M129" s="339"/>
      <c r="N129" s="340"/>
      <c r="O129" s="339"/>
    </row>
    <row r="130" spans="1:15" ht="15.75" thickBot="1" x14ac:dyDescent="0.3">
      <c r="A130" s="337">
        <v>13</v>
      </c>
      <c r="B130" s="337">
        <v>22000100200</v>
      </c>
      <c r="C130" s="338" t="s">
        <v>3618</v>
      </c>
      <c r="D130" s="339"/>
      <c r="E130" s="339"/>
      <c r="F130" s="344"/>
      <c r="G130" s="340"/>
      <c r="H130" s="340"/>
      <c r="I130" s="340"/>
      <c r="J130" s="340"/>
      <c r="K130" s="340"/>
      <c r="L130" s="344"/>
      <c r="M130" s="340"/>
      <c r="N130" s="340"/>
      <c r="O130" s="339"/>
    </row>
    <row r="131" spans="1:15" ht="15.75" thickBot="1" x14ac:dyDescent="0.3">
      <c r="A131" s="337">
        <v>14</v>
      </c>
      <c r="B131" s="337">
        <v>22000200100</v>
      </c>
      <c r="C131" s="338" t="s">
        <v>3619</v>
      </c>
      <c r="D131" s="339"/>
      <c r="E131" s="339"/>
      <c r="F131" s="344"/>
      <c r="G131" s="339"/>
      <c r="H131" s="339"/>
      <c r="I131" s="339"/>
      <c r="J131" s="339">
        <v>10508246934</v>
      </c>
      <c r="K131" s="339">
        <f>'[5]new manual'!$H$25</f>
        <v>13000000000</v>
      </c>
      <c r="L131" s="344"/>
      <c r="M131" s="339"/>
      <c r="N131" s="339"/>
      <c r="O131" s="339"/>
    </row>
    <row r="132" spans="1:15" ht="15.75" thickBot="1" x14ac:dyDescent="0.3">
      <c r="A132" s="337">
        <v>15</v>
      </c>
      <c r="B132" s="337">
        <v>22000700100</v>
      </c>
      <c r="C132" s="338" t="s">
        <v>3620</v>
      </c>
      <c r="D132" s="339">
        <v>173455325.84</v>
      </c>
      <c r="E132" s="339">
        <v>202536393.96000001</v>
      </c>
      <c r="F132" s="344"/>
      <c r="G132" s="339"/>
      <c r="H132" s="339"/>
      <c r="I132" s="340"/>
      <c r="J132" s="339"/>
      <c r="K132" s="340"/>
      <c r="L132" s="344"/>
      <c r="M132" s="340"/>
      <c r="N132" s="340"/>
      <c r="O132" s="339"/>
    </row>
    <row r="133" spans="1:15" ht="21.75" thickBot="1" x14ac:dyDescent="0.3">
      <c r="A133" s="337">
        <v>16</v>
      </c>
      <c r="B133" s="337">
        <v>23800100500</v>
      </c>
      <c r="C133" s="338" t="s">
        <v>3621</v>
      </c>
      <c r="D133" s="339"/>
      <c r="E133" s="339"/>
      <c r="F133" s="344"/>
      <c r="G133" s="339"/>
      <c r="H133" s="339"/>
      <c r="I133" s="340"/>
      <c r="J133" s="339"/>
      <c r="K133" s="340"/>
      <c r="L133" s="344"/>
      <c r="M133" s="340"/>
      <c r="N133" s="340"/>
      <c r="O133" s="339"/>
    </row>
    <row r="134" spans="1:15" ht="21.75" thickBot="1" x14ac:dyDescent="0.3">
      <c r="A134" s="337">
        <v>17</v>
      </c>
      <c r="B134" s="337">
        <v>23800100600</v>
      </c>
      <c r="C134" s="338" t="s">
        <v>3622</v>
      </c>
      <c r="D134" s="339"/>
      <c r="E134" s="339"/>
      <c r="F134" s="344"/>
      <c r="G134" s="340"/>
      <c r="H134" s="340"/>
      <c r="I134" s="340"/>
      <c r="J134" s="340"/>
      <c r="K134" s="340"/>
      <c r="L134" s="344"/>
      <c r="M134" s="340"/>
      <c r="N134" s="340"/>
      <c r="O134" s="339"/>
    </row>
    <row r="135" spans="1:15" ht="15.75" thickBot="1" x14ac:dyDescent="0.3">
      <c r="A135" s="337">
        <v>18</v>
      </c>
      <c r="B135" s="337">
        <v>22000100400</v>
      </c>
      <c r="C135" s="338" t="s">
        <v>3623</v>
      </c>
      <c r="D135" s="339"/>
      <c r="E135" s="339"/>
      <c r="F135" s="344"/>
      <c r="G135" s="340"/>
      <c r="H135" s="340"/>
      <c r="I135" s="340"/>
      <c r="J135" s="340"/>
      <c r="K135" s="340"/>
      <c r="L135" s="344"/>
      <c r="M135" s="340"/>
      <c r="N135" s="340"/>
      <c r="O135" s="339"/>
    </row>
    <row r="136" spans="1:15" ht="15.75" thickBot="1" x14ac:dyDescent="0.3">
      <c r="A136" s="337">
        <v>19</v>
      </c>
      <c r="B136" s="337">
        <v>22000700200</v>
      </c>
      <c r="C136" s="338" t="s">
        <v>3624</v>
      </c>
      <c r="D136" s="339"/>
      <c r="E136" s="339"/>
      <c r="F136" s="344"/>
      <c r="G136" s="340"/>
      <c r="H136" s="340"/>
      <c r="I136" s="340"/>
      <c r="J136" s="340"/>
      <c r="K136" s="340"/>
      <c r="L136" s="344"/>
      <c r="M136" s="340"/>
      <c r="N136" s="340"/>
      <c r="O136" s="339"/>
    </row>
    <row r="137" spans="1:15" ht="15.75" thickBot="1" x14ac:dyDescent="0.3">
      <c r="A137" s="1409" t="s">
        <v>3515</v>
      </c>
      <c r="B137" s="1410"/>
      <c r="C137" s="1411"/>
      <c r="D137" s="341">
        <f>SUM(D120:D136)</f>
        <v>918578480.38999999</v>
      </c>
      <c r="E137" s="341">
        <f t="shared" ref="E137:N137" si="10">SUM(E120:E136)</f>
        <v>828349757.61000001</v>
      </c>
      <c r="F137" s="341">
        <f t="shared" si="10"/>
        <v>0</v>
      </c>
      <c r="G137" s="341">
        <f t="shared" si="10"/>
        <v>0</v>
      </c>
      <c r="H137" s="341">
        <f t="shared" si="10"/>
        <v>12900000000</v>
      </c>
      <c r="I137" s="341">
        <f t="shared" si="10"/>
        <v>10650800000</v>
      </c>
      <c r="J137" s="341">
        <f>SUM(J120:J136)</f>
        <v>10508246934</v>
      </c>
      <c r="K137" s="341">
        <f>SUM(K120:K136)</f>
        <v>13000000000</v>
      </c>
      <c r="L137" s="345">
        <f>SUM(L120:L136)</f>
        <v>6100000000</v>
      </c>
      <c r="M137" s="341">
        <f>SUM(M120:M136)</f>
        <v>4257519505.8899999</v>
      </c>
      <c r="N137" s="341">
        <f t="shared" si="10"/>
        <v>0</v>
      </c>
      <c r="O137" s="341">
        <f>SUM(O120:O136)</f>
        <v>0</v>
      </c>
    </row>
    <row r="138" spans="1:15" ht="15.75" thickBot="1" x14ac:dyDescent="0.3">
      <c r="A138" s="336"/>
      <c r="B138" s="336">
        <v>12</v>
      </c>
      <c r="C138" s="1412" t="s">
        <v>3625</v>
      </c>
      <c r="D138" s="1413"/>
      <c r="E138" s="1413"/>
      <c r="F138" s="1413"/>
      <c r="G138" s="1413"/>
      <c r="H138" s="1413"/>
      <c r="I138" s="1413"/>
      <c r="J138" s="1413"/>
      <c r="K138" s="1413"/>
      <c r="L138" s="1413"/>
      <c r="M138" s="1413"/>
      <c r="N138" s="1413"/>
      <c r="O138" s="1414"/>
    </row>
    <row r="139" spans="1:15" ht="21.75" thickBot="1" x14ac:dyDescent="0.3">
      <c r="A139" s="337">
        <v>1</v>
      </c>
      <c r="B139" s="337">
        <v>11100100100</v>
      </c>
      <c r="C139" s="338" t="s">
        <v>3626</v>
      </c>
      <c r="D139" s="339">
        <v>193769822.38</v>
      </c>
      <c r="E139" s="339">
        <v>197145700.11000001</v>
      </c>
      <c r="F139" s="344"/>
      <c r="G139" s="339"/>
      <c r="H139" s="339"/>
      <c r="I139" s="340"/>
      <c r="J139" s="339"/>
      <c r="K139" s="340"/>
      <c r="L139" s="344"/>
      <c r="M139" s="340"/>
      <c r="N139" s="340"/>
      <c r="O139" s="339"/>
    </row>
    <row r="140" spans="1:15" ht="15.75" thickBot="1" x14ac:dyDescent="0.3">
      <c r="A140" s="337">
        <v>2</v>
      </c>
      <c r="B140" s="337">
        <v>11100100200</v>
      </c>
      <c r="C140" s="338" t="s">
        <v>3627</v>
      </c>
      <c r="D140" s="339">
        <v>45127886.82</v>
      </c>
      <c r="E140" s="339">
        <v>138248917.38999999</v>
      </c>
      <c r="F140" s="344"/>
      <c r="G140" s="339"/>
      <c r="H140" s="339"/>
      <c r="I140" s="340"/>
      <c r="J140" s="339"/>
      <c r="K140" s="340"/>
      <c r="L140" s="344"/>
      <c r="M140" s="340"/>
      <c r="N140" s="340"/>
      <c r="O140" s="339"/>
    </row>
    <row r="141" spans="1:15" ht="21.75" thickBot="1" x14ac:dyDescent="0.3">
      <c r="A141" s="337">
        <v>5</v>
      </c>
      <c r="B141" s="337">
        <v>11100200100</v>
      </c>
      <c r="C141" s="338" t="s">
        <v>3628</v>
      </c>
      <c r="D141" s="339"/>
      <c r="E141" s="339"/>
      <c r="F141" s="344"/>
      <c r="G141" s="340"/>
      <c r="H141" s="340"/>
      <c r="I141" s="340"/>
      <c r="J141" s="340"/>
      <c r="K141" s="340"/>
      <c r="L141" s="344"/>
      <c r="M141" s="340"/>
      <c r="N141" s="340"/>
      <c r="O141" s="339"/>
    </row>
    <row r="142" spans="1:15" ht="15.75" thickBot="1" x14ac:dyDescent="0.3">
      <c r="A142" s="337">
        <v>6</v>
      </c>
      <c r="B142" s="337">
        <v>11100200300</v>
      </c>
      <c r="C142" s="338" t="s">
        <v>3629</v>
      </c>
      <c r="D142" s="339"/>
      <c r="E142" s="339"/>
      <c r="F142" s="344"/>
      <c r="G142" s="340"/>
      <c r="H142" s="340"/>
      <c r="I142" s="340"/>
      <c r="J142" s="340"/>
      <c r="K142" s="340"/>
      <c r="L142" s="344"/>
      <c r="M142" s="340"/>
      <c r="N142" s="340"/>
      <c r="O142" s="339"/>
    </row>
    <row r="143" spans="1:15" ht="15.75" thickBot="1" x14ac:dyDescent="0.3">
      <c r="A143" s="337">
        <v>9</v>
      </c>
      <c r="B143" s="337">
        <v>11100300100</v>
      </c>
      <c r="C143" s="338" t="s">
        <v>3630</v>
      </c>
      <c r="D143" s="339"/>
      <c r="E143" s="339"/>
      <c r="F143" s="344"/>
      <c r="G143" s="339"/>
      <c r="H143" s="339"/>
      <c r="I143" s="340"/>
      <c r="J143" s="339"/>
      <c r="K143" s="340"/>
      <c r="L143" s="344"/>
      <c r="M143" s="340"/>
      <c r="N143" s="340"/>
      <c r="O143" s="339"/>
    </row>
    <row r="144" spans="1:15" ht="15.75" thickBot="1" x14ac:dyDescent="0.3">
      <c r="A144" s="337">
        <v>10</v>
      </c>
      <c r="B144" s="337">
        <v>12400400100</v>
      </c>
      <c r="C144" s="338" t="s">
        <v>3631</v>
      </c>
      <c r="D144" s="339"/>
      <c r="E144" s="339"/>
      <c r="F144" s="344">
        <v>2000000</v>
      </c>
      <c r="G144" s="339">
        <f>grant!E10</f>
        <v>1780000</v>
      </c>
      <c r="H144" s="340"/>
      <c r="I144" s="340"/>
      <c r="J144" s="340"/>
      <c r="K144" s="340"/>
      <c r="L144" s="344"/>
      <c r="M144" s="340"/>
      <c r="N144" s="340"/>
      <c r="O144" s="339"/>
    </row>
    <row r="145" spans="1:15" ht="15.75" thickBot="1" x14ac:dyDescent="0.3">
      <c r="A145" s="337">
        <v>11</v>
      </c>
      <c r="B145" s="337">
        <v>11100800100</v>
      </c>
      <c r="C145" s="338" t="s">
        <v>3632</v>
      </c>
      <c r="D145" s="340"/>
      <c r="E145" s="340"/>
      <c r="F145" s="344"/>
      <c r="G145" s="339"/>
      <c r="H145" s="339"/>
      <c r="I145" s="340"/>
      <c r="J145" s="339"/>
      <c r="K145" s="340"/>
      <c r="L145" s="344"/>
      <c r="M145" s="340"/>
      <c r="N145" s="340"/>
      <c r="O145" s="339"/>
    </row>
    <row r="146" spans="1:15" ht="15.75" thickBot="1" x14ac:dyDescent="0.3">
      <c r="A146" s="337">
        <v>12</v>
      </c>
      <c r="B146" s="337">
        <v>12400700100</v>
      </c>
      <c r="C146" s="338" t="s">
        <v>3633</v>
      </c>
      <c r="D146" s="339"/>
      <c r="E146" s="339"/>
      <c r="F146" s="344"/>
      <c r="G146" s="340"/>
      <c r="H146" s="340"/>
      <c r="I146" s="340"/>
      <c r="J146" s="340"/>
      <c r="K146" s="340"/>
      <c r="L146" s="344"/>
      <c r="M146" s="340"/>
      <c r="N146" s="340"/>
      <c r="O146" s="339"/>
    </row>
    <row r="147" spans="1:15" ht="15.75" thickBot="1" x14ac:dyDescent="0.3">
      <c r="A147" s="337">
        <v>13</v>
      </c>
      <c r="B147" s="337">
        <v>12500100100</v>
      </c>
      <c r="C147" s="338" t="s">
        <v>3634</v>
      </c>
      <c r="D147" s="339"/>
      <c r="E147" s="339"/>
      <c r="F147" s="344"/>
      <c r="G147" s="339"/>
      <c r="H147" s="339"/>
      <c r="I147" s="340"/>
      <c r="J147" s="339"/>
      <c r="K147" s="340"/>
      <c r="L147" s="344"/>
      <c r="M147" s="340"/>
      <c r="N147" s="340"/>
      <c r="O147" s="339"/>
    </row>
    <row r="148" spans="1:15" ht="15.75" thickBot="1" x14ac:dyDescent="0.3">
      <c r="A148" s="337">
        <v>14</v>
      </c>
      <c r="B148" s="337">
        <v>12500100200</v>
      </c>
      <c r="C148" s="338" t="s">
        <v>3635</v>
      </c>
      <c r="D148" s="339"/>
      <c r="E148" s="339"/>
      <c r="F148" s="344">
        <v>2500000</v>
      </c>
      <c r="G148" s="339">
        <f>grant!E12</f>
        <v>2225000</v>
      </c>
      <c r="H148" s="340"/>
      <c r="I148" s="340"/>
      <c r="J148" s="340"/>
      <c r="K148" s="340"/>
      <c r="L148" s="344"/>
      <c r="M148" s="340"/>
      <c r="N148" s="340"/>
      <c r="O148" s="339"/>
    </row>
    <row r="149" spans="1:15" ht="15.75" thickBot="1" x14ac:dyDescent="0.3">
      <c r="A149" s="337">
        <v>15</v>
      </c>
      <c r="B149" s="337">
        <v>12500600100</v>
      </c>
      <c r="C149" s="338" t="s">
        <v>3636</v>
      </c>
      <c r="D149" s="339"/>
      <c r="E149" s="339"/>
      <c r="F149" s="344"/>
      <c r="G149" s="339"/>
      <c r="H149" s="339"/>
      <c r="I149" s="340"/>
      <c r="J149" s="339"/>
      <c r="K149" s="340"/>
      <c r="L149" s="344"/>
      <c r="M149" s="340"/>
      <c r="N149" s="340"/>
      <c r="O149" s="339"/>
    </row>
    <row r="150" spans="1:15" ht="15.75" thickBot="1" x14ac:dyDescent="0.3">
      <c r="A150" s="337">
        <v>16</v>
      </c>
      <c r="B150" s="337">
        <v>12500700100</v>
      </c>
      <c r="C150" s="338" t="s">
        <v>3637</v>
      </c>
      <c r="D150" s="339">
        <v>185939877.62</v>
      </c>
      <c r="E150" s="339">
        <v>92401083.450000003</v>
      </c>
      <c r="F150" s="344"/>
      <c r="G150" s="339"/>
      <c r="H150" s="339"/>
      <c r="I150" s="340"/>
      <c r="J150" s="339"/>
      <c r="K150" s="340"/>
      <c r="L150" s="344"/>
      <c r="M150" s="340"/>
      <c r="N150" s="340"/>
      <c r="O150" s="339"/>
    </row>
    <row r="151" spans="1:15" ht="21.75" thickBot="1" x14ac:dyDescent="0.3">
      <c r="A151" s="337">
        <v>17</v>
      </c>
      <c r="B151" s="337">
        <v>11101300100</v>
      </c>
      <c r="C151" s="338" t="s">
        <v>3638</v>
      </c>
      <c r="D151" s="339"/>
      <c r="E151" s="339"/>
      <c r="F151" s="344"/>
      <c r="G151" s="340"/>
      <c r="H151" s="340"/>
      <c r="I151" s="340"/>
      <c r="J151" s="340"/>
      <c r="K151" s="340"/>
      <c r="L151" s="344"/>
      <c r="M151" s="340"/>
      <c r="N151" s="340"/>
      <c r="O151" s="339"/>
    </row>
    <row r="152" spans="1:15" ht="21.75" thickBot="1" x14ac:dyDescent="0.3">
      <c r="A152" s="337">
        <v>18</v>
      </c>
      <c r="B152" s="337">
        <v>12500700200</v>
      </c>
      <c r="C152" s="338" t="s">
        <v>3639</v>
      </c>
      <c r="D152" s="339"/>
      <c r="E152" s="339"/>
      <c r="F152" s="344"/>
      <c r="G152" s="340"/>
      <c r="H152" s="340"/>
      <c r="I152" s="340"/>
      <c r="J152" s="340"/>
      <c r="K152" s="340"/>
      <c r="L152" s="344"/>
      <c r="M152" s="340"/>
      <c r="N152" s="340"/>
      <c r="O152" s="339"/>
    </row>
    <row r="153" spans="1:15" ht="15.75" thickBot="1" x14ac:dyDescent="0.3">
      <c r="A153" s="337">
        <v>19</v>
      </c>
      <c r="B153" s="337">
        <v>11101300200</v>
      </c>
      <c r="C153" s="338" t="s">
        <v>3625</v>
      </c>
      <c r="D153" s="339">
        <v>101350653.11</v>
      </c>
      <c r="E153" s="339">
        <v>69978342.120000005</v>
      </c>
      <c r="F153" s="344"/>
      <c r="G153" s="339"/>
      <c r="H153" s="339"/>
      <c r="I153" s="340"/>
      <c r="J153" s="339"/>
      <c r="K153" s="340"/>
      <c r="L153" s="344"/>
      <c r="M153" s="340"/>
      <c r="N153" s="340"/>
      <c r="O153" s="339"/>
    </row>
    <row r="154" spans="1:15" ht="15.75" thickBot="1" x14ac:dyDescent="0.3">
      <c r="A154" s="337">
        <v>21</v>
      </c>
      <c r="B154" s="337">
        <v>11101400100</v>
      </c>
      <c r="C154" s="338" t="s">
        <v>3640</v>
      </c>
      <c r="D154" s="339">
        <v>66556556.649999999</v>
      </c>
      <c r="E154" s="339">
        <v>851896178.36000001</v>
      </c>
      <c r="F154" s="344"/>
      <c r="G154" s="340"/>
      <c r="H154" s="340"/>
      <c r="I154" s="340"/>
      <c r="J154" s="340"/>
      <c r="K154" s="340"/>
      <c r="L154" s="344"/>
      <c r="M154" s="340"/>
      <c r="N154" s="340"/>
      <c r="O154" s="339"/>
    </row>
    <row r="155" spans="1:15" ht="15.75" thickBot="1" x14ac:dyDescent="0.3">
      <c r="A155" s="337">
        <v>22</v>
      </c>
      <c r="B155" s="337">
        <v>11101700100</v>
      </c>
      <c r="C155" s="338" t="s">
        <v>3641</v>
      </c>
      <c r="D155" s="339">
        <v>71580455.659999996</v>
      </c>
      <c r="E155" s="339">
        <v>55189132.229999997</v>
      </c>
      <c r="F155" s="344"/>
      <c r="G155" s="339"/>
      <c r="H155" s="339"/>
      <c r="I155" s="340"/>
      <c r="J155" s="339"/>
      <c r="K155" s="340"/>
      <c r="L155" s="344"/>
      <c r="M155" s="340"/>
      <c r="N155" s="340"/>
      <c r="O155" s="339"/>
    </row>
    <row r="156" spans="1:15" ht="15.75" thickBot="1" x14ac:dyDescent="0.3">
      <c r="A156" s="337">
        <v>23</v>
      </c>
      <c r="B156" s="337">
        <v>11102100100</v>
      </c>
      <c r="C156" s="338" t="s">
        <v>3642</v>
      </c>
      <c r="D156" s="339">
        <v>14643468.109999999</v>
      </c>
      <c r="E156" s="339">
        <v>11063120.1</v>
      </c>
      <c r="F156" s="344"/>
      <c r="G156" s="339"/>
      <c r="H156" s="339"/>
      <c r="I156" s="340"/>
      <c r="J156" s="339"/>
      <c r="K156" s="340"/>
      <c r="L156" s="344"/>
      <c r="M156" s="340"/>
      <c r="N156" s="340"/>
      <c r="O156" s="339"/>
    </row>
    <row r="157" spans="1:15" ht="15.75" thickBot="1" x14ac:dyDescent="0.3">
      <c r="A157" s="337">
        <v>24</v>
      </c>
      <c r="B157" s="337">
        <v>11102100200</v>
      </c>
      <c r="C157" s="338" t="s">
        <v>3643</v>
      </c>
      <c r="D157" s="339">
        <v>28740639.870000001</v>
      </c>
      <c r="E157" s="339">
        <v>19475436.600000001</v>
      </c>
      <c r="F157" s="344"/>
      <c r="G157" s="339"/>
      <c r="H157" s="339"/>
      <c r="I157" s="340"/>
      <c r="J157" s="339"/>
      <c r="K157" s="340"/>
      <c r="L157" s="344"/>
      <c r="M157" s="340"/>
      <c r="N157" s="340"/>
      <c r="O157" s="339"/>
    </row>
    <row r="158" spans="1:15" ht="15.75" thickBot="1" x14ac:dyDescent="0.3">
      <c r="A158" s="337">
        <v>25</v>
      </c>
      <c r="B158" s="337">
        <v>12500800100</v>
      </c>
      <c r="C158" s="338" t="s">
        <v>3644</v>
      </c>
      <c r="D158" s="339"/>
      <c r="E158" s="339"/>
      <c r="F158" s="344"/>
      <c r="G158" s="339"/>
      <c r="H158" s="339"/>
      <c r="I158" s="340"/>
      <c r="J158" s="339"/>
      <c r="K158" s="340"/>
      <c r="L158" s="344"/>
      <c r="M158" s="340"/>
      <c r="N158" s="340"/>
      <c r="O158" s="339"/>
    </row>
    <row r="159" spans="1:15" ht="15.75" thickBot="1" x14ac:dyDescent="0.3">
      <c r="A159" s="337">
        <v>26</v>
      </c>
      <c r="B159" s="337">
        <v>11103500100</v>
      </c>
      <c r="C159" s="338" t="s">
        <v>3645</v>
      </c>
      <c r="D159" s="339">
        <v>35217518.509999998</v>
      </c>
      <c r="E159" s="339">
        <v>39012676.159999996</v>
      </c>
      <c r="F159" s="344"/>
      <c r="G159" s="339"/>
      <c r="H159" s="339"/>
      <c r="I159" s="340"/>
      <c r="J159" s="339"/>
      <c r="K159" s="340"/>
      <c r="L159" s="344"/>
      <c r="M159" s="340"/>
      <c r="N159" s="340"/>
      <c r="O159" s="339"/>
    </row>
    <row r="160" spans="1:15" ht="15.75" thickBot="1" x14ac:dyDescent="0.3">
      <c r="A160" s="337">
        <v>27</v>
      </c>
      <c r="B160" s="337">
        <v>11103700100</v>
      </c>
      <c r="C160" s="338" t="s">
        <v>3646</v>
      </c>
      <c r="D160" s="339"/>
      <c r="E160" s="339"/>
      <c r="F160" s="344"/>
      <c r="G160" s="339"/>
      <c r="H160" s="339"/>
      <c r="I160" s="340"/>
      <c r="J160" s="339"/>
      <c r="K160" s="340"/>
      <c r="L160" s="344"/>
      <c r="M160" s="340"/>
      <c r="N160" s="340"/>
      <c r="O160" s="339"/>
    </row>
    <row r="161" spans="1:15" ht="15.75" thickBot="1" x14ac:dyDescent="0.3">
      <c r="A161" s="337">
        <v>28</v>
      </c>
      <c r="B161" s="337">
        <v>11103800100</v>
      </c>
      <c r="C161" s="338" t="s">
        <v>3647</v>
      </c>
      <c r="D161" s="339"/>
      <c r="E161" s="339"/>
      <c r="F161" s="344"/>
      <c r="G161" s="339"/>
      <c r="H161" s="339"/>
      <c r="I161" s="340"/>
      <c r="J161" s="339"/>
      <c r="K161" s="340"/>
      <c r="L161" s="344"/>
      <c r="M161" s="340"/>
      <c r="N161" s="340"/>
      <c r="O161" s="339"/>
    </row>
    <row r="162" spans="1:15" ht="15.75" thickBot="1" x14ac:dyDescent="0.3">
      <c r="A162" s="337">
        <v>29</v>
      </c>
      <c r="B162" s="337">
        <v>14700100100</v>
      </c>
      <c r="C162" s="338" t="s">
        <v>3648</v>
      </c>
      <c r="D162" s="339">
        <v>81729605.719999999</v>
      </c>
      <c r="E162" s="339">
        <v>122724244.26000001</v>
      </c>
      <c r="F162" s="344"/>
      <c r="G162" s="339"/>
      <c r="H162" s="339"/>
      <c r="I162" s="340"/>
      <c r="J162" s="339"/>
      <c r="K162" s="340"/>
      <c r="L162" s="344"/>
      <c r="M162" s="340"/>
      <c r="N162" s="340"/>
      <c r="O162" s="339"/>
    </row>
    <row r="163" spans="1:15" ht="21.75" thickBot="1" x14ac:dyDescent="0.3">
      <c r="A163" s="337">
        <v>30</v>
      </c>
      <c r="B163" s="337">
        <v>11104400100</v>
      </c>
      <c r="C163" s="338" t="s">
        <v>3649</v>
      </c>
      <c r="D163" s="339">
        <v>18435782.489999998</v>
      </c>
      <c r="E163" s="339">
        <v>37379652.590000004</v>
      </c>
      <c r="F163" s="344"/>
      <c r="G163" s="339"/>
      <c r="H163" s="339"/>
      <c r="I163" s="340"/>
      <c r="J163" s="339"/>
      <c r="K163" s="340"/>
      <c r="L163" s="344"/>
      <c r="M163" s="340"/>
      <c r="N163" s="340"/>
      <c r="O163" s="339"/>
    </row>
    <row r="164" spans="1:15" ht="21.75" thickBot="1" x14ac:dyDescent="0.3">
      <c r="A164" s="337">
        <v>31</v>
      </c>
      <c r="B164" s="337">
        <v>14800100100</v>
      </c>
      <c r="C164" s="338" t="s">
        <v>3650</v>
      </c>
      <c r="D164" s="339">
        <v>57485835.310000002</v>
      </c>
      <c r="E164" s="339">
        <v>86332754.170000002</v>
      </c>
      <c r="F164" s="344"/>
      <c r="G164" s="339"/>
      <c r="H164" s="339"/>
      <c r="I164" s="340"/>
      <c r="J164" s="339"/>
      <c r="K164" s="340"/>
      <c r="L164" s="344"/>
      <c r="M164" s="340"/>
      <c r="N164" s="340"/>
      <c r="O164" s="339"/>
    </row>
    <row r="165" spans="1:15" ht="21.75" thickBot="1" x14ac:dyDescent="0.3">
      <c r="A165" s="337">
        <v>32</v>
      </c>
      <c r="B165" s="337">
        <v>14800100200</v>
      </c>
      <c r="C165" s="338" t="s">
        <v>3651</v>
      </c>
      <c r="D165" s="339"/>
      <c r="E165" s="339"/>
      <c r="F165" s="344"/>
      <c r="G165" s="340"/>
      <c r="H165" s="340"/>
      <c r="I165" s="340"/>
      <c r="J165" s="340"/>
      <c r="K165" s="340"/>
      <c r="L165" s="344"/>
      <c r="M165" s="340"/>
      <c r="N165" s="340"/>
      <c r="O165" s="339"/>
    </row>
    <row r="166" spans="1:15" ht="21.75" thickBot="1" x14ac:dyDescent="0.3">
      <c r="A166" s="337">
        <v>33</v>
      </c>
      <c r="B166" s="337">
        <v>11105200100</v>
      </c>
      <c r="C166" s="338" t="s">
        <v>3652</v>
      </c>
      <c r="D166" s="339"/>
      <c r="E166" s="339"/>
      <c r="F166" s="344"/>
      <c r="G166" s="339"/>
      <c r="H166" s="339"/>
      <c r="I166" s="340"/>
      <c r="J166" s="339"/>
      <c r="K166" s="340"/>
      <c r="L166" s="344">
        <v>2720007030.5500002</v>
      </c>
      <c r="M166" s="347">
        <f>'[5]new manual'!$H$28</f>
        <v>1424476385.4860001</v>
      </c>
      <c r="N166" s="340"/>
      <c r="O166" s="339"/>
    </row>
    <row r="167" spans="1:15" ht="21.75" thickBot="1" x14ac:dyDescent="0.3">
      <c r="A167" s="337">
        <v>34</v>
      </c>
      <c r="B167" s="337">
        <v>55100100100</v>
      </c>
      <c r="C167" s="338" t="s">
        <v>3653</v>
      </c>
      <c r="D167" s="339">
        <v>63298488.189999998</v>
      </c>
      <c r="E167" s="339">
        <v>64304420.880000003</v>
      </c>
      <c r="F167" s="344"/>
      <c r="G167" s="339"/>
      <c r="H167" s="339"/>
      <c r="I167" s="339"/>
      <c r="J167" s="339"/>
      <c r="K167" s="339"/>
      <c r="L167" s="344"/>
      <c r="M167" s="339"/>
      <c r="N167" s="339"/>
      <c r="O167" s="339"/>
    </row>
    <row r="168" spans="1:15" ht="15.75" thickBot="1" x14ac:dyDescent="0.3">
      <c r="A168" s="337">
        <v>35</v>
      </c>
      <c r="B168" s="337">
        <v>55100100200</v>
      </c>
      <c r="C168" s="338" t="s">
        <v>3654</v>
      </c>
      <c r="D168" s="339"/>
      <c r="E168" s="339"/>
      <c r="F168" s="344"/>
      <c r="G168" s="339"/>
      <c r="H168" s="339"/>
      <c r="I168" s="340"/>
      <c r="J168" s="339"/>
      <c r="K168" s="340"/>
      <c r="L168" s="344"/>
      <c r="M168" s="340"/>
      <c r="N168" s="340"/>
      <c r="O168" s="339"/>
    </row>
    <row r="169" spans="1:15" ht="21.75" thickBot="1" x14ac:dyDescent="0.3">
      <c r="A169" s="337">
        <v>37</v>
      </c>
      <c r="B169" s="337">
        <v>11113200100</v>
      </c>
      <c r="C169" s="338" t="s">
        <v>3655</v>
      </c>
      <c r="D169" s="339"/>
      <c r="E169" s="339"/>
      <c r="F169" s="344"/>
      <c r="G169" s="339"/>
      <c r="H169" s="339"/>
      <c r="I169" s="340"/>
      <c r="J169" s="339"/>
      <c r="K169" s="340"/>
      <c r="L169" s="344"/>
      <c r="M169" s="340"/>
      <c r="N169" s="340"/>
      <c r="O169" s="339"/>
    </row>
    <row r="170" spans="1:15" ht="15.75" thickBot="1" x14ac:dyDescent="0.3">
      <c r="A170" s="337">
        <v>38</v>
      </c>
      <c r="B170" s="337">
        <v>12400400200</v>
      </c>
      <c r="C170" s="338" t="s">
        <v>3656</v>
      </c>
      <c r="D170" s="339"/>
      <c r="E170" s="339"/>
      <c r="F170" s="344">
        <v>3000000</v>
      </c>
      <c r="G170" s="339">
        <f>grant!E11</f>
        <v>2670000</v>
      </c>
      <c r="H170" s="340"/>
      <c r="I170" s="340"/>
      <c r="J170" s="340"/>
      <c r="K170" s="340"/>
      <c r="L170" s="344"/>
      <c r="M170" s="340"/>
      <c r="N170" s="340"/>
      <c r="O170" s="339"/>
    </row>
    <row r="171" spans="1:15" ht="21.75" thickBot="1" x14ac:dyDescent="0.3">
      <c r="A171" s="337">
        <v>39</v>
      </c>
      <c r="B171" s="337">
        <v>12400400300</v>
      </c>
      <c r="C171" s="338" t="s">
        <v>3742</v>
      </c>
      <c r="D171" s="339"/>
      <c r="E171" s="339">
        <v>60000000</v>
      </c>
      <c r="F171" s="344"/>
      <c r="G171" s="339"/>
      <c r="H171" s="340"/>
      <c r="I171" s="340"/>
      <c r="J171" s="340"/>
      <c r="K171" s="340"/>
      <c r="L171" s="344"/>
      <c r="M171" s="340"/>
      <c r="N171" s="340"/>
      <c r="O171" s="339"/>
    </row>
    <row r="172" spans="1:15" ht="15.75" thickBot="1" x14ac:dyDescent="0.3">
      <c r="A172" s="337">
        <v>40</v>
      </c>
      <c r="B172" s="337">
        <v>11111500100</v>
      </c>
      <c r="C172" s="338" t="s">
        <v>3657</v>
      </c>
      <c r="D172" s="339">
        <v>1928232380.29</v>
      </c>
      <c r="E172" s="575">
        <f>3152208716.37-25452.08-64067416.67</f>
        <v>3088115847.6199999</v>
      </c>
      <c r="F172" s="344"/>
      <c r="G172" s="340"/>
      <c r="H172" s="340"/>
      <c r="I172" s="340"/>
      <c r="J172" s="340"/>
      <c r="K172" s="340"/>
      <c r="L172" s="344"/>
      <c r="M172" s="340"/>
      <c r="N172" s="340"/>
      <c r="O172" s="339"/>
    </row>
    <row r="173" spans="1:15" ht="15.75" thickBot="1" x14ac:dyDescent="0.3">
      <c r="A173" s="337">
        <v>41</v>
      </c>
      <c r="B173" s="337">
        <v>12500100300</v>
      </c>
      <c r="C173" s="338" t="s">
        <v>3658</v>
      </c>
      <c r="D173" s="339"/>
      <c r="E173" s="339"/>
      <c r="F173" s="344"/>
      <c r="G173" s="340"/>
      <c r="H173" s="340"/>
      <c r="I173" s="340"/>
      <c r="J173" s="340"/>
      <c r="K173" s="340"/>
      <c r="L173" s="344"/>
      <c r="M173" s="340"/>
      <c r="N173" s="340"/>
      <c r="O173" s="339"/>
    </row>
    <row r="174" spans="1:15" ht="15.75" thickBot="1" x14ac:dyDescent="0.3">
      <c r="A174" s="337">
        <v>42</v>
      </c>
      <c r="B174" s="337">
        <v>11103500200</v>
      </c>
      <c r="C174" s="338" t="s">
        <v>3659</v>
      </c>
      <c r="D174" s="339">
        <v>24317465.649999999</v>
      </c>
      <c r="E174" s="339">
        <v>29478369.379999999</v>
      </c>
      <c r="F174" s="344"/>
      <c r="G174" s="339"/>
      <c r="H174" s="339"/>
      <c r="I174" s="340"/>
      <c r="J174" s="339"/>
      <c r="K174" s="340"/>
      <c r="L174" s="344"/>
      <c r="M174" s="340"/>
      <c r="N174" s="340"/>
      <c r="O174" s="339"/>
    </row>
    <row r="175" spans="1:15" ht="15.75" thickBot="1" x14ac:dyDescent="0.3">
      <c r="A175" s="337">
        <v>43</v>
      </c>
      <c r="B175" s="337">
        <v>12500700300</v>
      </c>
      <c r="C175" s="338" t="s">
        <v>3660</v>
      </c>
      <c r="D175" s="339"/>
      <c r="E175" s="339"/>
      <c r="F175" s="344"/>
      <c r="G175" s="340"/>
      <c r="H175" s="340"/>
      <c r="I175" s="340"/>
      <c r="J175" s="340"/>
      <c r="K175" s="340"/>
      <c r="L175" s="344"/>
      <c r="M175" s="340"/>
      <c r="N175" s="340"/>
      <c r="O175" s="339"/>
    </row>
    <row r="176" spans="1:15" ht="15.75" thickBot="1" x14ac:dyDescent="0.3">
      <c r="A176" s="1409" t="s">
        <v>3515</v>
      </c>
      <c r="B176" s="1410"/>
      <c r="C176" s="1411"/>
      <c r="D176" s="341">
        <f>SUM(D139:D175)</f>
        <v>2916426436.3800001</v>
      </c>
      <c r="E176" s="341">
        <f t="shared" ref="E176:O176" si="11">SUM(E139:E175)</f>
        <v>4962745875.4200001</v>
      </c>
      <c r="F176" s="341">
        <f t="shared" si="11"/>
        <v>7500000</v>
      </c>
      <c r="G176" s="341">
        <f t="shared" si="11"/>
        <v>6675000</v>
      </c>
      <c r="H176" s="341">
        <f t="shared" si="11"/>
        <v>0</v>
      </c>
      <c r="I176" s="341">
        <f t="shared" si="11"/>
        <v>0</v>
      </c>
      <c r="J176" s="341">
        <f>SUM(J139:J175)</f>
        <v>0</v>
      </c>
      <c r="K176" s="341">
        <f>SUM(K139:K175)</f>
        <v>0</v>
      </c>
      <c r="L176" s="345">
        <f>SUM(L139:L175)</f>
        <v>2720007030.5500002</v>
      </c>
      <c r="M176" s="341">
        <f>SUM(M139:M175)</f>
        <v>1424476385.4860001</v>
      </c>
      <c r="N176" s="341">
        <f t="shared" si="11"/>
        <v>0</v>
      </c>
      <c r="O176" s="341">
        <f t="shared" si="11"/>
        <v>0</v>
      </c>
    </row>
    <row r="177" spans="1:15" ht="15.75" thickBot="1" x14ac:dyDescent="0.3">
      <c r="A177" s="336"/>
      <c r="B177" s="336">
        <v>13</v>
      </c>
      <c r="C177" s="1412" t="s">
        <v>3661</v>
      </c>
      <c r="D177" s="1413"/>
      <c r="E177" s="1413"/>
      <c r="F177" s="1413"/>
      <c r="G177" s="1413"/>
      <c r="H177" s="1413"/>
      <c r="I177" s="1413"/>
      <c r="J177" s="1413"/>
      <c r="K177" s="1413"/>
      <c r="L177" s="1413"/>
      <c r="M177" s="1413"/>
      <c r="N177" s="1413"/>
      <c r="O177" s="1414"/>
    </row>
    <row r="178" spans="1:15" ht="15.75" thickBot="1" x14ac:dyDescent="0.3">
      <c r="A178" s="337">
        <v>1</v>
      </c>
      <c r="B178" s="337">
        <v>11200300100</v>
      </c>
      <c r="C178" s="338" t="s">
        <v>3662</v>
      </c>
      <c r="D178" s="339">
        <v>393663509.24000001</v>
      </c>
      <c r="E178" s="339">
        <v>296660580.45999998</v>
      </c>
      <c r="F178" s="344"/>
      <c r="G178" s="339"/>
      <c r="H178" s="339"/>
      <c r="I178" s="340"/>
      <c r="J178" s="339"/>
      <c r="K178" s="340"/>
      <c r="L178" s="344"/>
      <c r="M178" s="340"/>
      <c r="N178" s="340"/>
      <c r="O178" s="339"/>
    </row>
    <row r="179" spans="1:15" ht="15.75" thickBot="1" x14ac:dyDescent="0.3">
      <c r="A179" s="337">
        <v>2</v>
      </c>
      <c r="B179" s="337">
        <v>11200400100</v>
      </c>
      <c r="C179" s="338" t="s">
        <v>3663</v>
      </c>
      <c r="D179" s="339">
        <v>52035907.310000002</v>
      </c>
      <c r="E179" s="339">
        <v>35929749.729999997</v>
      </c>
      <c r="F179" s="344"/>
      <c r="G179" s="339"/>
      <c r="H179" s="339"/>
      <c r="I179" s="340"/>
      <c r="J179" s="339"/>
      <c r="K179" s="340"/>
      <c r="L179" s="344"/>
      <c r="M179" s="340"/>
      <c r="N179" s="340"/>
      <c r="O179" s="339"/>
    </row>
    <row r="180" spans="1:15" ht="15.75" thickBot="1" x14ac:dyDescent="0.3">
      <c r="A180" s="337">
        <v>3</v>
      </c>
      <c r="B180" s="337">
        <v>11202100100</v>
      </c>
      <c r="C180" s="338" t="s">
        <v>3664</v>
      </c>
      <c r="D180" s="339"/>
      <c r="E180" s="339"/>
      <c r="F180" s="344"/>
      <c r="G180" s="340"/>
      <c r="H180" s="340"/>
      <c r="I180" s="340"/>
      <c r="J180" s="340"/>
      <c r="K180" s="340"/>
      <c r="L180" s="344"/>
      <c r="M180" s="340"/>
      <c r="N180" s="340"/>
      <c r="O180" s="339"/>
    </row>
    <row r="181" spans="1:15" ht="15.75" thickBot="1" x14ac:dyDescent="0.3">
      <c r="A181" s="337">
        <v>4</v>
      </c>
      <c r="B181" s="337">
        <v>11202300100</v>
      </c>
      <c r="C181" s="338" t="s">
        <v>3665</v>
      </c>
      <c r="D181" s="339"/>
      <c r="E181" s="339"/>
      <c r="F181" s="344"/>
      <c r="G181" s="340"/>
      <c r="H181" s="340"/>
      <c r="I181" s="340"/>
      <c r="J181" s="340"/>
      <c r="K181" s="340"/>
      <c r="L181" s="344"/>
      <c r="M181" s="340"/>
      <c r="N181" s="340"/>
      <c r="O181" s="339"/>
    </row>
    <row r="182" spans="1:15" ht="15.75" thickBot="1" x14ac:dyDescent="0.3">
      <c r="A182" s="337">
        <v>5</v>
      </c>
      <c r="B182" s="337">
        <v>11200700200</v>
      </c>
      <c r="C182" s="338" t="s">
        <v>3666</v>
      </c>
      <c r="D182" s="339"/>
      <c r="E182" s="339"/>
      <c r="F182" s="344"/>
      <c r="G182" s="340"/>
      <c r="H182" s="340"/>
      <c r="I182" s="340"/>
      <c r="J182" s="340"/>
      <c r="K182" s="340"/>
      <c r="L182" s="344"/>
      <c r="M182" s="340"/>
      <c r="N182" s="340"/>
      <c r="O182" s="339"/>
    </row>
    <row r="183" spans="1:15" ht="15.75" thickBot="1" x14ac:dyDescent="0.3">
      <c r="A183" s="1409" t="s">
        <v>3515</v>
      </c>
      <c r="B183" s="1410"/>
      <c r="C183" s="1411"/>
      <c r="D183" s="341">
        <f t="shared" ref="D183:M183" si="12">SUM(D178:D182)</f>
        <v>445699416.55000001</v>
      </c>
      <c r="E183" s="341">
        <f t="shared" si="12"/>
        <v>332590330.19</v>
      </c>
      <c r="F183" s="341">
        <f t="shared" si="12"/>
        <v>0</v>
      </c>
      <c r="G183" s="341">
        <f t="shared" si="12"/>
        <v>0</v>
      </c>
      <c r="H183" s="341">
        <f t="shared" si="12"/>
        <v>0</v>
      </c>
      <c r="I183" s="341">
        <f t="shared" si="12"/>
        <v>0</v>
      </c>
      <c r="J183" s="341">
        <f t="shared" si="12"/>
        <v>0</v>
      </c>
      <c r="K183" s="341">
        <f t="shared" si="12"/>
        <v>0</v>
      </c>
      <c r="L183" s="345">
        <f t="shared" si="12"/>
        <v>0</v>
      </c>
      <c r="M183" s="341">
        <f t="shared" si="12"/>
        <v>0</v>
      </c>
      <c r="N183" s="341"/>
      <c r="O183" s="341">
        <f>SUM(O178:O182)</f>
        <v>0</v>
      </c>
    </row>
    <row r="184" spans="1:15" ht="15.75" thickBot="1" x14ac:dyDescent="0.3">
      <c r="A184" s="1415" t="s">
        <v>3409</v>
      </c>
      <c r="B184" s="1416"/>
      <c r="C184" s="1417"/>
      <c r="D184" s="343">
        <f>D183+D176+D137+D118+D106+D103+D98+D79+D69+D62+D50+D25+D17</f>
        <v>40000000000</v>
      </c>
      <c r="E184" s="343">
        <f t="shared" ref="E184:O184" si="13">E183+E176+E137+E118+E106+E103+E98+E79+E69+E62+E50+E25+E17</f>
        <v>40059974547.919998</v>
      </c>
      <c r="F184" s="343">
        <f t="shared" si="13"/>
        <v>8429500000</v>
      </c>
      <c r="G184" s="343">
        <f t="shared" si="13"/>
        <v>8340955000</v>
      </c>
      <c r="H184" s="343">
        <f t="shared" si="13"/>
        <v>12900000000</v>
      </c>
      <c r="I184" s="343">
        <f t="shared" si="13"/>
        <v>10650800000</v>
      </c>
      <c r="J184" s="343">
        <f>J183+J176+J137+J118+J106+J103+J98+J79+J69+J62+J50+J25+J17</f>
        <v>10508246934</v>
      </c>
      <c r="K184" s="343">
        <f>K183+K176+K137+K118+K106+K103+K98+K79+K69+K62+K50+K25+K17</f>
        <v>13000000000</v>
      </c>
      <c r="L184" s="343">
        <f>L183+L176+L137+L118+L106+L103+L98+L79+L69+L62+L50+L25+L17</f>
        <v>14179900072.52</v>
      </c>
      <c r="M184" s="343">
        <f>M183+M176+M137+M118+M106+M103+M98+M79+M69+M62+M50+M25+M17</f>
        <v>12060308663.192001</v>
      </c>
      <c r="N184" s="343">
        <f t="shared" si="13"/>
        <v>0</v>
      </c>
      <c r="O184" s="343">
        <f t="shared" si="13"/>
        <v>0</v>
      </c>
    </row>
    <row r="185" spans="1:15" x14ac:dyDescent="0.25">
      <c r="E185" s="275"/>
      <c r="G185" s="361"/>
    </row>
    <row r="186" spans="1:15" x14ac:dyDescent="0.25">
      <c r="D186" s="4"/>
      <c r="G186" s="219"/>
    </row>
    <row r="187" spans="1:15" x14ac:dyDescent="0.25">
      <c r="D187" s="219"/>
    </row>
  </sheetData>
  <mergeCells count="33">
    <mergeCell ref="C177:O177"/>
    <mergeCell ref="A183:C183"/>
    <mergeCell ref="A184:C184"/>
    <mergeCell ref="D1:E1"/>
    <mergeCell ref="F1:G1"/>
    <mergeCell ref="H1:I1"/>
    <mergeCell ref="N1:O1"/>
    <mergeCell ref="J1:K1"/>
    <mergeCell ref="L1:M1"/>
    <mergeCell ref="C107:O107"/>
    <mergeCell ref="A118:C118"/>
    <mergeCell ref="C119:O119"/>
    <mergeCell ref="A137:C137"/>
    <mergeCell ref="C138:O138"/>
    <mergeCell ref="A176:C176"/>
    <mergeCell ref="C80:O80"/>
    <mergeCell ref="A98:C98"/>
    <mergeCell ref="C99:O99"/>
    <mergeCell ref="A103:C103"/>
    <mergeCell ref="C104:O104"/>
    <mergeCell ref="A106:C106"/>
    <mergeCell ref="A79:C79"/>
    <mergeCell ref="C3:O3"/>
    <mergeCell ref="A17:C17"/>
    <mergeCell ref="C18:O18"/>
    <mergeCell ref="A25:C25"/>
    <mergeCell ref="C26:O26"/>
    <mergeCell ref="A50:C50"/>
    <mergeCell ref="C51:O51"/>
    <mergeCell ref="A62:C62"/>
    <mergeCell ref="C63:O63"/>
    <mergeCell ref="A69:C69"/>
    <mergeCell ref="C70:O7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
  <sheetViews>
    <sheetView topLeftCell="A6" workbookViewId="0">
      <selection activeCell="N8" sqref="N8"/>
    </sheetView>
  </sheetViews>
  <sheetFormatPr defaultColWidth="8.85546875" defaultRowHeight="70.900000000000006" customHeight="1" x14ac:dyDescent="0.25"/>
  <cols>
    <col min="1" max="1" width="4.42578125" style="273" bestFit="1" customWidth="1"/>
    <col min="2" max="2" width="30.5703125" style="273" customWidth="1"/>
    <col min="3" max="3" width="34.85546875" style="273" bestFit="1" customWidth="1"/>
    <col min="4" max="4" width="32.5703125" style="273" bestFit="1" customWidth="1"/>
    <col min="5" max="5" width="34.85546875" style="273" bestFit="1" customWidth="1"/>
    <col min="6" max="6" width="32.5703125" style="273" bestFit="1" customWidth="1"/>
    <col min="7" max="8" width="33.5703125" style="273" bestFit="1" customWidth="1"/>
    <col min="9" max="9" width="40.5703125" style="273" customWidth="1"/>
    <col min="10" max="10" width="38.28515625" style="273" customWidth="1"/>
    <col min="11" max="11" width="31.42578125" style="273" hidden="1" customWidth="1"/>
    <col min="12" max="12" width="40.85546875" style="273" customWidth="1"/>
    <col min="13" max="13" width="41.140625" style="273" customWidth="1"/>
    <col min="14" max="14" width="20" style="422" bestFit="1" customWidth="1"/>
    <col min="15" max="16384" width="8.85546875" style="273"/>
  </cols>
  <sheetData>
    <row r="1" spans="1:14" ht="70.900000000000006" customHeight="1" x14ac:dyDescent="0.2">
      <c r="A1" s="1420" t="s">
        <v>4013</v>
      </c>
      <c r="B1" s="1420"/>
      <c r="C1" s="1420"/>
      <c r="D1" s="1420"/>
      <c r="E1" s="1420"/>
      <c r="F1" s="1420"/>
      <c r="G1" s="1420"/>
      <c r="H1" s="1420"/>
      <c r="I1" s="1420"/>
      <c r="J1" s="1420"/>
      <c r="K1" s="1420"/>
      <c r="L1" s="1420"/>
      <c r="M1" s="1420"/>
      <c r="N1" s="1420"/>
    </row>
    <row r="2" spans="1:14" ht="70.900000000000006" customHeight="1" x14ac:dyDescent="0.2">
      <c r="A2" s="414" t="s">
        <v>2918</v>
      </c>
      <c r="B2" s="415" t="s">
        <v>3451</v>
      </c>
      <c r="C2" s="415" t="s">
        <v>3453</v>
      </c>
      <c r="D2" s="415" t="s">
        <v>3452</v>
      </c>
      <c r="E2" s="415" t="s">
        <v>3454</v>
      </c>
      <c r="F2" s="415" t="s">
        <v>3673</v>
      </c>
      <c r="G2" s="415" t="s">
        <v>3674</v>
      </c>
      <c r="H2" s="415" t="s">
        <v>3675</v>
      </c>
      <c r="I2" s="415" t="s">
        <v>3498</v>
      </c>
      <c r="J2" s="415" t="s">
        <v>3499</v>
      </c>
      <c r="K2" s="415" t="s">
        <v>3840</v>
      </c>
      <c r="L2" s="416" t="s">
        <v>4063</v>
      </c>
      <c r="M2" s="416" t="s">
        <v>4019</v>
      </c>
      <c r="N2" s="417" t="s">
        <v>3455</v>
      </c>
    </row>
    <row r="3" spans="1:14" s="421" customFormat="1" ht="70.900000000000006" customHeight="1" x14ac:dyDescent="0.2">
      <c r="A3" s="407">
        <v>1</v>
      </c>
      <c r="B3" s="407" t="s">
        <v>4015</v>
      </c>
      <c r="C3" s="408">
        <f>'state sector summary'!C7+'state sector summary'!C14+'state sector summary'!C15</f>
        <v>5701336442.79</v>
      </c>
      <c r="D3" s="408">
        <f>'state sector summary'!D7+'state sector summary'!D14+'state sector summary'!D15</f>
        <v>2090746750</v>
      </c>
      <c r="E3" s="408">
        <f>'state sector summary'!E7+'state sector summary'!E14+'state sector summary'!E15</f>
        <v>5200778300</v>
      </c>
      <c r="F3" s="408">
        <f>'state sector summary'!F7+'state sector summary'!F14+'state sector summary'!F15</f>
        <v>180075000</v>
      </c>
      <c r="G3" s="408">
        <f>'state sector summary'!G7+'state sector summary'!G14+'state sector summary'!G15</f>
        <v>0</v>
      </c>
      <c r="H3" s="408">
        <f>'state sector summary'!H7+'state sector summary'!H14+'state sector summary'!H15</f>
        <v>1424476385.4860001</v>
      </c>
      <c r="I3" s="408">
        <f>'state sector summary'!I7+'state sector summary'!I14+'state sector summary'!I15</f>
        <v>2972575000</v>
      </c>
      <c r="J3" s="408">
        <f>'state sector summary'!J7+'state sector summary'!J14+'state sector summary'!J15</f>
        <v>2467000000</v>
      </c>
      <c r="K3" s="408">
        <f>'state sector summary'!K7+'state sector summary'!K14+'state sector summary'!K15</f>
        <v>0</v>
      </c>
      <c r="L3" s="409">
        <f>SUM(I3:K3)</f>
        <v>5439575000</v>
      </c>
      <c r="M3" s="410">
        <f>C3+D3+E3+F3+G3+H3+I3+J3+K3</f>
        <v>20036987878.276001</v>
      </c>
      <c r="N3" s="411">
        <f>M3/M$8</f>
        <v>0.13231149300886494</v>
      </c>
    </row>
    <row r="4" spans="1:14" s="421" customFormat="1" ht="70.900000000000006" customHeight="1" x14ac:dyDescent="0.2">
      <c r="A4" s="407">
        <v>2</v>
      </c>
      <c r="B4" s="407" t="s">
        <v>4016</v>
      </c>
      <c r="C4" s="412">
        <f>'state sector summary'!C3+'state sector summary'!C4+'state sector summary'!C9+'state sector summary'!C13+'state sector summary'!C16</f>
        <v>4557007934.0600004</v>
      </c>
      <c r="D4" s="412">
        <f>'state sector summary'!D3+'state sector summary'!D4+'state sector summary'!D9+'state sector summary'!D13+'state sector summary'!D16</f>
        <v>1033425000</v>
      </c>
      <c r="E4" s="412">
        <f>'state sector summary'!E3+'state sector summary'!E4+'state sector summary'!E9+'state sector summary'!E13+'state sector summary'!E16</f>
        <v>5274571541</v>
      </c>
      <c r="F4" s="412">
        <f>'state sector summary'!F3+'state sector summary'!F4+'state sector summary'!F9+'state sector summary'!F13+'state sector summary'!F16</f>
        <v>215600000</v>
      </c>
      <c r="G4" s="412">
        <f>'state sector summary'!G3+'state sector summary'!G4+'state sector summary'!G9+'state sector summary'!G13+'state sector summary'!G16</f>
        <v>10650800000</v>
      </c>
      <c r="H4" s="412">
        <f>'state sector summary'!H3+'state sector summary'!H4+'state sector summary'!H9+'state sector summary'!H13+'state sector summary'!H16</f>
        <v>17257519505.889999</v>
      </c>
      <c r="I4" s="412">
        <f>'state sector summary'!I3+'state sector summary'!I4+'state sector summary'!I9+'state sector summary'!I13+'state sector summary'!I16</f>
        <v>9324202381.5499992</v>
      </c>
      <c r="J4" s="412">
        <f>'state sector summary'!J3+'state sector summary'!J4+'state sector summary'!J9+'state sector summary'!J13+'state sector summary'!J16</f>
        <v>18386920981.714287</v>
      </c>
      <c r="K4" s="412">
        <f>'state sector summary'!K3+'state sector summary'!K4+'state sector summary'!K9+'state sector summary'!K13</f>
        <v>0</v>
      </c>
      <c r="L4" s="409">
        <f t="shared" ref="L4:L6" si="0">SUM(I4:K4)</f>
        <v>27711123363.264286</v>
      </c>
      <c r="M4" s="410">
        <f>C4+D4+E4+F4+G4+H4+I4+J4+K4</f>
        <v>66700047344.214287</v>
      </c>
      <c r="N4" s="411">
        <f>M4/M$8</f>
        <v>0.44044458685545185</v>
      </c>
    </row>
    <row r="5" spans="1:14" s="421" customFormat="1" ht="70.900000000000006" customHeight="1" x14ac:dyDescent="0.2">
      <c r="A5" s="407">
        <v>3</v>
      </c>
      <c r="B5" s="407" t="s">
        <v>4017</v>
      </c>
      <c r="C5" s="408">
        <f>'state sector summary'!C12</f>
        <v>2390735988.1299996</v>
      </c>
      <c r="D5" s="408">
        <f>'state sector summary'!D12</f>
        <v>293243800</v>
      </c>
      <c r="E5" s="408">
        <f>'state sector summary'!E12</f>
        <v>295320000</v>
      </c>
      <c r="F5" s="408">
        <f>'state sector summary'!F12</f>
        <v>0</v>
      </c>
      <c r="G5" s="408">
        <f>'state sector summary'!G12</f>
        <v>0</v>
      </c>
      <c r="H5" s="408">
        <f>'state sector summary'!H12</f>
        <v>0</v>
      </c>
      <c r="I5" s="408">
        <f>'state sector summary'!I12</f>
        <v>1870600000</v>
      </c>
      <c r="J5" s="408">
        <f>'state sector summary'!J12</f>
        <v>1000000000</v>
      </c>
      <c r="K5" s="412">
        <f>'state sector summary'!K12</f>
        <v>0</v>
      </c>
      <c r="L5" s="409">
        <f t="shared" si="0"/>
        <v>2870600000</v>
      </c>
      <c r="M5" s="410">
        <f t="shared" ref="M5:M7" si="1">C5+D5+E5+F5+G5+H5+I5+J5+K5</f>
        <v>5849899788.1299992</v>
      </c>
      <c r="N5" s="411">
        <f>M5/M$8</f>
        <v>3.8629008492783459E-2</v>
      </c>
    </row>
    <row r="6" spans="1:14" s="421" customFormat="1" ht="70.900000000000006" customHeight="1" x14ac:dyDescent="0.2">
      <c r="A6" s="407">
        <v>4</v>
      </c>
      <c r="B6" s="407" t="s">
        <v>3447</v>
      </c>
      <c r="C6" s="408">
        <f>'state sector summary'!C11</f>
        <v>0</v>
      </c>
      <c r="D6" s="408">
        <f>'state sector summary'!D11</f>
        <v>0</v>
      </c>
      <c r="E6" s="408">
        <f>'state sector summary'!E11</f>
        <v>0</v>
      </c>
      <c r="F6" s="408">
        <f>'state sector summary'!F11</f>
        <v>0</v>
      </c>
      <c r="G6" s="408">
        <f>'state sector summary'!G11</f>
        <v>0</v>
      </c>
      <c r="H6" s="408">
        <f>'state sector summary'!H11</f>
        <v>6378312771.8160019</v>
      </c>
      <c r="I6" s="408">
        <f>'state sector summary'!I11</f>
        <v>0</v>
      </c>
      <c r="J6" s="408">
        <f>'state sector summary'!J11</f>
        <v>0</v>
      </c>
      <c r="K6" s="408">
        <f>'state sector summary'!K11</f>
        <v>0</v>
      </c>
      <c r="L6" s="409">
        <f t="shared" si="0"/>
        <v>0</v>
      </c>
      <c r="M6" s="410">
        <f t="shared" si="1"/>
        <v>6378312771.8160019</v>
      </c>
      <c r="N6" s="411">
        <f>M6/M$8</f>
        <v>4.2118310937916223E-2</v>
      </c>
    </row>
    <row r="7" spans="1:14" s="421" customFormat="1" ht="70.900000000000006" customHeight="1" x14ac:dyDescent="0.2">
      <c r="A7" s="407">
        <v>5</v>
      </c>
      <c r="B7" s="407" t="s">
        <v>4018</v>
      </c>
      <c r="C7" s="408">
        <f>'state sector summary'!C5+'state sector summary'!C6+'state sector summary'!C8+'state sector summary'!C10</f>
        <v>27410894182.940002</v>
      </c>
      <c r="D7" s="408">
        <f>'state sector summary'!D5+'state sector summary'!D6+'state sector summary'!D8+'state sector summary'!D10</f>
        <v>347418000</v>
      </c>
      <c r="E7" s="408">
        <f>'state sector summary'!E5+'state sector summary'!E6+'state sector summary'!E8+'state sector summary'!E10</f>
        <v>1435169466</v>
      </c>
      <c r="F7" s="408">
        <f>'state sector summary'!F5+'state sector summary'!F6+'state sector summary'!F8+'state sector summary'!F10</f>
        <v>7945280000</v>
      </c>
      <c r="G7" s="408">
        <f>'state sector summary'!G5+'state sector summary'!G6+'state sector summary'!G8+'state sector summary'!G10</f>
        <v>0</v>
      </c>
      <c r="H7" s="408">
        <f>'state sector summary'!H5+'state sector summary'!H6+'state sector summary'!H8+'state sector summary'!H10</f>
        <v>0</v>
      </c>
      <c r="I7" s="408">
        <f>'state sector summary'!I5+'state sector summary'!I6+'state sector summary'!I8+'state sector summary'!I10</f>
        <v>4144650000</v>
      </c>
      <c r="J7" s="408">
        <f>'state sector summary'!J5+'state sector summary'!J6+'state sector summary'!J8+'state sector summary'!J10</f>
        <v>11189340568.619999</v>
      </c>
      <c r="K7" s="408">
        <f>'state sector summary'!K5+'state sector summary'!K6+'state sector summary'!K8+'state sector summary'!K10</f>
        <v>0</v>
      </c>
      <c r="L7" s="408">
        <f>'state sector summary'!L5+'state sector summary'!L6+'state sector summary'!L8+'state sector summary'!L10</f>
        <v>15333990568.619999</v>
      </c>
      <c r="M7" s="410">
        <f t="shared" si="1"/>
        <v>52472752217.559998</v>
      </c>
      <c r="N7" s="411">
        <f>M7/M$8</f>
        <v>0.34649660070498339</v>
      </c>
    </row>
    <row r="8" spans="1:14" s="421" customFormat="1" ht="70.900000000000006" customHeight="1" x14ac:dyDescent="0.2">
      <c r="A8" s="1421" t="s">
        <v>2363</v>
      </c>
      <c r="B8" s="1422"/>
      <c r="C8" s="413">
        <f>SUM(C3:C7)</f>
        <v>40059974547.919998</v>
      </c>
      <c r="D8" s="413">
        <f t="shared" ref="D8:N8" si="2">SUM(D3:D7)</f>
        <v>3764833550</v>
      </c>
      <c r="E8" s="413">
        <f t="shared" si="2"/>
        <v>12205839307</v>
      </c>
      <c r="F8" s="413">
        <f t="shared" si="2"/>
        <v>8340955000</v>
      </c>
      <c r="G8" s="413">
        <f t="shared" si="2"/>
        <v>10650800000</v>
      </c>
      <c r="H8" s="413">
        <f t="shared" si="2"/>
        <v>25060308663.192001</v>
      </c>
      <c r="I8" s="413">
        <f t="shared" si="2"/>
        <v>18312027381.549999</v>
      </c>
      <c r="J8" s="413">
        <f t="shared" si="2"/>
        <v>33043261550.334286</v>
      </c>
      <c r="K8" s="413">
        <f t="shared" si="2"/>
        <v>0</v>
      </c>
      <c r="L8" s="410">
        <f t="shared" ref="L8" si="3">SUM(L3:L7)</f>
        <v>51355288931.884277</v>
      </c>
      <c r="M8" s="410">
        <f>SUM(M3:M7)</f>
        <v>151437999999.99631</v>
      </c>
      <c r="N8" s="1200">
        <f t="shared" si="2"/>
        <v>0.99999999999999978</v>
      </c>
    </row>
    <row r="9" spans="1:14" ht="70.900000000000006" customHeight="1" x14ac:dyDescent="0.25">
      <c r="L9" s="1199"/>
      <c r="M9" s="274"/>
    </row>
    <row r="20" spans="1:14" ht="70.900000000000006" customHeight="1" x14ac:dyDescent="0.35">
      <c r="A20" s="1423" t="s">
        <v>4549</v>
      </c>
      <c r="B20" s="1423"/>
      <c r="C20" s="1423"/>
      <c r="D20" s="1423"/>
      <c r="E20" s="1423"/>
      <c r="F20" s="1423"/>
      <c r="G20" s="1423"/>
      <c r="H20" s="1423"/>
      <c r="I20" s="1423"/>
      <c r="J20" s="1423"/>
      <c r="K20" s="1423"/>
      <c r="L20" s="1423"/>
      <c r="M20" s="1423"/>
      <c r="N20" s="1423"/>
    </row>
  </sheetData>
  <mergeCells count="3">
    <mergeCell ref="A1:N1"/>
    <mergeCell ref="A8:B8"/>
    <mergeCell ref="A20:N20"/>
  </mergeCells>
  <pageMargins left="0.7" right="0.7" top="0.75" bottom="0.75" header="0.3" footer="0.3"/>
  <pageSetup scale="31"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opLeftCell="A5" workbookViewId="0">
      <selection activeCell="A30" sqref="A30:E30"/>
    </sheetView>
  </sheetViews>
  <sheetFormatPr defaultRowHeight="15" x14ac:dyDescent="0.25"/>
  <cols>
    <col min="1" max="1" width="20.5703125" customWidth="1"/>
    <col min="2" max="2" width="38.85546875" customWidth="1"/>
    <col min="3" max="3" width="15.85546875" bestFit="1" customWidth="1"/>
    <col min="4" max="4" width="15.85546875" customWidth="1"/>
    <col min="5" max="5" width="18.85546875" customWidth="1"/>
    <col min="6" max="6" width="14.7109375" bestFit="1" customWidth="1"/>
  </cols>
  <sheetData>
    <row r="1" spans="1:6" x14ac:dyDescent="0.25">
      <c r="A1" s="1424" t="s">
        <v>3686</v>
      </c>
      <c r="B1" s="1424"/>
      <c r="C1" s="1424"/>
      <c r="D1" s="1424"/>
      <c r="E1" s="1424"/>
    </row>
    <row r="2" spans="1:6" x14ac:dyDescent="0.25">
      <c r="A2" s="1424" t="s">
        <v>4491</v>
      </c>
      <c r="B2" s="1424"/>
      <c r="C2" s="1424"/>
      <c r="D2" s="1424"/>
      <c r="E2" s="1424"/>
    </row>
    <row r="3" spans="1:6" ht="15.75" thickBot="1" x14ac:dyDescent="0.3">
      <c r="A3" s="348"/>
    </row>
    <row r="4" spans="1:6" ht="21" customHeight="1" thickBot="1" x14ac:dyDescent="0.3">
      <c r="A4" s="349" t="s">
        <v>2919</v>
      </c>
      <c r="B4" s="349" t="s">
        <v>3687</v>
      </c>
      <c r="C4" s="350" t="s">
        <v>3688</v>
      </c>
      <c r="D4" s="350" t="s">
        <v>3696</v>
      </c>
      <c r="E4" s="352" t="s">
        <v>3695</v>
      </c>
    </row>
    <row r="5" spans="1:6" ht="15.75" thickBot="1" x14ac:dyDescent="0.3">
      <c r="A5" s="351"/>
      <c r="B5" s="351"/>
      <c r="C5" s="350" t="s">
        <v>3689</v>
      </c>
      <c r="D5" s="350" t="s">
        <v>3689</v>
      </c>
      <c r="E5" s="352" t="s">
        <v>3689</v>
      </c>
    </row>
    <row r="6" spans="1:6" ht="21.75" thickBot="1" x14ac:dyDescent="0.3">
      <c r="A6" s="353">
        <v>11101200100</v>
      </c>
      <c r="B6" s="354" t="s">
        <v>2060</v>
      </c>
      <c r="C6" s="355">
        <v>200000000</v>
      </c>
      <c r="D6" s="360">
        <v>50000000</v>
      </c>
      <c r="E6" s="355">
        <f>C6-(C6*0.11)</f>
        <v>178000000</v>
      </c>
    </row>
    <row r="7" spans="1:6" ht="15.75" thickBot="1" x14ac:dyDescent="0.3">
      <c r="A7" s="353">
        <v>11111500200</v>
      </c>
      <c r="B7" s="354" t="s">
        <v>3201</v>
      </c>
      <c r="C7" s="356">
        <v>0</v>
      </c>
      <c r="D7" s="356">
        <v>0</v>
      </c>
      <c r="E7" s="355">
        <f t="shared" ref="E7:E21" si="0">C7-(C7*0.11)</f>
        <v>0</v>
      </c>
    </row>
    <row r="8" spans="1:6" ht="15.75" thickBot="1" x14ac:dyDescent="0.3">
      <c r="A8" s="353">
        <v>12300300100</v>
      </c>
      <c r="B8" s="354" t="s">
        <v>2132</v>
      </c>
      <c r="C8" s="355">
        <v>60000000</v>
      </c>
      <c r="D8" s="355">
        <v>0</v>
      </c>
      <c r="E8" s="355">
        <f t="shared" si="0"/>
        <v>53400000</v>
      </c>
    </row>
    <row r="9" spans="1:6" ht="15.75" thickBot="1" x14ac:dyDescent="0.3">
      <c r="A9" s="353">
        <v>12305500100</v>
      </c>
      <c r="B9" s="354" t="s">
        <v>2463</v>
      </c>
      <c r="C9" s="355">
        <v>120000000</v>
      </c>
      <c r="D9" s="355">
        <v>56791283.200000003</v>
      </c>
      <c r="E9" s="355">
        <f>C9</f>
        <v>120000000</v>
      </c>
      <c r="F9" s="4"/>
    </row>
    <row r="10" spans="1:6" ht="15.75" thickBot="1" x14ac:dyDescent="0.3">
      <c r="A10" s="353">
        <v>12400400100</v>
      </c>
      <c r="B10" s="354" t="s">
        <v>3690</v>
      </c>
      <c r="C10" s="355">
        <v>2000000</v>
      </c>
      <c r="D10" s="355">
        <v>580800</v>
      </c>
      <c r="E10" s="355">
        <f t="shared" si="0"/>
        <v>1780000</v>
      </c>
    </row>
    <row r="11" spans="1:6" ht="15.75" thickBot="1" x14ac:dyDescent="0.3">
      <c r="A11" s="353">
        <v>12400400200</v>
      </c>
      <c r="B11" s="354" t="s">
        <v>3691</v>
      </c>
      <c r="C11" s="355">
        <v>3000000</v>
      </c>
      <c r="D11" s="355">
        <v>1050000</v>
      </c>
      <c r="E11" s="355">
        <f t="shared" si="0"/>
        <v>2670000</v>
      </c>
    </row>
    <row r="12" spans="1:6" ht="15.75" thickBot="1" x14ac:dyDescent="0.3">
      <c r="A12" s="353">
        <v>12500100200</v>
      </c>
      <c r="B12" s="354" t="s">
        <v>3692</v>
      </c>
      <c r="C12" s="355">
        <v>2500000</v>
      </c>
      <c r="D12" s="355">
        <v>1050000</v>
      </c>
      <c r="E12" s="355">
        <f t="shared" si="0"/>
        <v>2225000</v>
      </c>
    </row>
    <row r="13" spans="1:6" ht="15.75" thickBot="1" x14ac:dyDescent="0.3">
      <c r="A13" s="353">
        <v>23305200100</v>
      </c>
      <c r="B13" s="354" t="s">
        <v>3693</v>
      </c>
      <c r="C13" s="356">
        <v>0</v>
      </c>
      <c r="D13" s="356"/>
      <c r="E13" s="355">
        <v>2000000</v>
      </c>
    </row>
    <row r="14" spans="1:6" ht="21.75" thickBot="1" x14ac:dyDescent="0.3">
      <c r="A14" s="353">
        <v>23400400100</v>
      </c>
      <c r="B14" s="354" t="s">
        <v>3694</v>
      </c>
      <c r="C14" s="355">
        <v>40000000</v>
      </c>
      <c r="D14" s="355">
        <v>11665500</v>
      </c>
      <c r="E14" s="355">
        <f t="shared" si="0"/>
        <v>35600000</v>
      </c>
    </row>
    <row r="15" spans="1:6" ht="15.75" thickBot="1" x14ac:dyDescent="0.3">
      <c r="A15" s="353">
        <v>51300100200</v>
      </c>
      <c r="B15" s="354" t="s">
        <v>2016</v>
      </c>
      <c r="C15" s="355">
        <v>700000000</v>
      </c>
      <c r="D15" s="355">
        <v>208000000</v>
      </c>
      <c r="E15" s="355">
        <f t="shared" si="0"/>
        <v>623000000</v>
      </c>
    </row>
    <row r="16" spans="1:6" ht="15.75" thickBot="1" x14ac:dyDescent="0.3">
      <c r="A16" s="353">
        <v>51701800100</v>
      </c>
      <c r="B16" s="354" t="s">
        <v>2549</v>
      </c>
      <c r="C16" s="355">
        <v>2600000000</v>
      </c>
      <c r="D16" s="355">
        <v>997565000</v>
      </c>
      <c r="E16" s="355">
        <v>2400000000</v>
      </c>
    </row>
    <row r="17" spans="1:6" ht="15.75" thickBot="1" x14ac:dyDescent="0.3">
      <c r="A17" s="353">
        <v>51702100100</v>
      </c>
      <c r="B17" s="354" t="s">
        <v>9</v>
      </c>
      <c r="C17" s="355">
        <v>2002000000</v>
      </c>
      <c r="D17" s="355">
        <v>743750000</v>
      </c>
      <c r="E17" s="355">
        <f>C17-(C17*0.11)+100000000</f>
        <v>1881780000</v>
      </c>
    </row>
    <row r="18" spans="1:6" ht="21.75" thickBot="1" x14ac:dyDescent="0.3">
      <c r="A18" s="353">
        <v>51702100200</v>
      </c>
      <c r="B18" s="354" t="s">
        <v>2346</v>
      </c>
      <c r="C18" s="355">
        <v>700000000</v>
      </c>
      <c r="D18" s="355">
        <v>210000000</v>
      </c>
      <c r="E18" s="355">
        <f t="shared" si="0"/>
        <v>623000000</v>
      </c>
    </row>
    <row r="19" spans="1:6" ht="15.75" thickBot="1" x14ac:dyDescent="0.3">
      <c r="A19" s="353">
        <v>51702100300</v>
      </c>
      <c r="B19" s="354" t="s">
        <v>2319</v>
      </c>
      <c r="C19" s="355">
        <v>700000000</v>
      </c>
      <c r="D19" s="355">
        <v>225000000</v>
      </c>
      <c r="E19" s="355">
        <f t="shared" si="0"/>
        <v>623000000</v>
      </c>
    </row>
    <row r="20" spans="1:6" ht="21.75" thickBot="1" x14ac:dyDescent="0.3">
      <c r="A20" s="353">
        <v>52102600100</v>
      </c>
      <c r="B20" s="354" t="s">
        <v>2323</v>
      </c>
      <c r="C20" s="355">
        <v>1250000000</v>
      </c>
      <c r="D20" s="355">
        <v>400000000</v>
      </c>
      <c r="E20" s="355">
        <f>C20+500000000</f>
        <v>1750000000</v>
      </c>
      <c r="F20" s="4"/>
    </row>
    <row r="21" spans="1:6" ht="15.75" thickBot="1" x14ac:dyDescent="0.3">
      <c r="A21" s="353">
        <v>53905300100</v>
      </c>
      <c r="B21" s="354" t="s">
        <v>3238</v>
      </c>
      <c r="C21" s="355">
        <v>50000000</v>
      </c>
      <c r="D21" s="355">
        <v>0</v>
      </c>
      <c r="E21" s="355">
        <f t="shared" si="0"/>
        <v>44500000</v>
      </c>
    </row>
    <row r="22" spans="1:6" ht="15.75" thickBot="1" x14ac:dyDescent="0.3">
      <c r="A22" s="357" t="s">
        <v>365</v>
      </c>
      <c r="B22" s="358"/>
      <c r="C22" s="359">
        <f>SUM(C6:C21)</f>
        <v>8429500000</v>
      </c>
      <c r="D22" s="359">
        <f>SUM(D6:D21)</f>
        <v>2905452583.1999998</v>
      </c>
      <c r="E22" s="359">
        <f>SUM(E6:E21)</f>
        <v>8340955000</v>
      </c>
    </row>
    <row r="23" spans="1:6" x14ac:dyDescent="0.25">
      <c r="E23" s="219"/>
    </row>
    <row r="24" spans="1:6" x14ac:dyDescent="0.25">
      <c r="E24" s="219"/>
    </row>
    <row r="30" spans="1:6" x14ac:dyDescent="0.25">
      <c r="A30" s="1271">
        <v>112</v>
      </c>
      <c r="B30" s="1271"/>
      <c r="C30" s="1271"/>
      <c r="D30" s="1271"/>
      <c r="E30" s="1271"/>
    </row>
  </sheetData>
  <mergeCells count="3">
    <mergeCell ref="A1:E1"/>
    <mergeCell ref="A2:E2"/>
    <mergeCell ref="A30:E30"/>
  </mergeCells>
  <pageMargins left="0.7" right="0.7" top="0.75" bottom="0.75" header="0.3" footer="0.3"/>
  <pageSetup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8"/>
  <sheetViews>
    <sheetView zoomScale="130" zoomScaleNormal="130" workbookViewId="0">
      <selection activeCell="C35" sqref="C35"/>
    </sheetView>
  </sheetViews>
  <sheetFormatPr defaultRowHeight="15" x14ac:dyDescent="0.25"/>
  <cols>
    <col min="1" max="1" width="5.5703125" customWidth="1"/>
    <col min="2" max="2" width="12.7109375" customWidth="1"/>
    <col min="3" max="3" width="49" customWidth="1"/>
    <col min="4" max="4" width="23.28515625" bestFit="1" customWidth="1"/>
    <col min="5" max="5" width="16.42578125" bestFit="1" customWidth="1"/>
  </cols>
  <sheetData>
    <row r="1" spans="1:5" x14ac:dyDescent="0.25">
      <c r="A1" s="1424" t="s">
        <v>3342</v>
      </c>
      <c r="B1" s="1424"/>
      <c r="C1" s="1424"/>
      <c r="D1" s="1424"/>
      <c r="E1" s="1424"/>
    </row>
    <row r="2" spans="1:5" x14ac:dyDescent="0.25">
      <c r="A2" s="1424" t="s">
        <v>4490</v>
      </c>
      <c r="B2" s="1424"/>
      <c r="C2" s="1424"/>
      <c r="D2" s="1424"/>
      <c r="E2" s="1424"/>
    </row>
    <row r="3" spans="1:5" ht="15.75" thickBot="1" x14ac:dyDescent="0.3">
      <c r="A3" s="348"/>
    </row>
    <row r="4" spans="1:5" ht="15.75" thickBot="1" x14ac:dyDescent="0.3">
      <c r="A4" s="1429" t="s">
        <v>2918</v>
      </c>
      <c r="B4" s="1429" t="s">
        <v>3344</v>
      </c>
      <c r="C4" s="1429" t="s">
        <v>3</v>
      </c>
      <c r="D4" s="394" t="s">
        <v>3346</v>
      </c>
      <c r="E4" s="385" t="s">
        <v>4000</v>
      </c>
    </row>
    <row r="5" spans="1:5" ht="15.75" thickBot="1" x14ac:dyDescent="0.3">
      <c r="A5" s="1430"/>
      <c r="B5" s="1430"/>
      <c r="C5" s="1430"/>
      <c r="D5" s="362">
        <v>2020</v>
      </c>
      <c r="E5" s="362">
        <v>2020</v>
      </c>
    </row>
    <row r="6" spans="1:5" ht="15.75" thickBot="1" x14ac:dyDescent="0.3">
      <c r="A6" s="363">
        <v>1</v>
      </c>
      <c r="B6" s="363">
        <v>22000100100</v>
      </c>
      <c r="C6" s="1431" t="s">
        <v>1079</v>
      </c>
      <c r="D6" s="1432"/>
      <c r="E6" s="1433"/>
    </row>
    <row r="7" spans="1:5" ht="15.75" thickBot="1" x14ac:dyDescent="0.3">
      <c r="A7" s="353">
        <v>1</v>
      </c>
      <c r="B7" s="353">
        <v>21010103</v>
      </c>
      <c r="C7" s="354" t="s">
        <v>3707</v>
      </c>
      <c r="D7" s="356">
        <v>0</v>
      </c>
      <c r="E7" s="356">
        <v>0</v>
      </c>
    </row>
    <row r="8" spans="1:5" ht="15.75" thickBot="1" x14ac:dyDescent="0.3">
      <c r="A8" s="353">
        <v>2</v>
      </c>
      <c r="B8" s="353">
        <v>21020201</v>
      </c>
      <c r="C8" s="354" t="s">
        <v>3708</v>
      </c>
      <c r="D8" s="355">
        <v>600000000</v>
      </c>
      <c r="E8" s="355">
        <v>600000000</v>
      </c>
    </row>
    <row r="9" spans="1:5" ht="15.75" thickBot="1" x14ac:dyDescent="0.3">
      <c r="A9" s="353">
        <v>3</v>
      </c>
      <c r="B9" s="353">
        <v>21020202</v>
      </c>
      <c r="C9" s="354" t="s">
        <v>3709</v>
      </c>
      <c r="D9" s="355">
        <v>775000000</v>
      </c>
      <c r="E9" s="355">
        <v>400000000</v>
      </c>
    </row>
    <row r="10" spans="1:5" ht="15.75" thickBot="1" x14ac:dyDescent="0.3">
      <c r="A10" s="353">
        <v>4</v>
      </c>
      <c r="B10" s="353">
        <v>21030101</v>
      </c>
      <c r="C10" s="354" t="s">
        <v>3710</v>
      </c>
      <c r="D10" s="355">
        <v>3000000000</v>
      </c>
      <c r="E10" s="355">
        <f>1375000000-249200000</f>
        <v>1125800000</v>
      </c>
    </row>
    <row r="11" spans="1:5" ht="15.75" thickBot="1" x14ac:dyDescent="0.3">
      <c r="A11" s="353">
        <v>5</v>
      </c>
      <c r="B11" s="353">
        <v>21030102</v>
      </c>
      <c r="C11" s="354" t="s">
        <v>3711</v>
      </c>
      <c r="D11" s="355">
        <v>8500000000</v>
      </c>
      <c r="E11" s="355">
        <v>8500000000</v>
      </c>
    </row>
    <row r="12" spans="1:5" ht="21.75" thickBot="1" x14ac:dyDescent="0.3">
      <c r="A12" s="353">
        <v>6</v>
      </c>
      <c r="B12" s="353">
        <v>21030104</v>
      </c>
      <c r="C12" s="354" t="s">
        <v>3712</v>
      </c>
      <c r="D12" s="355">
        <v>25000000</v>
      </c>
      <c r="E12" s="355">
        <v>25000000</v>
      </c>
    </row>
    <row r="13" spans="1:5" ht="15.75" thickBot="1" x14ac:dyDescent="0.3">
      <c r="A13" s="353">
        <v>7</v>
      </c>
      <c r="B13" s="353">
        <v>22020908</v>
      </c>
      <c r="C13" s="354" t="s">
        <v>3713</v>
      </c>
      <c r="D13" s="356">
        <v>0</v>
      </c>
      <c r="E13" s="356">
        <v>0</v>
      </c>
    </row>
    <row r="14" spans="1:5" ht="15.75" thickBot="1" x14ac:dyDescent="0.3">
      <c r="A14" s="1434" t="s">
        <v>365</v>
      </c>
      <c r="B14" s="1435"/>
      <c r="C14" s="1436"/>
      <c r="D14" s="364">
        <f>SUM(D7:D13)</f>
        <v>12900000000</v>
      </c>
      <c r="E14" s="364">
        <f>SUM(E7:E13)</f>
        <v>10650800000</v>
      </c>
    </row>
    <row r="15" spans="1:5" ht="15.75" thickBot="1" x14ac:dyDescent="0.3">
      <c r="A15" s="1434" t="s">
        <v>3409</v>
      </c>
      <c r="B15" s="1435"/>
      <c r="C15" s="1436"/>
      <c r="D15" s="365">
        <f>D14</f>
        <v>12900000000</v>
      </c>
      <c r="E15" s="365">
        <f>E14</f>
        <v>10650800000</v>
      </c>
    </row>
    <row r="16" spans="1:5" x14ac:dyDescent="0.25">
      <c r="A16" s="366"/>
    </row>
    <row r="17" spans="1:1" x14ac:dyDescent="0.25">
      <c r="A17" s="366"/>
    </row>
    <row r="18" spans="1:1" x14ac:dyDescent="0.25">
      <c r="A18" s="366"/>
    </row>
    <row r="19" spans="1:1" x14ac:dyDescent="0.25">
      <c r="A19" s="366"/>
    </row>
    <row r="20" spans="1:1" x14ac:dyDescent="0.25">
      <c r="A20" s="366"/>
    </row>
    <row r="21" spans="1:1" x14ac:dyDescent="0.25">
      <c r="A21" s="366"/>
    </row>
    <row r="22" spans="1:1" x14ac:dyDescent="0.25">
      <c r="A22" s="366"/>
    </row>
    <row r="23" spans="1:1" x14ac:dyDescent="0.25">
      <c r="A23" s="366"/>
    </row>
    <row r="24" spans="1:1" x14ac:dyDescent="0.25">
      <c r="A24" s="366"/>
    </row>
    <row r="25" spans="1:1" x14ac:dyDescent="0.25">
      <c r="A25" s="366"/>
    </row>
    <row r="26" spans="1:1" x14ac:dyDescent="0.25">
      <c r="A26" s="366"/>
    </row>
    <row r="27" spans="1:1" x14ac:dyDescent="0.25">
      <c r="A27" s="366"/>
    </row>
    <row r="28" spans="1:1" x14ac:dyDescent="0.25">
      <c r="A28" s="366"/>
    </row>
    <row r="29" spans="1:1" x14ac:dyDescent="0.25">
      <c r="A29" s="366"/>
    </row>
    <row r="30" spans="1:1" x14ac:dyDescent="0.25">
      <c r="A30" s="366"/>
    </row>
    <row r="31" spans="1:1" x14ac:dyDescent="0.25">
      <c r="A31" s="366"/>
    </row>
    <row r="32" spans="1:1" x14ac:dyDescent="0.25">
      <c r="A32" s="366"/>
    </row>
    <row r="33" spans="1:5" x14ac:dyDescent="0.25">
      <c r="A33" s="1439">
        <v>113</v>
      </c>
      <c r="B33" s="1439"/>
      <c r="C33" s="1439"/>
      <c r="D33" s="1439"/>
      <c r="E33" s="1439"/>
    </row>
    <row r="34" spans="1:5" x14ac:dyDescent="0.25">
      <c r="A34" s="366"/>
    </row>
    <row r="35" spans="1:5" x14ac:dyDescent="0.25">
      <c r="A35" s="366"/>
    </row>
    <row r="36" spans="1:5" x14ac:dyDescent="0.25">
      <c r="A36" s="366"/>
    </row>
    <row r="37" spans="1:5" x14ac:dyDescent="0.25">
      <c r="A37" s="366"/>
    </row>
    <row r="38" spans="1:5" x14ac:dyDescent="0.25">
      <c r="A38" s="366"/>
    </row>
    <row r="39" spans="1:5" ht="15.75" x14ac:dyDescent="0.25">
      <c r="A39" s="1437" t="s">
        <v>3714</v>
      </c>
      <c r="B39" s="1437"/>
      <c r="C39" s="1437"/>
      <c r="D39" s="1437"/>
    </row>
    <row r="40" spans="1:5" ht="16.5" thickBot="1" x14ac:dyDescent="0.3">
      <c r="A40" s="1438" t="s">
        <v>3715</v>
      </c>
      <c r="B40" s="1438"/>
      <c r="C40" s="1438"/>
      <c r="D40" s="1438"/>
    </row>
    <row r="41" spans="1:5" ht="32.25" thickBot="1" x14ac:dyDescent="0.3">
      <c r="A41" s="367" t="s">
        <v>3716</v>
      </c>
      <c r="B41" s="368" t="s">
        <v>3717</v>
      </c>
      <c r="C41" s="369"/>
      <c r="D41" s="370" t="s">
        <v>3718</v>
      </c>
    </row>
    <row r="42" spans="1:5" ht="16.5" thickBot="1" x14ac:dyDescent="0.3">
      <c r="A42" s="1425" t="s">
        <v>3719</v>
      </c>
      <c r="B42" s="1427" t="s">
        <v>3720</v>
      </c>
      <c r="C42" s="371" t="s">
        <v>3721</v>
      </c>
      <c r="D42" s="372">
        <v>534819165.83999997</v>
      </c>
    </row>
    <row r="43" spans="1:5" ht="16.5" thickBot="1" x14ac:dyDescent="0.3">
      <c r="A43" s="1426"/>
      <c r="B43" s="1428"/>
      <c r="C43" s="371" t="s">
        <v>3722</v>
      </c>
      <c r="D43" s="372">
        <v>101870317.3</v>
      </c>
    </row>
    <row r="44" spans="1:5" ht="16.5" thickBot="1" x14ac:dyDescent="0.3">
      <c r="A44" s="1425" t="s">
        <v>3719</v>
      </c>
      <c r="B44" s="1427" t="s">
        <v>3723</v>
      </c>
      <c r="C44" s="371" t="s">
        <v>3721</v>
      </c>
      <c r="D44" s="372">
        <v>2371330588.9200001</v>
      </c>
    </row>
    <row r="45" spans="1:5" ht="16.5" thickBot="1" x14ac:dyDescent="0.3">
      <c r="A45" s="1426"/>
      <c r="B45" s="1428"/>
      <c r="C45" s="371" t="s">
        <v>3722</v>
      </c>
      <c r="D45" s="372">
        <v>4100226861.8400002</v>
      </c>
    </row>
    <row r="46" spans="1:5" ht="16.5" thickBot="1" x14ac:dyDescent="0.3">
      <c r="A46" s="1425" t="s">
        <v>3724</v>
      </c>
      <c r="B46" s="1427" t="s">
        <v>3720</v>
      </c>
      <c r="C46" s="371" t="s">
        <v>3721</v>
      </c>
      <c r="D46" s="372">
        <v>100000000</v>
      </c>
    </row>
    <row r="47" spans="1:5" ht="16.5" thickBot="1" x14ac:dyDescent="0.3">
      <c r="A47" s="1426"/>
      <c r="B47" s="1428"/>
      <c r="C47" s="371" t="s">
        <v>3722</v>
      </c>
      <c r="D47" s="372">
        <v>50000000</v>
      </c>
    </row>
    <row r="48" spans="1:5" ht="16.5" thickBot="1" x14ac:dyDescent="0.3">
      <c r="A48" s="1425" t="s">
        <v>3725</v>
      </c>
      <c r="B48" s="1427" t="s">
        <v>3723</v>
      </c>
      <c r="C48" s="371" t="s">
        <v>3721</v>
      </c>
      <c r="D48" s="372">
        <v>500000000</v>
      </c>
    </row>
    <row r="49" spans="1:5" ht="16.5" thickBot="1" x14ac:dyDescent="0.3">
      <c r="A49" s="1426"/>
      <c r="B49" s="1428"/>
      <c r="C49" s="371" t="s">
        <v>3722</v>
      </c>
      <c r="D49" s="372">
        <v>2500000000</v>
      </c>
    </row>
    <row r="50" spans="1:5" ht="16.5" thickBot="1" x14ac:dyDescent="0.3">
      <c r="A50" s="1425" t="s">
        <v>3726</v>
      </c>
      <c r="B50" s="1427"/>
      <c r="C50" s="371" t="s">
        <v>3721</v>
      </c>
      <c r="D50" s="372">
        <v>250000000</v>
      </c>
    </row>
    <row r="51" spans="1:5" ht="16.5" thickBot="1" x14ac:dyDescent="0.3">
      <c r="A51" s="1426"/>
      <c r="B51" s="1428"/>
      <c r="C51" s="371" t="s">
        <v>3722</v>
      </c>
      <c r="D51" s="373" t="s">
        <v>3727</v>
      </c>
    </row>
    <row r="52" spans="1:5" ht="16.5" thickBot="1" x14ac:dyDescent="0.3">
      <c r="A52" s="379"/>
      <c r="B52" s="380"/>
      <c r="C52" s="383" t="s">
        <v>3726</v>
      </c>
      <c r="D52" s="384">
        <v>2491753066</v>
      </c>
      <c r="E52" s="390"/>
    </row>
    <row r="53" spans="1:5" ht="16.5" thickBot="1" x14ac:dyDescent="0.3">
      <c r="A53" s="1440" t="s">
        <v>3728</v>
      </c>
      <c r="B53" s="1440" t="s">
        <v>3729</v>
      </c>
      <c r="C53" s="374" t="s">
        <v>3721</v>
      </c>
      <c r="D53" s="375">
        <v>3756149755</v>
      </c>
    </row>
    <row r="54" spans="1:5" ht="16.5" thickBot="1" x14ac:dyDescent="0.3">
      <c r="A54" s="1441"/>
      <c r="B54" s="1442"/>
      <c r="C54" s="374" t="s">
        <v>3722</v>
      </c>
      <c r="D54" s="375">
        <v>6752097179</v>
      </c>
      <c r="E54" s="275"/>
    </row>
    <row r="55" spans="1:5" ht="16.5" thickBot="1" x14ac:dyDescent="0.3">
      <c r="A55" s="376" t="s">
        <v>2363</v>
      </c>
      <c r="B55" s="1441"/>
      <c r="C55" s="377" t="s">
        <v>3730</v>
      </c>
      <c r="D55" s="378">
        <f>D54+D53+D52</f>
        <v>13000000000</v>
      </c>
    </row>
    <row r="56" spans="1:5" x14ac:dyDescent="0.25">
      <c r="A56" s="348"/>
    </row>
    <row r="57" spans="1:5" x14ac:dyDescent="0.25">
      <c r="A57" s="348"/>
      <c r="D57" s="4"/>
    </row>
    <row r="58" spans="1:5" x14ac:dyDescent="0.25">
      <c r="A58" s="348"/>
      <c r="D58" s="219"/>
    </row>
  </sheetData>
  <mergeCells count="23">
    <mergeCell ref="A50:A51"/>
    <mergeCell ref="B50:B51"/>
    <mergeCell ref="A53:A54"/>
    <mergeCell ref="B53:B55"/>
    <mergeCell ref="A44:A45"/>
    <mergeCell ref="B44:B45"/>
    <mergeCell ref="A46:A47"/>
    <mergeCell ref="B46:B47"/>
    <mergeCell ref="A48:A49"/>
    <mergeCell ref="B48:B49"/>
    <mergeCell ref="A42:A43"/>
    <mergeCell ref="B42:B43"/>
    <mergeCell ref="A1:E1"/>
    <mergeCell ref="A2:E2"/>
    <mergeCell ref="A4:A5"/>
    <mergeCell ref="B4:B5"/>
    <mergeCell ref="C4:C5"/>
    <mergeCell ref="C6:E6"/>
    <mergeCell ref="A14:C14"/>
    <mergeCell ref="A15:C15"/>
    <mergeCell ref="A39:D39"/>
    <mergeCell ref="A40:D40"/>
    <mergeCell ref="A33:E33"/>
  </mergeCells>
  <pageMargins left="0.7" right="0.7" top="0.75" bottom="0.75" header="0.3" footer="0.3"/>
  <pageSetup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view="pageBreakPreview" topLeftCell="D1" zoomScale="80" zoomScaleNormal="90" zoomScaleSheetLayoutView="80" workbookViewId="0">
      <pane ySplit="2" topLeftCell="A8" activePane="bottomLeft" state="frozen"/>
      <selection pane="bottomLeft" activeCell="H13" sqref="H13"/>
    </sheetView>
  </sheetViews>
  <sheetFormatPr defaultColWidth="8.85546875" defaultRowHeight="14.25" x14ac:dyDescent="0.2"/>
  <cols>
    <col min="1" max="1" width="4.28515625" style="273" bestFit="1" customWidth="1"/>
    <col min="2" max="2" width="28.5703125" style="273" bestFit="1" customWidth="1"/>
    <col min="3" max="3" width="23" style="273" bestFit="1" customWidth="1"/>
    <col min="4" max="4" width="21.5703125" style="273" bestFit="1" customWidth="1"/>
    <col min="5" max="5" width="23" style="273" bestFit="1" customWidth="1"/>
    <col min="6" max="6" width="21.5703125" style="273" bestFit="1" customWidth="1"/>
    <col min="7" max="10" width="23" style="273" bestFit="1" customWidth="1"/>
    <col min="11" max="11" width="21.5703125" style="273" hidden="1" customWidth="1"/>
    <col min="12" max="12" width="24.28515625" style="274" bestFit="1" customWidth="1"/>
    <col min="13" max="13" width="25.85546875" style="274" bestFit="1" customWidth="1"/>
    <col min="14" max="14" width="24.28515625" style="274" hidden="1" customWidth="1"/>
    <col min="15" max="15" width="8.7109375" style="273" customWidth="1"/>
    <col min="16" max="16384" width="8.85546875" style="273"/>
  </cols>
  <sheetData>
    <row r="1" spans="1:15" s="395" customFormat="1" ht="15" x14ac:dyDescent="0.2">
      <c r="A1" s="1443" t="s">
        <v>4014</v>
      </c>
      <c r="B1" s="1443"/>
      <c r="C1" s="1443"/>
      <c r="D1" s="1443"/>
      <c r="E1" s="1443"/>
      <c r="F1" s="1443"/>
      <c r="G1" s="1443"/>
      <c r="H1" s="1443"/>
      <c r="I1" s="1443"/>
      <c r="J1" s="1443"/>
      <c r="K1" s="1443"/>
      <c r="L1" s="1443"/>
      <c r="M1" s="1443"/>
      <c r="N1" s="1443"/>
      <c r="O1" s="1443"/>
    </row>
    <row r="2" spans="1:15" s="395" customFormat="1" ht="60" x14ac:dyDescent="0.2">
      <c r="A2" s="396" t="s">
        <v>2918</v>
      </c>
      <c r="B2" s="397" t="s">
        <v>3451</v>
      </c>
      <c r="C2" s="397" t="s">
        <v>3453</v>
      </c>
      <c r="D2" s="397" t="s">
        <v>3452</v>
      </c>
      <c r="E2" s="397" t="s">
        <v>3454</v>
      </c>
      <c r="F2" s="397" t="s">
        <v>3673</v>
      </c>
      <c r="G2" s="397" t="s">
        <v>3674</v>
      </c>
      <c r="H2" s="397" t="s">
        <v>3675</v>
      </c>
      <c r="I2" s="397" t="s">
        <v>3498</v>
      </c>
      <c r="J2" s="397" t="s">
        <v>3499</v>
      </c>
      <c r="K2" s="397" t="s">
        <v>4062</v>
      </c>
      <c r="L2" s="398" t="s">
        <v>3779</v>
      </c>
      <c r="M2" s="398" t="s">
        <v>4019</v>
      </c>
      <c r="N2" s="398" t="s">
        <v>3779</v>
      </c>
      <c r="O2" s="418" t="s">
        <v>3455</v>
      </c>
    </row>
    <row r="3" spans="1:15" s="395" customFormat="1" ht="36" customHeight="1" x14ac:dyDescent="0.2">
      <c r="A3" s="399">
        <v>1</v>
      </c>
      <c r="B3" s="399" t="s">
        <v>3466</v>
      </c>
      <c r="C3" s="400">
        <f>'salaries n others'!E17</f>
        <v>1389728284.4700003</v>
      </c>
      <c r="D3" s="400">
        <f>'overhead cost by sector'!H159</f>
        <v>85850000</v>
      </c>
      <c r="E3" s="400">
        <f>'spg-by sector'!F21</f>
        <v>78000000</v>
      </c>
      <c r="F3" s="400">
        <f>'salaries n others'!G17</f>
        <v>2000000</v>
      </c>
      <c r="G3" s="400"/>
      <c r="H3" s="400">
        <f>'salaries n others'!M17</f>
        <v>0</v>
      </c>
      <c r="I3" s="401">
        <f>'capital by sector'!F186</f>
        <v>452200000</v>
      </c>
      <c r="J3" s="401">
        <f>'capital by sector'!G186</f>
        <v>5205714285.7142859</v>
      </c>
      <c r="K3" s="401">
        <v>0</v>
      </c>
      <c r="L3" s="403">
        <f t="shared" ref="L3:L16" si="0">SUM(I3:K3)</f>
        <v>5657914285.7142859</v>
      </c>
      <c r="M3" s="402">
        <f t="shared" ref="M3:M16" si="1">SUM(C3:K3)</f>
        <v>7213492570.1842861</v>
      </c>
      <c r="N3" s="403">
        <f t="shared" ref="N3:N16" si="2">SUM(I3:K3)</f>
        <v>5657914285.7142859</v>
      </c>
      <c r="O3" s="419">
        <f>M3/M$17</f>
        <v>4.763330584255248E-2</v>
      </c>
    </row>
    <row r="4" spans="1:15" s="395" customFormat="1" ht="36" customHeight="1" x14ac:dyDescent="0.2">
      <c r="A4" s="399">
        <v>2</v>
      </c>
      <c r="B4" s="399" t="s">
        <v>3456</v>
      </c>
      <c r="C4" s="400">
        <f>'salaries n others'!E25</f>
        <v>423230161.77999997</v>
      </c>
      <c r="D4" s="401">
        <f>'overhead cost by sector'!H209</f>
        <v>53750000</v>
      </c>
      <c r="E4" s="400">
        <f>'spg-by sector'!F58</f>
        <v>56500000</v>
      </c>
      <c r="F4" s="400">
        <f>'salaries n others'!G25</f>
        <v>178000000</v>
      </c>
      <c r="G4" s="400"/>
      <c r="H4" s="400">
        <f>'salaries n others'!M25</f>
        <v>0</v>
      </c>
      <c r="I4" s="401">
        <f>'capital by sector'!F275</f>
        <v>810900000</v>
      </c>
      <c r="J4" s="401">
        <f>'capital by sector'!G275</f>
        <v>600000000</v>
      </c>
      <c r="K4" s="401">
        <v>0</v>
      </c>
      <c r="L4" s="403">
        <f t="shared" si="0"/>
        <v>1410900000</v>
      </c>
      <c r="M4" s="402">
        <f t="shared" si="1"/>
        <v>2122380161.78</v>
      </c>
      <c r="N4" s="403">
        <f t="shared" si="2"/>
        <v>1410900000</v>
      </c>
      <c r="O4" s="419">
        <f t="shared" ref="O4:O16" si="3">M4/M$17</f>
        <v>1.401484542703979E-2</v>
      </c>
    </row>
    <row r="5" spans="1:15" s="395" customFormat="1" ht="36" customHeight="1" x14ac:dyDescent="0.2">
      <c r="A5" s="399">
        <v>3</v>
      </c>
      <c r="B5" s="399" t="s">
        <v>3457</v>
      </c>
      <c r="C5" s="400">
        <f>'salaries n others'!E50</f>
        <v>17281726634.200001</v>
      </c>
      <c r="D5" s="401">
        <f>'overhead cost by sector'!H429</f>
        <v>168090000</v>
      </c>
      <c r="E5" s="400">
        <f>'spg-by sector'!F154</f>
        <v>510050000</v>
      </c>
      <c r="F5" s="400">
        <f>'salaries n others'!G50</f>
        <v>5527780000</v>
      </c>
      <c r="G5" s="400"/>
      <c r="H5" s="400">
        <f>'salaries n others'!M50</f>
        <v>0</v>
      </c>
      <c r="I5" s="401">
        <f>'capital by sector'!F399</f>
        <v>1182850000</v>
      </c>
      <c r="J5" s="401">
        <f>'capital by sector'!G399</f>
        <v>3054768157.7199998</v>
      </c>
      <c r="K5" s="401">
        <v>0</v>
      </c>
      <c r="L5" s="403">
        <f t="shared" si="0"/>
        <v>4237618157.7199998</v>
      </c>
      <c r="M5" s="402">
        <f t="shared" si="1"/>
        <v>27725264791.920002</v>
      </c>
      <c r="N5" s="403">
        <f t="shared" si="2"/>
        <v>4237618157.7199998</v>
      </c>
      <c r="O5" s="419">
        <f t="shared" si="3"/>
        <v>0.18307997194839259</v>
      </c>
    </row>
    <row r="6" spans="1:15" s="395" customFormat="1" ht="36" customHeight="1" x14ac:dyDescent="0.2">
      <c r="A6" s="399">
        <v>4</v>
      </c>
      <c r="B6" s="399" t="s">
        <v>3458</v>
      </c>
      <c r="C6" s="400">
        <f>'salaries n others'!E62</f>
        <v>9358190517.8899994</v>
      </c>
      <c r="D6" s="401">
        <f>'overhead cost by sector'!H559</f>
        <v>69928000</v>
      </c>
      <c r="E6" s="400">
        <f>'spg-by sector'!F170</f>
        <v>202600000</v>
      </c>
      <c r="F6" s="400">
        <f>'salaries n others'!G62</f>
        <v>1750000000</v>
      </c>
      <c r="G6" s="400"/>
      <c r="H6" s="400">
        <f>'salaries n others'!M62</f>
        <v>0</v>
      </c>
      <c r="I6" s="401">
        <f>'capital by sector'!F585</f>
        <v>1734600000</v>
      </c>
      <c r="J6" s="401">
        <f>'capital by sector'!G585</f>
        <v>5952600000</v>
      </c>
      <c r="K6" s="401">
        <v>0</v>
      </c>
      <c r="L6" s="403">
        <f t="shared" si="0"/>
        <v>7687200000</v>
      </c>
      <c r="M6" s="402">
        <f t="shared" si="1"/>
        <v>19067918517.889999</v>
      </c>
      <c r="N6" s="403">
        <f t="shared" si="2"/>
        <v>7687200000</v>
      </c>
      <c r="O6" s="419">
        <f t="shared" si="3"/>
        <v>0.12591237680034381</v>
      </c>
    </row>
    <row r="7" spans="1:15" s="395" customFormat="1" ht="36" customHeight="1" x14ac:dyDescent="0.2">
      <c r="A7" s="399">
        <v>5</v>
      </c>
      <c r="B7" s="399" t="s">
        <v>3459</v>
      </c>
      <c r="C7" s="400">
        <f>'salaries n others'!E69</f>
        <v>406000237.18000001</v>
      </c>
      <c r="D7" s="401">
        <f>'overhead cost by sector'!H608</f>
        <v>24850000</v>
      </c>
      <c r="E7" s="400">
        <f>'spg-by sector'!F188</f>
        <v>1009150000</v>
      </c>
      <c r="F7" s="400">
        <f>'salaries n others'!G69</f>
        <v>173400000</v>
      </c>
      <c r="G7" s="400"/>
      <c r="H7" s="400">
        <f>'salaries n others'!M69</f>
        <v>0</v>
      </c>
      <c r="I7" s="401">
        <f>'capital by sector'!F667</f>
        <v>357540000</v>
      </c>
      <c r="J7" s="401">
        <f>'capital by sector'!G667</f>
        <v>0</v>
      </c>
      <c r="K7" s="401"/>
      <c r="L7" s="403">
        <f t="shared" si="0"/>
        <v>357540000</v>
      </c>
      <c r="M7" s="402">
        <f t="shared" si="1"/>
        <v>1970940237.1800001</v>
      </c>
      <c r="N7" s="403">
        <f t="shared" si="2"/>
        <v>357540000</v>
      </c>
      <c r="O7" s="419">
        <f t="shared" si="3"/>
        <v>1.3014832718208429E-2</v>
      </c>
    </row>
    <row r="8" spans="1:15" s="395" customFormat="1" ht="36" customHeight="1" x14ac:dyDescent="0.2">
      <c r="A8" s="399">
        <v>6</v>
      </c>
      <c r="B8" s="399" t="s">
        <v>3460</v>
      </c>
      <c r="C8" s="400">
        <f>'salaries n others'!E79</f>
        <v>468345753.61000001</v>
      </c>
      <c r="D8" s="401">
        <f>'overhead cost by sector'!H681</f>
        <v>73650000</v>
      </c>
      <c r="E8" s="400">
        <f>'spg-by sector'!F272</f>
        <v>648019466</v>
      </c>
      <c r="F8" s="400">
        <f>'salaries n others'!G79</f>
        <v>667500000</v>
      </c>
      <c r="G8" s="400"/>
      <c r="H8" s="400">
        <f>'salaries n others'!M79</f>
        <v>0</v>
      </c>
      <c r="I8" s="401">
        <f>'capital by sector'!F748</f>
        <v>256500000</v>
      </c>
      <c r="J8" s="401">
        <f>'capital by sector'!G748</f>
        <v>880972410.89999998</v>
      </c>
      <c r="K8" s="401"/>
      <c r="L8" s="403">
        <f t="shared" si="0"/>
        <v>1137472410.9000001</v>
      </c>
      <c r="M8" s="402">
        <f t="shared" si="1"/>
        <v>2994987630.5100002</v>
      </c>
      <c r="N8" s="403">
        <f t="shared" si="2"/>
        <v>1137472410.9000001</v>
      </c>
      <c r="O8" s="419">
        <f t="shared" si="3"/>
        <v>1.9776988804065514E-2</v>
      </c>
    </row>
    <row r="9" spans="1:15" s="395" customFormat="1" ht="36" customHeight="1" x14ac:dyDescent="0.2">
      <c r="A9" s="399">
        <v>7</v>
      </c>
      <c r="B9" s="399" t="s">
        <v>3461</v>
      </c>
      <c r="C9" s="400">
        <f>'salaries n others'!E98</f>
        <v>1915699730.2</v>
      </c>
      <c r="D9" s="401">
        <f>'overhead cost by sector'!H867</f>
        <v>181475000</v>
      </c>
      <c r="E9" s="400">
        <f>'spg-by sector'!F306</f>
        <v>576000000</v>
      </c>
      <c r="F9" s="400">
        <f>'salaries n others'!G98</f>
        <v>35600000</v>
      </c>
      <c r="G9" s="400"/>
      <c r="H9" s="400">
        <f>'salaries n others'!M98</f>
        <v>0</v>
      </c>
      <c r="I9" s="401">
        <f>'capital by sector'!F953</f>
        <v>3433161800</v>
      </c>
      <c r="J9" s="401">
        <f>'capital by sector'!G953</f>
        <v>11462000000</v>
      </c>
      <c r="K9" s="401">
        <v>0</v>
      </c>
      <c r="L9" s="403">
        <f t="shared" si="0"/>
        <v>14895161800</v>
      </c>
      <c r="M9" s="402">
        <f t="shared" si="1"/>
        <v>17603936530.200001</v>
      </c>
      <c r="N9" s="403">
        <f t="shared" si="2"/>
        <v>14895161800</v>
      </c>
      <c r="O9" s="419">
        <f t="shared" si="3"/>
        <v>0.11624517314148648</v>
      </c>
    </row>
    <row r="10" spans="1:15" s="395" customFormat="1" ht="36" customHeight="1" x14ac:dyDescent="0.2">
      <c r="A10" s="399">
        <v>8</v>
      </c>
      <c r="B10" s="399" t="s">
        <v>3462</v>
      </c>
      <c r="C10" s="400">
        <f>'salaries n others'!E103</f>
        <v>302631277.24000001</v>
      </c>
      <c r="D10" s="401">
        <f>'overhead cost by sector'!H922</f>
        <v>35750000</v>
      </c>
      <c r="E10" s="400">
        <f>'spg-by sector'!F323</f>
        <v>74500000</v>
      </c>
      <c r="F10" s="400">
        <f>'salaries n others'!G103</f>
        <v>0</v>
      </c>
      <c r="G10" s="400"/>
      <c r="H10" s="400">
        <f>'salaries n others'!M103</f>
        <v>0</v>
      </c>
      <c r="I10" s="401">
        <f>'capital by sector'!F1017</f>
        <v>970700000</v>
      </c>
      <c r="J10" s="401">
        <f>'capital by sector'!G1017</f>
        <v>1301000000</v>
      </c>
      <c r="K10" s="401">
        <v>0</v>
      </c>
      <c r="L10" s="403">
        <f t="shared" si="0"/>
        <v>2271700000</v>
      </c>
      <c r="M10" s="402">
        <f t="shared" si="1"/>
        <v>2684581277.2399998</v>
      </c>
      <c r="N10" s="403">
        <f t="shared" si="2"/>
        <v>2271700000</v>
      </c>
      <c r="O10" s="419">
        <f t="shared" si="3"/>
        <v>1.7727263152181521E-2</v>
      </c>
    </row>
    <row r="11" spans="1:15" s="395" customFormat="1" ht="36" customHeight="1" x14ac:dyDescent="0.2">
      <c r="A11" s="399">
        <v>9</v>
      </c>
      <c r="B11" s="399" t="s">
        <v>3463</v>
      </c>
      <c r="C11" s="404">
        <f>'salaries n others'!E106</f>
        <v>0</v>
      </c>
      <c r="D11" s="401">
        <f>'overhead cost by sector'!H925</f>
        <v>0</v>
      </c>
      <c r="E11" s="404">
        <f>'spg-by sector'!F325</f>
        <v>0</v>
      </c>
      <c r="F11" s="404">
        <f>'salaries n others'!G106</f>
        <v>0</v>
      </c>
      <c r="G11" s="404"/>
      <c r="H11" s="404">
        <f>'salaries n others'!M106</f>
        <v>6378312771.8160019</v>
      </c>
      <c r="I11" s="401">
        <f>'capital by sector'!F1020</f>
        <v>0</v>
      </c>
      <c r="J11" s="401">
        <f>'capital by sector'!G1020</f>
        <v>0</v>
      </c>
      <c r="K11" s="401"/>
      <c r="L11" s="403">
        <f t="shared" si="0"/>
        <v>0</v>
      </c>
      <c r="M11" s="402">
        <f t="shared" si="1"/>
        <v>6378312771.8160019</v>
      </c>
      <c r="N11" s="403">
        <f t="shared" si="2"/>
        <v>0</v>
      </c>
      <c r="O11" s="419">
        <f t="shared" si="3"/>
        <v>4.2118310937916223E-2</v>
      </c>
    </row>
    <row r="12" spans="1:15" s="395" customFormat="1" ht="36" customHeight="1" x14ac:dyDescent="0.2">
      <c r="A12" s="399">
        <v>10</v>
      </c>
      <c r="B12" s="399" t="s">
        <v>3464</v>
      </c>
      <c r="C12" s="400">
        <f>'salaries n others'!E118</f>
        <v>2390735988.1299996</v>
      </c>
      <c r="D12" s="401">
        <f>'overhead cost by sector'!H1111</f>
        <v>293243800</v>
      </c>
      <c r="E12" s="400">
        <f>'spg-by sector'!F370</f>
        <v>295320000</v>
      </c>
      <c r="F12" s="400">
        <f>'salaries n others'!G118</f>
        <v>0</v>
      </c>
      <c r="G12" s="400"/>
      <c r="H12" s="400">
        <f>'salaries n others'!IM18</f>
        <v>0</v>
      </c>
      <c r="I12" s="401">
        <f>'capital by sector'!F1089</f>
        <v>1870600000</v>
      </c>
      <c r="J12" s="401">
        <f>'capital by sector'!G1089</f>
        <v>1000000000</v>
      </c>
      <c r="K12" s="401"/>
      <c r="L12" s="403">
        <f t="shared" si="0"/>
        <v>2870600000</v>
      </c>
      <c r="M12" s="402">
        <f t="shared" si="1"/>
        <v>5849899788.1299992</v>
      </c>
      <c r="N12" s="403">
        <f t="shared" si="2"/>
        <v>2870600000</v>
      </c>
      <c r="O12" s="419">
        <f t="shared" si="3"/>
        <v>3.8629008492783459E-2</v>
      </c>
    </row>
    <row r="13" spans="1:15" s="395" customFormat="1" ht="36" customHeight="1" x14ac:dyDescent="0.2">
      <c r="A13" s="399">
        <v>11</v>
      </c>
      <c r="B13" s="399" t="s">
        <v>3465</v>
      </c>
      <c r="C13" s="400">
        <f>'salaries n others'!E137</f>
        <v>828349757.61000001</v>
      </c>
      <c r="D13" s="401">
        <f>'overhead cost by sector'!H1350</f>
        <v>712350000</v>
      </c>
      <c r="E13" s="400">
        <f>'spg-by sector'!F453</f>
        <v>4564071541</v>
      </c>
      <c r="F13" s="400">
        <f>'salaries n others'!G137</f>
        <v>0</v>
      </c>
      <c r="G13" s="400">
        <f>'salaries n others'!I137</f>
        <v>10650800000</v>
      </c>
      <c r="H13" s="400">
        <f>'salaries n others'!M137</f>
        <v>4257519505.8899999</v>
      </c>
      <c r="I13" s="401">
        <f>'capital by sector'!F1224</f>
        <v>4627940581.5500002</v>
      </c>
      <c r="J13" s="401">
        <f>'capital by sector'!G1224</f>
        <v>1119206696</v>
      </c>
      <c r="K13" s="401">
        <v>0</v>
      </c>
      <c r="L13" s="403">
        <f t="shared" si="0"/>
        <v>5747147277.5500002</v>
      </c>
      <c r="M13" s="402">
        <f t="shared" si="1"/>
        <v>26760238082.049999</v>
      </c>
      <c r="N13" s="403">
        <f t="shared" si="2"/>
        <v>5747147277.5500002</v>
      </c>
      <c r="O13" s="419">
        <f t="shared" si="3"/>
        <v>0.17670755082641512</v>
      </c>
    </row>
    <row r="14" spans="1:15" s="395" customFormat="1" ht="36" customHeight="1" x14ac:dyDescent="0.2">
      <c r="A14" s="399">
        <v>12</v>
      </c>
      <c r="B14" s="399" t="s">
        <v>526</v>
      </c>
      <c r="C14" s="400">
        <f>'salaries n others'!E176</f>
        <v>4962745875.4200001</v>
      </c>
      <c r="D14" s="401">
        <f>'overhead cost by sector'!H1724</f>
        <v>1160528000</v>
      </c>
      <c r="E14" s="400">
        <f>'spg-by sector'!F621</f>
        <v>2759128300</v>
      </c>
      <c r="F14" s="400">
        <f>'salaries n others'!G176</f>
        <v>6675000</v>
      </c>
      <c r="G14" s="400"/>
      <c r="H14" s="400">
        <f>'salaries n others'!M176</f>
        <v>1424476385.4860001</v>
      </c>
      <c r="I14" s="401">
        <f>'capital by sector'!F1433</f>
        <v>2302535000</v>
      </c>
      <c r="J14" s="401">
        <f>'capital by sector'!G1433</f>
        <v>1235000000</v>
      </c>
      <c r="K14" s="401"/>
      <c r="L14" s="403">
        <f t="shared" si="0"/>
        <v>3537535000</v>
      </c>
      <c r="M14" s="402">
        <f t="shared" si="1"/>
        <v>13851088560.906</v>
      </c>
      <c r="N14" s="403">
        <f t="shared" si="2"/>
        <v>3537535000</v>
      </c>
      <c r="O14" s="419">
        <f t="shared" si="3"/>
        <v>9.1463757847477761E-2</v>
      </c>
    </row>
    <row r="15" spans="1:15" s="395" customFormat="1" ht="36" customHeight="1" x14ac:dyDescent="0.2">
      <c r="A15" s="399">
        <v>13</v>
      </c>
      <c r="B15" s="405" t="s">
        <v>3468</v>
      </c>
      <c r="C15" s="400">
        <f>'salaries n others'!E183</f>
        <v>332590330.19</v>
      </c>
      <c r="D15" s="401">
        <f>'overhead cost by sector'!H1787</f>
        <v>905368750</v>
      </c>
      <c r="E15" s="400">
        <f>'spg-by sector'!F689</f>
        <v>1432500000</v>
      </c>
      <c r="F15" s="400">
        <f>'salaries n others'!G183</f>
        <v>0</v>
      </c>
      <c r="G15" s="400"/>
      <c r="H15" s="400">
        <f>'salaries n others'!M183</f>
        <v>0</v>
      </c>
      <c r="I15" s="401">
        <f>'capital by sector'!F1489</f>
        <v>312500000</v>
      </c>
      <c r="J15" s="401">
        <f>'capital by sector'!G1489</f>
        <v>1232000000</v>
      </c>
      <c r="K15" s="401"/>
      <c r="L15" s="403">
        <f t="shared" si="0"/>
        <v>1544500000</v>
      </c>
      <c r="M15" s="402">
        <f t="shared" si="1"/>
        <v>4214959080.1900001</v>
      </c>
      <c r="N15" s="403">
        <f t="shared" si="2"/>
        <v>1544500000</v>
      </c>
      <c r="O15" s="419">
        <f t="shared" si="3"/>
        <v>2.7832902443178747E-2</v>
      </c>
    </row>
    <row r="16" spans="1:15" s="395" customFormat="1" ht="36" customHeight="1" x14ac:dyDescent="0.2">
      <c r="A16" s="399">
        <v>14</v>
      </c>
      <c r="B16" s="399" t="s">
        <v>3467</v>
      </c>
      <c r="C16" s="404">
        <v>0</v>
      </c>
      <c r="D16" s="404">
        <v>0</v>
      </c>
      <c r="E16" s="404">
        <v>0</v>
      </c>
      <c r="F16" s="404">
        <v>0</v>
      </c>
      <c r="G16" s="404"/>
      <c r="H16" s="404">
        <f>'salaries n others'!K137</f>
        <v>13000000000</v>
      </c>
      <c r="I16" s="404">
        <v>0</v>
      </c>
      <c r="J16" s="404">
        <v>0</v>
      </c>
      <c r="K16" s="404"/>
      <c r="L16" s="403">
        <f t="shared" si="0"/>
        <v>0</v>
      </c>
      <c r="M16" s="402">
        <f t="shared" si="1"/>
        <v>13000000000</v>
      </c>
      <c r="N16" s="403">
        <f t="shared" si="2"/>
        <v>0</v>
      </c>
      <c r="O16" s="419">
        <f t="shared" si="3"/>
        <v>8.5843711617957952E-2</v>
      </c>
    </row>
    <row r="17" spans="1:15" s="395" customFormat="1" ht="36" customHeight="1" x14ac:dyDescent="0.2">
      <c r="A17" s="1444" t="s">
        <v>2363</v>
      </c>
      <c r="B17" s="1445"/>
      <c r="C17" s="406">
        <f t="shared" ref="C17:O17" si="4">SUM(C3:C16)</f>
        <v>40059974547.920006</v>
      </c>
      <c r="D17" s="406">
        <f t="shared" si="4"/>
        <v>3764833550</v>
      </c>
      <c r="E17" s="406">
        <f t="shared" si="4"/>
        <v>12205839307</v>
      </c>
      <c r="F17" s="406">
        <f t="shared" si="4"/>
        <v>8340955000</v>
      </c>
      <c r="G17" s="406">
        <f t="shared" si="4"/>
        <v>10650800000</v>
      </c>
      <c r="H17" s="406">
        <f t="shared" si="4"/>
        <v>25060308663.192001</v>
      </c>
      <c r="I17" s="406">
        <f t="shared" si="4"/>
        <v>18312027381.549999</v>
      </c>
      <c r="J17" s="406">
        <f>SUM(J3:J16)</f>
        <v>33043261550.334286</v>
      </c>
      <c r="K17" s="406">
        <f>SUM(K3:K16)</f>
        <v>0</v>
      </c>
      <c r="L17" s="402">
        <f>SUM(L3:L16)</f>
        <v>51355288931.884293</v>
      </c>
      <c r="M17" s="402">
        <f>SUM(M3:M16)</f>
        <v>151437999999.99631</v>
      </c>
      <c r="N17" s="402">
        <f>SUM(N3:N16)</f>
        <v>51355288931.884293</v>
      </c>
      <c r="O17" s="420">
        <f t="shared" si="4"/>
        <v>0.99999999999999978</v>
      </c>
    </row>
    <row r="18" spans="1:15" s="395" customFormat="1" ht="15.6" customHeight="1" x14ac:dyDescent="0.2">
      <c r="A18" s="1446"/>
      <c r="B18" s="1446"/>
      <c r="C18" s="1446"/>
      <c r="D18" s="1446"/>
      <c r="E18" s="1446"/>
      <c r="F18" s="1446"/>
      <c r="G18" s="1446"/>
      <c r="H18" s="1446"/>
      <c r="I18" s="1446"/>
      <c r="J18" s="1446"/>
      <c r="K18" s="1446"/>
      <c r="L18" s="1446"/>
      <c r="M18" s="1446"/>
      <c r="N18" s="1446"/>
      <c r="O18" s="1446"/>
    </row>
    <row r="19" spans="1:15" ht="1.9" customHeight="1" x14ac:dyDescent="0.2">
      <c r="A19" s="1447"/>
      <c r="B19" s="1447"/>
      <c r="C19" s="1447"/>
      <c r="D19" s="1447"/>
      <c r="E19" s="1447"/>
      <c r="F19" s="1447"/>
      <c r="G19" s="1447"/>
      <c r="H19" s="1447"/>
      <c r="I19" s="1447"/>
      <c r="J19" s="1447"/>
      <c r="K19" s="1447"/>
      <c r="L19" s="1447"/>
      <c r="M19" s="1447"/>
      <c r="N19" s="1447"/>
      <c r="O19" s="1447"/>
    </row>
    <row r="20" spans="1:15" ht="15" x14ac:dyDescent="0.2">
      <c r="A20" s="1447"/>
      <c r="B20" s="1447"/>
      <c r="C20" s="1447"/>
      <c r="D20" s="1447"/>
      <c r="E20" s="1447"/>
      <c r="F20" s="1447"/>
      <c r="G20" s="1447"/>
      <c r="H20" s="1447"/>
      <c r="I20" s="1447"/>
      <c r="J20" s="1447"/>
      <c r="K20" s="1447"/>
      <c r="L20" s="1447"/>
      <c r="M20" s="1447"/>
      <c r="N20" s="1447"/>
      <c r="O20" s="1447"/>
    </row>
    <row r="21" spans="1:15" ht="15" x14ac:dyDescent="0.2">
      <c r="A21" s="1447"/>
      <c r="B21" s="1447"/>
      <c r="C21" s="1447"/>
      <c r="D21" s="1447"/>
      <c r="E21" s="1447"/>
      <c r="F21" s="1447"/>
      <c r="G21" s="1447"/>
      <c r="H21" s="1447"/>
      <c r="I21" s="1447"/>
      <c r="J21" s="1447"/>
      <c r="K21" s="1447"/>
      <c r="L21" s="1447"/>
      <c r="M21" s="1447"/>
      <c r="N21" s="1447"/>
      <c r="O21" s="1447"/>
    </row>
    <row r="22" spans="1:15" ht="15" x14ac:dyDescent="0.2">
      <c r="A22" s="1447"/>
      <c r="B22" s="1447"/>
      <c r="C22" s="1447"/>
      <c r="D22" s="1447"/>
      <c r="E22" s="1447"/>
      <c r="F22" s="1447"/>
      <c r="G22" s="1447"/>
      <c r="H22" s="1447"/>
      <c r="I22" s="1447"/>
      <c r="J22" s="1447"/>
      <c r="K22" s="1447"/>
      <c r="L22" s="1447"/>
      <c r="M22" s="1447"/>
      <c r="N22" s="1447"/>
      <c r="O22" s="1447"/>
    </row>
    <row r="23" spans="1:15" ht="15" x14ac:dyDescent="0.2">
      <c r="A23" s="1447"/>
      <c r="B23" s="1447"/>
      <c r="C23" s="1447"/>
      <c r="D23" s="1447"/>
      <c r="E23" s="1447"/>
      <c r="F23" s="1447"/>
      <c r="G23" s="1447"/>
      <c r="H23" s="1447"/>
      <c r="I23" s="1447"/>
      <c r="J23" s="1447"/>
      <c r="K23" s="1447"/>
      <c r="L23" s="1447"/>
      <c r="M23" s="1447"/>
      <c r="N23" s="1447"/>
      <c r="O23" s="1447"/>
    </row>
    <row r="24" spans="1:15" ht="15" x14ac:dyDescent="0.2">
      <c r="A24" s="1447"/>
      <c r="B24" s="1447"/>
      <c r="C24" s="1447"/>
      <c r="D24" s="1447"/>
      <c r="E24" s="1447"/>
      <c r="F24" s="1447"/>
      <c r="G24" s="1447"/>
      <c r="H24" s="1447"/>
      <c r="I24" s="1447"/>
      <c r="J24" s="1447"/>
      <c r="K24" s="1447"/>
      <c r="L24" s="1447"/>
      <c r="M24" s="1447"/>
      <c r="N24" s="1447"/>
      <c r="O24" s="1447"/>
    </row>
    <row r="25" spans="1:15" ht="15" x14ac:dyDescent="0.2">
      <c r="A25" s="1447"/>
      <c r="B25" s="1447"/>
      <c r="C25" s="1447"/>
      <c r="D25" s="1447"/>
      <c r="E25" s="1447"/>
      <c r="F25" s="1447"/>
      <c r="G25" s="1447"/>
      <c r="H25" s="1447"/>
      <c r="I25" s="1447"/>
      <c r="J25" s="1447"/>
      <c r="K25" s="1447"/>
      <c r="L25" s="1447"/>
      <c r="M25" s="1447"/>
      <c r="N25" s="1447"/>
      <c r="O25" s="1447"/>
    </row>
    <row r="26" spans="1:15" ht="15" x14ac:dyDescent="0.2">
      <c r="A26" s="1447"/>
      <c r="B26" s="1447"/>
      <c r="C26" s="1447"/>
      <c r="D26" s="1447"/>
      <c r="E26" s="1447"/>
      <c r="F26" s="1447"/>
      <c r="G26" s="1447"/>
      <c r="H26" s="1447"/>
      <c r="I26" s="1447"/>
      <c r="J26" s="1447"/>
      <c r="K26" s="1447"/>
      <c r="L26" s="1447"/>
      <c r="M26" s="1447"/>
      <c r="N26" s="1447"/>
      <c r="O26" s="1447"/>
    </row>
    <row r="27" spans="1:15" ht="15" x14ac:dyDescent="0.2">
      <c r="A27" s="1447"/>
      <c r="B27" s="1447"/>
      <c r="C27" s="1447"/>
      <c r="D27" s="1447"/>
      <c r="E27" s="1447"/>
      <c r="F27" s="1447"/>
      <c r="G27" s="1447"/>
      <c r="H27" s="1447"/>
      <c r="I27" s="1447"/>
      <c r="J27" s="1447"/>
      <c r="K27" s="1447"/>
      <c r="L27" s="1447"/>
      <c r="M27" s="1447"/>
      <c r="N27" s="1447"/>
      <c r="O27" s="1447"/>
    </row>
    <row r="28" spans="1:15" ht="15" x14ac:dyDescent="0.2">
      <c r="A28" s="1447"/>
      <c r="B28" s="1447"/>
      <c r="C28" s="1447"/>
      <c r="D28" s="1447"/>
      <c r="E28" s="1447"/>
      <c r="F28" s="1447"/>
      <c r="G28" s="1447"/>
      <c r="H28" s="1447"/>
      <c r="I28" s="1447"/>
      <c r="J28" s="1447"/>
      <c r="K28" s="1447"/>
      <c r="L28" s="1447"/>
      <c r="M28" s="1447"/>
      <c r="N28" s="1447"/>
      <c r="O28" s="1447"/>
    </row>
    <row r="29" spans="1:15" ht="15" x14ac:dyDescent="0.2">
      <c r="A29" s="1447"/>
      <c r="B29" s="1447"/>
      <c r="C29" s="1447"/>
      <c r="D29" s="1447"/>
      <c r="E29" s="1447"/>
      <c r="F29" s="1447"/>
      <c r="G29" s="1447"/>
      <c r="H29" s="1447"/>
      <c r="I29" s="1447"/>
      <c r="J29" s="1447"/>
      <c r="K29" s="1447"/>
      <c r="L29" s="1447"/>
      <c r="M29" s="1447"/>
      <c r="N29" s="1447"/>
      <c r="O29" s="1447"/>
    </row>
    <row r="30" spans="1:15" ht="15" x14ac:dyDescent="0.2">
      <c r="A30" s="1447"/>
      <c r="B30" s="1447"/>
      <c r="C30" s="1447"/>
      <c r="D30" s="1447"/>
      <c r="E30" s="1447"/>
      <c r="F30" s="1447"/>
      <c r="G30" s="1447"/>
      <c r="H30" s="1447"/>
      <c r="I30" s="1447"/>
      <c r="J30" s="1447"/>
      <c r="K30" s="1447"/>
      <c r="L30" s="1447"/>
      <c r="M30" s="1447"/>
      <c r="N30" s="1447"/>
      <c r="O30" s="1447"/>
    </row>
    <row r="31" spans="1:15" ht="15" x14ac:dyDescent="0.2">
      <c r="A31" s="1447"/>
      <c r="B31" s="1447"/>
      <c r="C31" s="1447"/>
      <c r="D31" s="1447"/>
      <c r="E31" s="1447"/>
      <c r="F31" s="1447"/>
      <c r="G31" s="1447"/>
      <c r="H31" s="1447"/>
      <c r="I31" s="1447"/>
      <c r="J31" s="1447"/>
      <c r="K31" s="1447"/>
      <c r="L31" s="1447"/>
      <c r="M31" s="1447"/>
      <c r="N31" s="1447"/>
      <c r="O31" s="1447"/>
    </row>
    <row r="32" spans="1:15" ht="15" x14ac:dyDescent="0.2">
      <c r="A32" s="1447"/>
      <c r="B32" s="1447"/>
      <c r="C32" s="1447"/>
      <c r="D32" s="1447"/>
      <c r="E32" s="1447"/>
      <c r="F32" s="1447"/>
      <c r="G32" s="1447"/>
      <c r="H32" s="1447"/>
      <c r="I32" s="1447"/>
      <c r="J32" s="1447"/>
      <c r="K32" s="1447"/>
      <c r="L32" s="1447"/>
      <c r="M32" s="1447"/>
      <c r="N32" s="1447"/>
      <c r="O32" s="1447"/>
    </row>
    <row r="33" spans="1:15" ht="15" x14ac:dyDescent="0.2">
      <c r="A33" s="1447"/>
      <c r="B33" s="1447"/>
      <c r="C33" s="1447"/>
      <c r="D33" s="1447"/>
      <c r="E33" s="1447"/>
      <c r="F33" s="1447"/>
      <c r="G33" s="1447"/>
      <c r="H33" s="1447"/>
      <c r="I33" s="1447"/>
      <c r="J33" s="1447"/>
      <c r="K33" s="1447"/>
      <c r="L33" s="1447"/>
      <c r="M33" s="1447"/>
      <c r="N33" s="1447"/>
      <c r="O33" s="1447"/>
    </row>
    <row r="34" spans="1:15" ht="15" x14ac:dyDescent="0.2">
      <c r="A34" s="1447"/>
      <c r="B34" s="1447"/>
      <c r="C34" s="1447"/>
      <c r="D34" s="1447"/>
      <c r="E34" s="1447"/>
      <c r="F34" s="1447"/>
      <c r="G34" s="1447"/>
      <c r="H34" s="1447"/>
      <c r="I34" s="1447"/>
      <c r="J34" s="1447"/>
      <c r="K34" s="1447"/>
      <c r="L34" s="1447"/>
      <c r="M34" s="1447"/>
      <c r="N34" s="1447"/>
      <c r="O34" s="1447"/>
    </row>
    <row r="35" spans="1:15" ht="15" x14ac:dyDescent="0.2">
      <c r="A35" s="1447"/>
      <c r="B35" s="1447"/>
      <c r="C35" s="1447"/>
      <c r="D35" s="1447"/>
      <c r="E35" s="1447"/>
      <c r="F35" s="1447"/>
      <c r="G35" s="1447"/>
      <c r="H35" s="1447"/>
      <c r="I35" s="1447"/>
      <c r="J35" s="1447"/>
      <c r="K35" s="1447"/>
      <c r="L35" s="1447"/>
      <c r="M35" s="1447"/>
      <c r="N35" s="1447"/>
      <c r="O35" s="1447"/>
    </row>
    <row r="36" spans="1:15" ht="15" x14ac:dyDescent="0.2">
      <c r="A36" s="1447"/>
      <c r="B36" s="1447"/>
      <c r="C36" s="1447"/>
      <c r="D36" s="1447"/>
      <c r="E36" s="1447"/>
      <c r="F36" s="1447"/>
      <c r="G36" s="1447"/>
      <c r="H36" s="1447"/>
      <c r="I36" s="1447"/>
      <c r="J36" s="1447"/>
      <c r="K36" s="1447"/>
      <c r="L36" s="1447"/>
      <c r="M36" s="1447"/>
      <c r="N36" s="1447"/>
      <c r="O36" s="1447"/>
    </row>
    <row r="37" spans="1:15" ht="15" x14ac:dyDescent="0.2">
      <c r="A37" s="1447"/>
      <c r="B37" s="1447"/>
      <c r="C37" s="1447"/>
      <c r="D37" s="1447"/>
      <c r="E37" s="1447"/>
      <c r="F37" s="1447"/>
      <c r="G37" s="1447"/>
      <c r="H37" s="1447"/>
      <c r="I37" s="1447"/>
      <c r="J37" s="1447"/>
      <c r="K37" s="1447"/>
      <c r="L37" s="1447"/>
      <c r="M37" s="1447"/>
      <c r="N37" s="1447"/>
      <c r="O37" s="1447"/>
    </row>
    <row r="38" spans="1:15" ht="15" x14ac:dyDescent="0.2">
      <c r="A38" s="1447"/>
      <c r="B38" s="1447"/>
      <c r="C38" s="1447"/>
      <c r="D38" s="1447"/>
      <c r="E38" s="1447"/>
      <c r="F38" s="1447"/>
      <c r="G38" s="1447"/>
      <c r="H38" s="1447"/>
      <c r="I38" s="1447"/>
      <c r="J38" s="1447"/>
      <c r="K38" s="1447"/>
      <c r="L38" s="1447"/>
      <c r="M38" s="1447"/>
      <c r="N38" s="1447"/>
      <c r="O38" s="1447"/>
    </row>
    <row r="39" spans="1:15" ht="15" x14ac:dyDescent="0.2">
      <c r="A39" s="1447"/>
      <c r="B39" s="1447"/>
      <c r="C39" s="1447"/>
      <c r="D39" s="1447"/>
      <c r="E39" s="1447"/>
      <c r="F39" s="1447"/>
      <c r="G39" s="1447"/>
      <c r="H39" s="1447"/>
      <c r="I39" s="1447"/>
      <c r="J39" s="1447"/>
      <c r="K39" s="1447"/>
      <c r="L39" s="1447"/>
      <c r="M39" s="1447"/>
      <c r="N39" s="1447"/>
      <c r="O39" s="1447"/>
    </row>
    <row r="40" spans="1:15" ht="15" x14ac:dyDescent="0.2">
      <c r="A40" s="1447"/>
      <c r="B40" s="1447"/>
      <c r="C40" s="1447"/>
      <c r="D40" s="1447"/>
      <c r="E40" s="1447"/>
      <c r="F40" s="1447"/>
      <c r="G40" s="1447"/>
      <c r="H40" s="1447"/>
      <c r="I40" s="1447"/>
      <c r="J40" s="1447"/>
      <c r="K40" s="1447"/>
      <c r="L40" s="1447"/>
      <c r="M40" s="1447"/>
      <c r="N40" s="1447"/>
      <c r="O40" s="1447"/>
    </row>
    <row r="41" spans="1:15" ht="12" customHeight="1" x14ac:dyDescent="0.2">
      <c r="A41" s="1447"/>
      <c r="B41" s="1447"/>
      <c r="C41" s="1447"/>
      <c r="D41" s="1447"/>
      <c r="E41" s="1447"/>
      <c r="F41" s="1447"/>
      <c r="G41" s="1447"/>
      <c r="H41" s="1447"/>
      <c r="I41" s="1447"/>
      <c r="J41" s="1447"/>
      <c r="K41" s="1447"/>
      <c r="L41" s="1447"/>
      <c r="M41" s="1447"/>
      <c r="N41" s="1447"/>
      <c r="O41" s="1447"/>
    </row>
    <row r="42" spans="1:15" ht="15" hidden="1" x14ac:dyDescent="0.2">
      <c r="A42" s="1447"/>
      <c r="B42" s="1447"/>
      <c r="C42" s="1447"/>
      <c r="D42" s="1447"/>
      <c r="E42" s="1447"/>
      <c r="F42" s="1447"/>
      <c r="G42" s="1447"/>
      <c r="H42" s="1447"/>
      <c r="I42" s="1447"/>
      <c r="J42" s="1447"/>
      <c r="K42" s="1447"/>
      <c r="L42" s="1447"/>
      <c r="M42" s="1447"/>
      <c r="N42" s="1447"/>
      <c r="O42" s="1447"/>
    </row>
    <row r="43" spans="1:15" ht="15" x14ac:dyDescent="0.2">
      <c r="A43" s="1447"/>
      <c r="B43" s="1447"/>
      <c r="C43" s="1447"/>
      <c r="D43" s="1447"/>
      <c r="E43" s="1447"/>
      <c r="F43" s="1447"/>
      <c r="G43" s="1447"/>
      <c r="H43" s="1447"/>
      <c r="I43" s="1447"/>
      <c r="J43" s="1447"/>
      <c r="K43" s="1447"/>
      <c r="L43" s="1447"/>
      <c r="M43" s="1447"/>
      <c r="N43" s="1447"/>
      <c r="O43" s="1447"/>
    </row>
    <row r="44" spans="1:15" ht="25.5" x14ac:dyDescent="0.35">
      <c r="A44" s="1448" t="s">
        <v>4064</v>
      </c>
      <c r="B44" s="1448"/>
      <c r="C44" s="1448"/>
      <c r="D44" s="1448"/>
      <c r="E44" s="1448"/>
      <c r="F44" s="1448"/>
      <c r="G44" s="1448"/>
      <c r="H44" s="1448"/>
      <c r="I44" s="1448"/>
      <c r="J44" s="1448"/>
      <c r="K44" s="1448"/>
      <c r="L44" s="1448"/>
      <c r="M44" s="1448"/>
      <c r="N44" s="1448"/>
      <c r="O44" s="1448"/>
    </row>
  </sheetData>
  <mergeCells count="29">
    <mergeCell ref="A44:O44"/>
    <mergeCell ref="A41:O41"/>
    <mergeCell ref="A42:O42"/>
    <mergeCell ref="A43:O43"/>
    <mergeCell ref="A36:O36"/>
    <mergeCell ref="A37:O37"/>
    <mergeCell ref="A38:O38"/>
    <mergeCell ref="A39:O39"/>
    <mergeCell ref="A40:O40"/>
    <mergeCell ref="A31:O31"/>
    <mergeCell ref="A32:O32"/>
    <mergeCell ref="A33:O33"/>
    <mergeCell ref="A34:O34"/>
    <mergeCell ref="A35:O35"/>
    <mergeCell ref="A26:O26"/>
    <mergeCell ref="A27:O27"/>
    <mergeCell ref="A28:O28"/>
    <mergeCell ref="A29:O29"/>
    <mergeCell ref="A30:O30"/>
    <mergeCell ref="A21:O21"/>
    <mergeCell ref="A22:O22"/>
    <mergeCell ref="A23:O23"/>
    <mergeCell ref="A24:O24"/>
    <mergeCell ref="A25:O25"/>
    <mergeCell ref="A1:O1"/>
    <mergeCell ref="A17:B17"/>
    <mergeCell ref="A18:O18"/>
    <mergeCell ref="A19:O19"/>
    <mergeCell ref="A20:O20"/>
  </mergeCells>
  <pageMargins left="0.25" right="0.25" top="0.75" bottom="0.75" header="0.3" footer="0.3"/>
  <pageSetup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5"/>
  <sheetViews>
    <sheetView zoomScale="120" zoomScaleNormal="120" workbookViewId="0">
      <pane ySplit="2" topLeftCell="A656" activePane="bottomLeft" state="frozen"/>
      <selection activeCell="B1" sqref="B1"/>
      <selection pane="bottomLeft" activeCell="D663" sqref="D663:F665"/>
    </sheetView>
  </sheetViews>
  <sheetFormatPr defaultColWidth="8.85546875" defaultRowHeight="15" x14ac:dyDescent="0.25"/>
  <cols>
    <col min="1" max="1" width="4.5703125" style="12" customWidth="1"/>
    <col min="2" max="2" width="11.28515625" style="60" customWidth="1"/>
    <col min="3" max="3" width="44.42578125" style="12" customWidth="1"/>
    <col min="4" max="4" width="16.42578125" style="12" bestFit="1" customWidth="1"/>
    <col min="5" max="5" width="15.42578125" style="12" bestFit="1" customWidth="1"/>
    <col min="6" max="6" width="17.5703125" style="4" bestFit="1" customWidth="1"/>
    <col min="7" max="7" width="9.28515625" style="12" customWidth="1"/>
    <col min="8" max="8" width="8.85546875" style="12"/>
    <col min="9" max="9" width="13.7109375" style="12" bestFit="1" customWidth="1"/>
    <col min="10" max="16384" width="8.85546875" style="12"/>
  </cols>
  <sheetData>
    <row r="1" spans="1:9" x14ac:dyDescent="0.25">
      <c r="A1" s="1241" t="s">
        <v>3338</v>
      </c>
      <c r="B1" s="1241"/>
      <c r="C1" s="1241"/>
      <c r="D1" s="1241"/>
      <c r="E1" s="1241"/>
      <c r="F1" s="1241"/>
      <c r="G1" s="1241"/>
    </row>
    <row r="2" spans="1:9" ht="29.25" x14ac:dyDescent="0.25">
      <c r="A2" s="13" t="s">
        <v>4</v>
      </c>
      <c r="B2" s="14" t="s">
        <v>2</v>
      </c>
      <c r="C2" s="13" t="s">
        <v>3</v>
      </c>
      <c r="D2" s="15" t="s">
        <v>7</v>
      </c>
      <c r="E2" s="15" t="s">
        <v>8</v>
      </c>
      <c r="F2" s="16" t="s">
        <v>0</v>
      </c>
      <c r="G2" s="17" t="s">
        <v>1</v>
      </c>
      <c r="H2" s="18"/>
      <c r="I2" s="18"/>
    </row>
    <row r="3" spans="1:9" x14ac:dyDescent="0.25">
      <c r="A3" s="19">
        <v>1</v>
      </c>
      <c r="B3" s="1242" t="s">
        <v>11</v>
      </c>
      <c r="C3" s="1242"/>
      <c r="G3" s="20"/>
      <c r="H3" s="18"/>
      <c r="I3" s="18"/>
    </row>
    <row r="4" spans="1:9" x14ac:dyDescent="0.25">
      <c r="A4" s="21"/>
      <c r="B4" s="22">
        <v>22100251</v>
      </c>
      <c r="C4" s="23" t="s">
        <v>12</v>
      </c>
      <c r="D4" s="24">
        <v>2000000</v>
      </c>
      <c r="E4" s="25" t="s">
        <v>20</v>
      </c>
      <c r="F4" s="26">
        <v>1000000</v>
      </c>
      <c r="G4" s="24"/>
      <c r="H4" s="18"/>
      <c r="I4" s="18"/>
    </row>
    <row r="5" spans="1:9" x14ac:dyDescent="0.25">
      <c r="A5" s="21"/>
      <c r="B5" s="22">
        <v>22100253</v>
      </c>
      <c r="C5" s="23" t="s">
        <v>13</v>
      </c>
      <c r="D5" s="24">
        <v>5000000</v>
      </c>
      <c r="E5" s="25" t="s">
        <v>20</v>
      </c>
      <c r="F5" s="26" t="s">
        <v>20</v>
      </c>
      <c r="G5" s="24"/>
      <c r="H5" s="18"/>
      <c r="I5" s="18"/>
    </row>
    <row r="6" spans="1:9" x14ac:dyDescent="0.25">
      <c r="A6" s="21"/>
      <c r="B6" s="22">
        <v>22100257</v>
      </c>
      <c r="C6" s="23" t="s">
        <v>14</v>
      </c>
      <c r="D6" s="24">
        <v>3000000</v>
      </c>
      <c r="E6" s="25" t="s">
        <v>20</v>
      </c>
      <c r="F6" s="26">
        <v>3000000</v>
      </c>
      <c r="G6" s="24"/>
      <c r="H6" s="18"/>
      <c r="I6" s="18"/>
    </row>
    <row r="7" spans="1:9" ht="45" x14ac:dyDescent="0.25">
      <c r="A7" s="21"/>
      <c r="B7" s="22">
        <v>22100518</v>
      </c>
      <c r="C7" s="23" t="s">
        <v>15</v>
      </c>
      <c r="D7" s="24">
        <v>10000000</v>
      </c>
      <c r="E7" s="25" t="s">
        <v>20</v>
      </c>
      <c r="F7" s="26">
        <v>5000000</v>
      </c>
      <c r="G7" s="24"/>
      <c r="H7" s="18"/>
      <c r="I7" s="18"/>
    </row>
    <row r="8" spans="1:9" ht="30" x14ac:dyDescent="0.25">
      <c r="A8" s="21"/>
      <c r="B8" s="22">
        <v>22100520</v>
      </c>
      <c r="C8" s="23" t="s">
        <v>16</v>
      </c>
      <c r="D8" s="24">
        <v>15000000</v>
      </c>
      <c r="E8" s="24">
        <v>1645000</v>
      </c>
      <c r="F8" s="26">
        <v>10000000</v>
      </c>
      <c r="G8" s="24"/>
      <c r="H8" s="18"/>
      <c r="I8" s="18"/>
    </row>
    <row r="9" spans="1:9" x14ac:dyDescent="0.25">
      <c r="A9" s="21"/>
      <c r="B9" s="22">
        <v>22100519</v>
      </c>
      <c r="C9" s="23" t="s">
        <v>17</v>
      </c>
      <c r="D9" s="24">
        <v>23000000</v>
      </c>
      <c r="E9" s="25" t="s">
        <v>20</v>
      </c>
      <c r="F9" s="26">
        <v>5000000</v>
      </c>
      <c r="G9" s="24"/>
      <c r="H9" s="18"/>
      <c r="I9" s="18"/>
    </row>
    <row r="10" spans="1:9" x14ac:dyDescent="0.25">
      <c r="A10" s="21"/>
      <c r="B10" s="22">
        <v>22100491</v>
      </c>
      <c r="C10" s="23" t="s">
        <v>18</v>
      </c>
      <c r="D10" s="24">
        <v>2000000</v>
      </c>
      <c r="E10" s="24">
        <v>1904000</v>
      </c>
      <c r="F10" s="26">
        <v>2000000</v>
      </c>
      <c r="G10" s="24"/>
      <c r="H10" s="18"/>
      <c r="I10" s="18"/>
    </row>
    <row r="11" spans="1:9" x14ac:dyDescent="0.25">
      <c r="A11" s="1243" t="s">
        <v>19</v>
      </c>
      <c r="B11" s="1244"/>
      <c r="C11" s="1245"/>
      <c r="D11" s="27">
        <f>SUM(D4:D10)</f>
        <v>60000000</v>
      </c>
      <c r="E11" s="27">
        <f>SUM(E4:E10)</f>
        <v>3549000</v>
      </c>
      <c r="F11" s="28">
        <f>SUM(F4:F10)</f>
        <v>26000000</v>
      </c>
      <c r="G11" s="22"/>
      <c r="H11" s="18"/>
      <c r="I11" s="18"/>
    </row>
    <row r="12" spans="1:9" x14ac:dyDescent="0.25">
      <c r="A12" s="6">
        <v>2</v>
      </c>
      <c r="B12" s="1242" t="s">
        <v>39</v>
      </c>
      <c r="C12" s="1242"/>
      <c r="D12" s="29"/>
      <c r="E12" s="29"/>
      <c r="F12" s="30"/>
      <c r="G12" s="31"/>
      <c r="H12" s="18"/>
      <c r="I12" s="18"/>
    </row>
    <row r="13" spans="1:9" x14ac:dyDescent="0.25">
      <c r="A13" s="21"/>
      <c r="B13" s="21">
        <v>22100373</v>
      </c>
      <c r="C13" s="23" t="s">
        <v>42</v>
      </c>
      <c r="D13" s="24">
        <v>1000000</v>
      </c>
      <c r="E13" s="25" t="s">
        <v>20</v>
      </c>
      <c r="F13" s="26">
        <v>1000000</v>
      </c>
      <c r="G13" s="24"/>
      <c r="H13" s="32"/>
      <c r="I13" s="32"/>
    </row>
    <row r="14" spans="1:9" ht="30" x14ac:dyDescent="0.25">
      <c r="A14" s="21"/>
      <c r="B14" s="21">
        <v>22100372</v>
      </c>
      <c r="C14" s="23" t="s">
        <v>43</v>
      </c>
      <c r="D14" s="24">
        <v>4000000</v>
      </c>
      <c r="E14" s="25" t="s">
        <v>20</v>
      </c>
      <c r="F14" s="26">
        <v>4000000</v>
      </c>
      <c r="G14" s="24"/>
      <c r="H14" s="32"/>
      <c r="I14" s="32"/>
    </row>
    <row r="15" spans="1:9" ht="16.5" customHeight="1" x14ac:dyDescent="0.25">
      <c r="A15" s="1246" t="s">
        <v>44</v>
      </c>
      <c r="B15" s="1247"/>
      <c r="C15" s="1248"/>
      <c r="D15" s="9">
        <f>SUM(D13:D14)</f>
        <v>5000000</v>
      </c>
      <c r="E15" s="25">
        <v>0</v>
      </c>
      <c r="F15" s="33">
        <f>SUM(F13:F14)</f>
        <v>5000000</v>
      </c>
      <c r="G15" s="1"/>
      <c r="H15" s="18"/>
      <c r="I15" s="18"/>
    </row>
    <row r="16" spans="1:9" x14ac:dyDescent="0.25">
      <c r="A16" s="34">
        <v>3</v>
      </c>
      <c r="B16" s="35" t="s">
        <v>156</v>
      </c>
      <c r="G16" s="36"/>
      <c r="H16" s="18"/>
      <c r="I16" s="18"/>
    </row>
    <row r="17" spans="1:9" ht="30" x14ac:dyDescent="0.25">
      <c r="A17" s="21">
        <v>1</v>
      </c>
      <c r="B17" s="21">
        <v>22100286</v>
      </c>
      <c r="C17" s="23" t="s">
        <v>157</v>
      </c>
      <c r="D17" s="24">
        <v>1000000</v>
      </c>
      <c r="E17" s="25" t="s">
        <v>20</v>
      </c>
      <c r="F17" s="26">
        <v>1000000</v>
      </c>
      <c r="G17" s="37"/>
      <c r="H17" s="38"/>
      <c r="I17" s="38"/>
    </row>
    <row r="18" spans="1:9" x14ac:dyDescent="0.25">
      <c r="A18" s="21">
        <v>2</v>
      </c>
      <c r="B18" s="21">
        <v>22100342</v>
      </c>
      <c r="C18" s="23" t="s">
        <v>158</v>
      </c>
      <c r="D18" s="24">
        <v>500000</v>
      </c>
      <c r="E18" s="25" t="s">
        <v>20</v>
      </c>
      <c r="F18" s="26">
        <v>500000</v>
      </c>
      <c r="G18" s="37"/>
      <c r="H18" s="38"/>
      <c r="I18" s="38"/>
    </row>
    <row r="19" spans="1:9" x14ac:dyDescent="0.25">
      <c r="A19" s="21">
        <v>3</v>
      </c>
      <c r="B19" s="21">
        <v>22100491</v>
      </c>
      <c r="C19" s="23" t="s">
        <v>18</v>
      </c>
      <c r="D19" s="24">
        <v>1000000</v>
      </c>
      <c r="E19" s="25" t="s">
        <v>20</v>
      </c>
      <c r="F19" s="26" t="s">
        <v>20</v>
      </c>
      <c r="G19" s="37"/>
      <c r="H19" s="38"/>
      <c r="I19" s="38"/>
    </row>
    <row r="20" spans="1:9" x14ac:dyDescent="0.25">
      <c r="A20" s="21">
        <v>4</v>
      </c>
      <c r="B20" s="21">
        <v>22100526</v>
      </c>
      <c r="C20" s="23" t="s">
        <v>159</v>
      </c>
      <c r="D20" s="24">
        <v>1000000</v>
      </c>
      <c r="E20" s="25" t="s">
        <v>20</v>
      </c>
      <c r="F20" s="26">
        <v>0</v>
      </c>
      <c r="G20" s="37"/>
      <c r="H20" s="38"/>
      <c r="I20" s="38"/>
    </row>
    <row r="21" spans="1:9" ht="30" x14ac:dyDescent="0.25">
      <c r="A21" s="21">
        <v>5</v>
      </c>
      <c r="B21" s="21">
        <v>22100528</v>
      </c>
      <c r="C21" s="23" t="s">
        <v>160</v>
      </c>
      <c r="D21" s="24">
        <v>1000000</v>
      </c>
      <c r="E21" s="25" t="s">
        <v>20</v>
      </c>
      <c r="F21" s="26">
        <v>1000000</v>
      </c>
      <c r="G21" s="37"/>
      <c r="H21" s="38"/>
      <c r="I21" s="38"/>
    </row>
    <row r="22" spans="1:9" ht="30" x14ac:dyDescent="0.25">
      <c r="A22" s="21">
        <v>6</v>
      </c>
      <c r="B22" s="21">
        <v>22100530</v>
      </c>
      <c r="C22" s="23" t="s">
        <v>161</v>
      </c>
      <c r="D22" s="24">
        <v>3500000</v>
      </c>
      <c r="E22" s="25" t="s">
        <v>20</v>
      </c>
      <c r="F22" s="26">
        <v>1500000</v>
      </c>
      <c r="G22" s="37"/>
      <c r="H22" s="38"/>
      <c r="I22" s="38"/>
    </row>
    <row r="23" spans="1:9" ht="30" x14ac:dyDescent="0.25">
      <c r="A23" s="21">
        <v>7</v>
      </c>
      <c r="B23" s="21">
        <v>22100531</v>
      </c>
      <c r="C23" s="23" t="s">
        <v>162</v>
      </c>
      <c r="D23" s="24">
        <v>1000000</v>
      </c>
      <c r="E23" s="25" t="s">
        <v>20</v>
      </c>
      <c r="F23" s="26">
        <v>1000000</v>
      </c>
      <c r="G23" s="37"/>
      <c r="H23" s="38"/>
      <c r="I23" s="38"/>
    </row>
    <row r="24" spans="1:9" ht="30" x14ac:dyDescent="0.25">
      <c r="A24" s="21">
        <v>8</v>
      </c>
      <c r="B24" s="21">
        <v>22100532</v>
      </c>
      <c r="C24" s="23" t="s">
        <v>163</v>
      </c>
      <c r="D24" s="24">
        <v>500000</v>
      </c>
      <c r="E24" s="25" t="s">
        <v>20</v>
      </c>
      <c r="F24" s="26">
        <v>500000</v>
      </c>
      <c r="G24" s="37"/>
      <c r="H24" s="38"/>
      <c r="I24" s="38"/>
    </row>
    <row r="25" spans="1:9" ht="30" x14ac:dyDescent="0.25">
      <c r="A25" s="21">
        <v>9</v>
      </c>
      <c r="B25" s="21">
        <v>22100544</v>
      </c>
      <c r="C25" s="23" t="s">
        <v>164</v>
      </c>
      <c r="D25" s="24">
        <v>15000000</v>
      </c>
      <c r="E25" s="25" t="s">
        <v>20</v>
      </c>
      <c r="F25" s="26">
        <v>10000000</v>
      </c>
      <c r="G25" s="37"/>
      <c r="H25" s="38"/>
      <c r="I25" s="38"/>
    </row>
    <row r="26" spans="1:9" x14ac:dyDescent="0.25">
      <c r="A26" s="21">
        <v>10</v>
      </c>
      <c r="B26" s="21">
        <v>22100545</v>
      </c>
      <c r="C26" s="23" t="s">
        <v>165</v>
      </c>
      <c r="D26" s="24">
        <v>8500000</v>
      </c>
      <c r="E26" s="25" t="s">
        <v>20</v>
      </c>
      <c r="F26" s="26">
        <v>8000000</v>
      </c>
      <c r="G26" s="37"/>
      <c r="H26" s="38"/>
      <c r="I26" s="38"/>
    </row>
    <row r="27" spans="1:9" ht="30" x14ac:dyDescent="0.25">
      <c r="A27" s="21">
        <v>11</v>
      </c>
      <c r="B27" s="21">
        <v>22100549</v>
      </c>
      <c r="C27" s="23" t="s">
        <v>166</v>
      </c>
      <c r="D27" s="24">
        <v>2500000</v>
      </c>
      <c r="E27" s="39">
        <v>600000</v>
      </c>
      <c r="F27" s="26">
        <v>1500000</v>
      </c>
      <c r="G27" s="37"/>
      <c r="H27" s="38"/>
      <c r="I27" s="38"/>
    </row>
    <row r="28" spans="1:9" x14ac:dyDescent="0.25">
      <c r="A28" s="21">
        <v>12</v>
      </c>
      <c r="B28" s="21">
        <v>22100551</v>
      </c>
      <c r="C28" s="23" t="s">
        <v>167</v>
      </c>
      <c r="D28" s="24">
        <v>11500000</v>
      </c>
      <c r="E28" s="25" t="s">
        <v>20</v>
      </c>
      <c r="F28" s="26">
        <v>5000000</v>
      </c>
      <c r="G28" s="37"/>
      <c r="H28" s="38"/>
      <c r="I28" s="38"/>
    </row>
    <row r="29" spans="1:9" ht="45" x14ac:dyDescent="0.25">
      <c r="A29" s="21">
        <v>13</v>
      </c>
      <c r="B29" s="21">
        <v>22100552</v>
      </c>
      <c r="C29" s="23" t="s">
        <v>168</v>
      </c>
      <c r="D29" s="24">
        <v>3500000</v>
      </c>
      <c r="E29" s="25" t="s">
        <v>20</v>
      </c>
      <c r="F29" s="26">
        <v>3500000</v>
      </c>
      <c r="G29" s="37"/>
      <c r="H29" s="38"/>
      <c r="I29" s="38"/>
    </row>
    <row r="30" spans="1:9" x14ac:dyDescent="0.25">
      <c r="A30" s="21">
        <v>14</v>
      </c>
      <c r="B30" s="21">
        <v>22100550</v>
      </c>
      <c r="C30" s="23" t="s">
        <v>169</v>
      </c>
      <c r="D30" s="24">
        <v>22000000</v>
      </c>
      <c r="E30" s="25" t="s">
        <v>20</v>
      </c>
      <c r="F30" s="26">
        <v>10000000</v>
      </c>
      <c r="G30" s="37"/>
      <c r="H30" s="38"/>
      <c r="I30" s="38"/>
    </row>
    <row r="31" spans="1:9" ht="30" x14ac:dyDescent="0.25">
      <c r="A31" s="21">
        <v>15</v>
      </c>
      <c r="B31" s="21">
        <v>22100553</v>
      </c>
      <c r="C31" s="23" t="s">
        <v>170</v>
      </c>
      <c r="D31" s="24">
        <v>1000000</v>
      </c>
      <c r="E31" s="39">
        <v>1000000</v>
      </c>
      <c r="F31" s="26">
        <v>1000000</v>
      </c>
      <c r="G31" s="40"/>
      <c r="H31" s="38"/>
      <c r="I31" s="38"/>
    </row>
    <row r="32" spans="1:9" x14ac:dyDescent="0.25">
      <c r="A32" s="21">
        <v>16</v>
      </c>
      <c r="B32" s="21">
        <v>22100554</v>
      </c>
      <c r="C32" s="23" t="s">
        <v>171</v>
      </c>
      <c r="D32" s="24">
        <v>7000000</v>
      </c>
      <c r="E32" s="25" t="s">
        <v>20</v>
      </c>
      <c r="F32" s="26">
        <v>2000000</v>
      </c>
      <c r="G32" s="37"/>
      <c r="H32" s="38"/>
      <c r="I32" s="38"/>
    </row>
    <row r="33" spans="1:9" ht="45" x14ac:dyDescent="0.25">
      <c r="A33" s="21">
        <v>17</v>
      </c>
      <c r="B33" s="21">
        <v>22100555</v>
      </c>
      <c r="C33" s="23" t="s">
        <v>172</v>
      </c>
      <c r="D33" s="24">
        <v>4000000</v>
      </c>
      <c r="E33" s="25" t="s">
        <v>20</v>
      </c>
      <c r="F33" s="26">
        <v>2000000</v>
      </c>
      <c r="G33" s="37"/>
      <c r="H33" s="38"/>
      <c r="I33" s="38"/>
    </row>
    <row r="34" spans="1:9" ht="45" x14ac:dyDescent="0.25">
      <c r="A34" s="21">
        <v>18</v>
      </c>
      <c r="B34" s="21">
        <v>22100556</v>
      </c>
      <c r="C34" s="23" t="s">
        <v>173</v>
      </c>
      <c r="D34" s="24">
        <v>2000000</v>
      </c>
      <c r="E34" s="39">
        <v>500000</v>
      </c>
      <c r="F34" s="26">
        <v>1500000</v>
      </c>
      <c r="G34" s="37"/>
      <c r="H34" s="38"/>
      <c r="I34" s="38"/>
    </row>
    <row r="35" spans="1:9" ht="30" x14ac:dyDescent="0.25">
      <c r="A35" s="21">
        <v>19</v>
      </c>
      <c r="B35" s="21">
        <v>22100581</v>
      </c>
      <c r="C35" s="23" t="s">
        <v>174</v>
      </c>
      <c r="D35" s="24">
        <v>5000000</v>
      </c>
      <c r="E35" s="25" t="s">
        <v>20</v>
      </c>
      <c r="F35" s="26">
        <v>1000000</v>
      </c>
      <c r="G35" s="37"/>
      <c r="H35" s="38"/>
      <c r="I35" s="38"/>
    </row>
    <row r="36" spans="1:9" x14ac:dyDescent="0.25">
      <c r="A36" s="21">
        <v>20</v>
      </c>
      <c r="B36" s="21">
        <v>22100644</v>
      </c>
      <c r="C36" s="23" t="s">
        <v>175</v>
      </c>
      <c r="D36" s="24">
        <v>500000</v>
      </c>
      <c r="E36" s="25" t="s">
        <v>20</v>
      </c>
      <c r="F36" s="26">
        <v>500000</v>
      </c>
      <c r="G36" s="37"/>
      <c r="H36" s="38"/>
      <c r="I36" s="38"/>
    </row>
    <row r="37" spans="1:9" x14ac:dyDescent="0.25">
      <c r="A37" s="21">
        <v>21</v>
      </c>
      <c r="B37" s="21">
        <v>22100645</v>
      </c>
      <c r="C37" s="23" t="s">
        <v>176</v>
      </c>
      <c r="D37" s="24">
        <v>1000000</v>
      </c>
      <c r="E37" s="25" t="s">
        <v>20</v>
      </c>
      <c r="F37" s="26">
        <v>500000</v>
      </c>
      <c r="G37" s="37"/>
      <c r="H37" s="38"/>
      <c r="I37" s="38"/>
    </row>
    <row r="38" spans="1:9" ht="30" x14ac:dyDescent="0.25">
      <c r="A38" s="21">
        <v>22</v>
      </c>
      <c r="B38" s="21">
        <v>22100646</v>
      </c>
      <c r="C38" s="23" t="s">
        <v>177</v>
      </c>
      <c r="D38" s="24">
        <v>500000</v>
      </c>
      <c r="E38" s="25" t="s">
        <v>20</v>
      </c>
      <c r="F38" s="26">
        <v>500000</v>
      </c>
      <c r="G38" s="37"/>
      <c r="H38" s="38"/>
      <c r="I38" s="38"/>
    </row>
    <row r="39" spans="1:9" ht="45" x14ac:dyDescent="0.25">
      <c r="A39" s="21">
        <v>23</v>
      </c>
      <c r="B39" s="21">
        <v>22100647</v>
      </c>
      <c r="C39" s="23" t="s">
        <v>178</v>
      </c>
      <c r="D39" s="24">
        <v>1500000</v>
      </c>
      <c r="E39" s="39">
        <v>240000</v>
      </c>
      <c r="F39" s="26">
        <v>1000000</v>
      </c>
      <c r="G39" s="37"/>
      <c r="H39" s="38"/>
      <c r="I39" s="38"/>
    </row>
    <row r="40" spans="1:9" x14ac:dyDescent="0.25">
      <c r="A40" s="21">
        <v>24</v>
      </c>
      <c r="B40" s="21">
        <v>22100648</v>
      </c>
      <c r="C40" s="23" t="s">
        <v>179</v>
      </c>
      <c r="D40" s="24">
        <v>1000000</v>
      </c>
      <c r="E40" s="25" t="s">
        <v>20</v>
      </c>
      <c r="F40" s="26">
        <v>1000000</v>
      </c>
      <c r="G40" s="37"/>
      <c r="H40" s="38"/>
      <c r="I40" s="38"/>
    </row>
    <row r="41" spans="1:9" x14ac:dyDescent="0.25">
      <c r="A41" s="21">
        <v>25</v>
      </c>
      <c r="B41" s="21">
        <v>22100669</v>
      </c>
      <c r="C41" s="23" t="s">
        <v>180</v>
      </c>
      <c r="D41" s="24">
        <v>1500000</v>
      </c>
      <c r="E41" s="25" t="s">
        <v>20</v>
      </c>
      <c r="F41" s="26">
        <v>1000000</v>
      </c>
      <c r="G41" s="37"/>
      <c r="H41" s="38"/>
      <c r="I41" s="38"/>
    </row>
    <row r="42" spans="1:9" ht="30" x14ac:dyDescent="0.25">
      <c r="A42" s="21">
        <v>26</v>
      </c>
      <c r="B42" s="21">
        <v>22100670</v>
      </c>
      <c r="C42" s="23" t="s">
        <v>181</v>
      </c>
      <c r="D42" s="24">
        <v>1000000</v>
      </c>
      <c r="E42" s="25" t="s">
        <v>20</v>
      </c>
      <c r="F42" s="26">
        <v>1000000</v>
      </c>
      <c r="G42" s="37"/>
      <c r="H42" s="38"/>
      <c r="I42" s="38"/>
    </row>
    <row r="43" spans="1:9" x14ac:dyDescent="0.25">
      <c r="A43" s="21">
        <v>27</v>
      </c>
      <c r="B43" s="21">
        <v>22100671</v>
      </c>
      <c r="C43" s="23" t="s">
        <v>182</v>
      </c>
      <c r="D43" s="24">
        <v>1000000</v>
      </c>
      <c r="E43" s="25" t="s">
        <v>20</v>
      </c>
      <c r="F43" s="26">
        <v>500000</v>
      </c>
      <c r="G43" s="37"/>
      <c r="H43" s="38"/>
      <c r="I43" s="38"/>
    </row>
    <row r="44" spans="1:9" x14ac:dyDescent="0.25">
      <c r="A44" s="21">
        <v>28</v>
      </c>
      <c r="B44" s="21">
        <v>22100673</v>
      </c>
      <c r="C44" s="23" t="s">
        <v>183</v>
      </c>
      <c r="D44" s="24">
        <v>500000</v>
      </c>
      <c r="E44" s="25" t="s">
        <v>20</v>
      </c>
      <c r="F44" s="26">
        <v>500000</v>
      </c>
      <c r="G44" s="37"/>
      <c r="H44" s="38"/>
      <c r="I44" s="38"/>
    </row>
    <row r="45" spans="1:9" x14ac:dyDescent="0.25">
      <c r="A45" s="21">
        <v>29</v>
      </c>
      <c r="B45" s="21">
        <v>22100643</v>
      </c>
      <c r="C45" s="23" t="s">
        <v>184</v>
      </c>
      <c r="D45" s="24">
        <v>10000000</v>
      </c>
      <c r="E45" s="25" t="s">
        <v>20</v>
      </c>
      <c r="F45" s="26">
        <v>4000000</v>
      </c>
      <c r="G45" s="37"/>
      <c r="H45" s="38"/>
      <c r="I45" s="38"/>
    </row>
    <row r="46" spans="1:9" x14ac:dyDescent="0.25">
      <c r="A46" s="1246" t="s">
        <v>185</v>
      </c>
      <c r="B46" s="1247"/>
      <c r="C46" s="1248"/>
      <c r="D46" s="41">
        <f>SUM(D17:D45)</f>
        <v>110000000</v>
      </c>
      <c r="E46" s="41">
        <f>SUM(E17:E45)</f>
        <v>2340000</v>
      </c>
      <c r="F46" s="42">
        <f>SUM(F17:F45)</f>
        <v>61500000</v>
      </c>
      <c r="G46" s="41"/>
      <c r="H46" s="1232"/>
      <c r="I46" s="1232"/>
    </row>
    <row r="47" spans="1:9" x14ac:dyDescent="0.25">
      <c r="A47" s="43">
        <v>4</v>
      </c>
      <c r="B47" s="44" t="s">
        <v>250</v>
      </c>
      <c r="C47" s="18"/>
      <c r="D47" s="18"/>
      <c r="E47" s="18"/>
      <c r="F47" s="7"/>
      <c r="G47" s="36"/>
      <c r="H47" s="18"/>
      <c r="I47" s="18"/>
    </row>
    <row r="48" spans="1:9" x14ac:dyDescent="0.25">
      <c r="A48" s="45">
        <v>1</v>
      </c>
      <c r="B48" s="46">
        <v>22100237</v>
      </c>
      <c r="C48" s="47" t="s">
        <v>251</v>
      </c>
      <c r="D48" s="37">
        <v>6000000</v>
      </c>
      <c r="E48" s="37">
        <v>3800000</v>
      </c>
      <c r="F48" s="26">
        <v>6000000</v>
      </c>
      <c r="G48" s="48"/>
      <c r="H48" s="49"/>
      <c r="I48" s="49"/>
    </row>
    <row r="49" spans="1:9" x14ac:dyDescent="0.25">
      <c r="A49" s="45">
        <v>2</v>
      </c>
      <c r="B49" s="46">
        <v>22100238</v>
      </c>
      <c r="C49" s="47" t="s">
        <v>252</v>
      </c>
      <c r="D49" s="37">
        <v>1500000</v>
      </c>
      <c r="E49" s="25" t="s">
        <v>20</v>
      </c>
      <c r="F49" s="26">
        <v>1000000</v>
      </c>
      <c r="G49" s="48"/>
      <c r="H49" s="49"/>
      <c r="I49" s="49"/>
    </row>
    <row r="50" spans="1:9" x14ac:dyDescent="0.25">
      <c r="A50" s="45">
        <v>3</v>
      </c>
      <c r="B50" s="46">
        <v>22100239</v>
      </c>
      <c r="C50" s="47" t="s">
        <v>253</v>
      </c>
      <c r="D50" s="37">
        <v>1000000</v>
      </c>
      <c r="E50" s="25" t="s">
        <v>20</v>
      </c>
      <c r="F50" s="26">
        <v>1000000</v>
      </c>
      <c r="G50" s="48"/>
      <c r="H50" s="49"/>
      <c r="I50" s="49"/>
    </row>
    <row r="51" spans="1:9" x14ac:dyDescent="0.25">
      <c r="A51" s="45">
        <v>4</v>
      </c>
      <c r="B51" s="46">
        <v>22100240</v>
      </c>
      <c r="C51" s="47" t="s">
        <v>254</v>
      </c>
      <c r="D51" s="37">
        <v>500000</v>
      </c>
      <c r="E51" s="37">
        <v>450000</v>
      </c>
      <c r="F51" s="26">
        <v>500000</v>
      </c>
      <c r="G51" s="48"/>
      <c r="H51" s="49"/>
      <c r="I51" s="49"/>
    </row>
    <row r="52" spans="1:9" x14ac:dyDescent="0.25">
      <c r="A52" s="45">
        <v>5</v>
      </c>
      <c r="B52" s="46">
        <v>22100241</v>
      </c>
      <c r="C52" s="47" t="s">
        <v>255</v>
      </c>
      <c r="D52" s="37">
        <v>500000</v>
      </c>
      <c r="E52" s="25" t="s">
        <v>20</v>
      </c>
      <c r="F52" s="26">
        <v>500000</v>
      </c>
      <c r="G52" s="48"/>
      <c r="H52" s="49"/>
      <c r="I52" s="49"/>
    </row>
    <row r="53" spans="1:9" ht="45" x14ac:dyDescent="0.25">
      <c r="A53" s="45">
        <v>6</v>
      </c>
      <c r="B53" s="46">
        <v>22100242</v>
      </c>
      <c r="C53" s="47" t="s">
        <v>256</v>
      </c>
      <c r="D53" s="37">
        <v>10000000</v>
      </c>
      <c r="E53" s="37">
        <v>3350000</v>
      </c>
      <c r="F53" s="26">
        <v>10000000</v>
      </c>
      <c r="G53" s="48"/>
      <c r="H53" s="49"/>
      <c r="I53" s="49"/>
    </row>
    <row r="54" spans="1:9" x14ac:dyDescent="0.25">
      <c r="A54" s="45">
        <v>7</v>
      </c>
      <c r="B54" s="46">
        <v>22100243</v>
      </c>
      <c r="C54" s="47" t="s">
        <v>257</v>
      </c>
      <c r="D54" s="37">
        <v>3500000</v>
      </c>
      <c r="E54" s="37">
        <v>2500000</v>
      </c>
      <c r="F54" s="26">
        <v>3000000</v>
      </c>
      <c r="G54" s="48"/>
      <c r="H54" s="49"/>
      <c r="I54" s="49"/>
    </row>
    <row r="55" spans="1:9" x14ac:dyDescent="0.25">
      <c r="A55" s="45">
        <v>8</v>
      </c>
      <c r="B55" s="46">
        <v>22100244</v>
      </c>
      <c r="C55" s="47" t="s">
        <v>258</v>
      </c>
      <c r="D55" s="37">
        <v>500000</v>
      </c>
      <c r="E55" s="25" t="s">
        <v>20</v>
      </c>
      <c r="F55" s="26">
        <v>500000</v>
      </c>
      <c r="G55" s="48"/>
      <c r="H55" s="49"/>
      <c r="I55" s="49"/>
    </row>
    <row r="56" spans="1:9" ht="30" x14ac:dyDescent="0.25">
      <c r="A56" s="45">
        <v>9</v>
      </c>
      <c r="B56" s="46">
        <v>22100245</v>
      </c>
      <c r="C56" s="47" t="s">
        <v>259</v>
      </c>
      <c r="D56" s="37">
        <v>1500000</v>
      </c>
      <c r="E56" s="25" t="s">
        <v>20</v>
      </c>
      <c r="F56" s="26">
        <v>500000</v>
      </c>
      <c r="G56" s="48"/>
      <c r="H56" s="49"/>
      <c r="I56" s="49"/>
    </row>
    <row r="57" spans="1:9" ht="15" customHeight="1" x14ac:dyDescent="0.25">
      <c r="A57" s="1249" t="s">
        <v>260</v>
      </c>
      <c r="B57" s="1250"/>
      <c r="C57" s="1251"/>
      <c r="D57" s="41">
        <f>SUM(D48:D56)</f>
        <v>25000000</v>
      </c>
      <c r="E57" s="41">
        <f>SUM(E48:E56)</f>
        <v>10100000</v>
      </c>
      <c r="F57" s="42">
        <f>SUM(F48:F56)</f>
        <v>23000000</v>
      </c>
      <c r="G57" s="2"/>
      <c r="H57" s="1252"/>
      <c r="I57" s="1252"/>
    </row>
    <row r="58" spans="1:9" x14ac:dyDescent="0.25">
      <c r="A58" s="50">
        <v>5</v>
      </c>
      <c r="B58" s="44" t="s">
        <v>264</v>
      </c>
      <c r="C58" s="18"/>
      <c r="D58" s="18"/>
      <c r="E58" s="18"/>
      <c r="F58" s="7"/>
      <c r="G58" s="36"/>
      <c r="H58" s="18"/>
      <c r="I58" s="18"/>
    </row>
    <row r="59" spans="1:9" x14ac:dyDescent="0.25">
      <c r="A59" s="45">
        <v>1</v>
      </c>
      <c r="B59" s="46">
        <v>22100257</v>
      </c>
      <c r="C59" s="47" t="s">
        <v>14</v>
      </c>
      <c r="D59" s="37">
        <v>2000000</v>
      </c>
      <c r="E59" s="25" t="s">
        <v>20</v>
      </c>
      <c r="F59" s="26">
        <v>2000000</v>
      </c>
      <c r="G59" s="37"/>
      <c r="H59" s="38"/>
      <c r="I59" s="38"/>
    </row>
    <row r="60" spans="1:9" x14ac:dyDescent="0.25">
      <c r="A60" s="45">
        <v>2</v>
      </c>
      <c r="B60" s="46">
        <v>22100258</v>
      </c>
      <c r="C60" s="47" t="s">
        <v>265</v>
      </c>
      <c r="D60" s="37">
        <v>35000000</v>
      </c>
      <c r="E60" s="25" t="s">
        <v>20</v>
      </c>
      <c r="F60" s="26">
        <v>5000000</v>
      </c>
      <c r="G60" s="37"/>
      <c r="H60" s="38"/>
      <c r="I60" s="38"/>
    </row>
    <row r="61" spans="1:9" ht="30" x14ac:dyDescent="0.25">
      <c r="A61" s="45">
        <v>3</v>
      </c>
      <c r="B61" s="46">
        <v>22100259</v>
      </c>
      <c r="C61" s="47" t="s">
        <v>266</v>
      </c>
      <c r="D61" s="37">
        <v>5000000</v>
      </c>
      <c r="E61" s="25" t="s">
        <v>20</v>
      </c>
      <c r="F61" s="26">
        <v>2000000</v>
      </c>
      <c r="G61" s="37"/>
      <c r="H61" s="38"/>
      <c r="I61" s="38"/>
    </row>
    <row r="62" spans="1:9" ht="30" x14ac:dyDescent="0.25">
      <c r="A62" s="45">
        <v>4</v>
      </c>
      <c r="B62" s="46">
        <v>22100260</v>
      </c>
      <c r="C62" s="47" t="s">
        <v>267</v>
      </c>
      <c r="D62" s="37">
        <v>4000000</v>
      </c>
      <c r="E62" s="25" t="s">
        <v>20</v>
      </c>
      <c r="F62" s="26">
        <v>2000000</v>
      </c>
      <c r="G62" s="37"/>
      <c r="H62" s="38"/>
      <c r="I62" s="38"/>
    </row>
    <row r="63" spans="1:9" ht="15" customHeight="1" x14ac:dyDescent="0.25">
      <c r="A63" s="51"/>
      <c r="B63" s="51"/>
      <c r="C63" s="51"/>
      <c r="D63" s="41">
        <f>SUM(D59:D62)</f>
        <v>46000000</v>
      </c>
      <c r="E63" s="42">
        <f>SUM(E59:E62)</f>
        <v>0</v>
      </c>
      <c r="F63" s="42">
        <f>SUM(F59:F62)</f>
        <v>11000000</v>
      </c>
      <c r="G63" s="41"/>
      <c r="H63" s="52"/>
      <c r="I63" s="52"/>
    </row>
    <row r="64" spans="1:9" x14ac:dyDescent="0.25">
      <c r="A64" s="50">
        <v>6</v>
      </c>
      <c r="B64" s="35" t="s">
        <v>280</v>
      </c>
      <c r="G64" s="36"/>
      <c r="H64" s="53"/>
      <c r="I64" s="53"/>
    </row>
    <row r="65" spans="1:9" x14ac:dyDescent="0.25">
      <c r="A65" s="21">
        <v>1</v>
      </c>
      <c r="B65" s="54">
        <v>22100262</v>
      </c>
      <c r="C65" s="23" t="s">
        <v>281</v>
      </c>
      <c r="D65" s="24">
        <v>6000000</v>
      </c>
      <c r="E65" s="39">
        <v>510000</v>
      </c>
      <c r="F65" s="26">
        <v>1000000</v>
      </c>
      <c r="G65" s="37"/>
      <c r="H65" s="38"/>
      <c r="I65" s="38"/>
    </row>
    <row r="66" spans="1:9" ht="30" x14ac:dyDescent="0.25">
      <c r="A66" s="21">
        <v>2</v>
      </c>
      <c r="B66" s="54">
        <v>22100360</v>
      </c>
      <c r="C66" s="23" t="s">
        <v>282</v>
      </c>
      <c r="D66" s="24">
        <v>3000000</v>
      </c>
      <c r="E66" s="25" t="s">
        <v>20</v>
      </c>
      <c r="F66" s="26">
        <v>1000000</v>
      </c>
      <c r="G66" s="37"/>
      <c r="H66" s="38"/>
      <c r="I66" s="38"/>
    </row>
    <row r="67" spans="1:9" x14ac:dyDescent="0.25">
      <c r="A67" s="21">
        <v>3</v>
      </c>
      <c r="B67" s="54">
        <v>22100361</v>
      </c>
      <c r="C67" s="23" t="s">
        <v>283</v>
      </c>
      <c r="D67" s="24">
        <v>13000000</v>
      </c>
      <c r="E67" s="39">
        <v>2428300</v>
      </c>
      <c r="F67" s="39">
        <v>7428300</v>
      </c>
      <c r="G67" s="37"/>
      <c r="H67" s="38"/>
      <c r="I67" s="38"/>
    </row>
    <row r="68" spans="1:9" ht="30" x14ac:dyDescent="0.25">
      <c r="A68" s="21">
        <v>4</v>
      </c>
      <c r="B68" s="54">
        <v>22100362</v>
      </c>
      <c r="C68" s="23" t="s">
        <v>284</v>
      </c>
      <c r="D68" s="24">
        <v>3000000</v>
      </c>
      <c r="E68" s="39">
        <v>700000</v>
      </c>
      <c r="F68" s="26">
        <v>2000000</v>
      </c>
      <c r="G68" s="37"/>
      <c r="H68" s="38"/>
      <c r="I68" s="38"/>
    </row>
    <row r="69" spans="1:9" ht="15" customHeight="1" x14ac:dyDescent="0.25">
      <c r="A69" s="1249" t="s">
        <v>285</v>
      </c>
      <c r="B69" s="1250"/>
      <c r="C69" s="1251"/>
      <c r="D69" s="41">
        <f>SUM(D65:D68)</f>
        <v>25000000</v>
      </c>
      <c r="E69" s="41">
        <f>SUM(E65:E68)</f>
        <v>3638300</v>
      </c>
      <c r="F69" s="42">
        <f>SUM(F65:F68)</f>
        <v>11428300</v>
      </c>
      <c r="G69" s="41"/>
      <c r="H69" s="1232"/>
      <c r="I69" s="1232"/>
    </row>
    <row r="70" spans="1:9" x14ac:dyDescent="0.25">
      <c r="A70" s="43">
        <v>7</v>
      </c>
      <c r="B70" s="35" t="s">
        <v>356</v>
      </c>
      <c r="G70" s="36"/>
      <c r="H70" s="18"/>
      <c r="I70" s="18"/>
    </row>
    <row r="71" spans="1:9" ht="30" x14ac:dyDescent="0.25">
      <c r="A71" s="45">
        <v>1</v>
      </c>
      <c r="B71" s="46">
        <v>22100417</v>
      </c>
      <c r="C71" s="47" t="s">
        <v>357</v>
      </c>
      <c r="D71" s="37">
        <v>2000000</v>
      </c>
      <c r="E71" s="25" t="s">
        <v>20</v>
      </c>
      <c r="F71" s="26">
        <v>1000000</v>
      </c>
      <c r="G71" s="37"/>
      <c r="H71" s="38"/>
      <c r="I71" s="38"/>
    </row>
    <row r="72" spans="1:9" x14ac:dyDescent="0.25">
      <c r="A72" s="45">
        <v>2</v>
      </c>
      <c r="B72" s="46">
        <v>22100478</v>
      </c>
      <c r="C72" s="47" t="s">
        <v>358</v>
      </c>
      <c r="D72" s="37">
        <v>500000</v>
      </c>
      <c r="E72" s="25" t="s">
        <v>20</v>
      </c>
      <c r="F72" s="26">
        <v>500000</v>
      </c>
      <c r="G72" s="37"/>
      <c r="H72" s="38"/>
      <c r="I72" s="38"/>
    </row>
    <row r="73" spans="1:9" ht="15" customHeight="1" x14ac:dyDescent="0.25">
      <c r="A73" s="1233" t="s">
        <v>359</v>
      </c>
      <c r="B73" s="1233"/>
      <c r="C73" s="1233"/>
      <c r="D73" s="41">
        <f>SUM(D71:D72)</f>
        <v>2500000</v>
      </c>
      <c r="E73" s="42">
        <f>SUM(E71:E72)</f>
        <v>0</v>
      </c>
      <c r="F73" s="42">
        <f>SUM(F71:F72)</f>
        <v>1500000</v>
      </c>
      <c r="G73" s="41"/>
      <c r="H73" s="1232"/>
      <c r="I73" s="1232"/>
    </row>
    <row r="74" spans="1:9" x14ac:dyDescent="0.25">
      <c r="A74" s="34">
        <v>8</v>
      </c>
      <c r="B74" s="35" t="s">
        <v>409</v>
      </c>
      <c r="G74" s="36"/>
      <c r="H74" s="18"/>
      <c r="I74" s="18"/>
    </row>
    <row r="75" spans="1:9" x14ac:dyDescent="0.25">
      <c r="A75" s="45">
        <v>1</v>
      </c>
      <c r="B75" s="46">
        <v>22100287</v>
      </c>
      <c r="C75" s="47" t="s">
        <v>410</v>
      </c>
      <c r="D75" s="37">
        <v>11000000</v>
      </c>
      <c r="E75" s="55">
        <v>9000000</v>
      </c>
      <c r="F75" s="26">
        <v>9000000</v>
      </c>
      <c r="G75" s="37"/>
      <c r="H75" s="38"/>
      <c r="I75" s="38"/>
    </row>
    <row r="76" spans="1:9" x14ac:dyDescent="0.25">
      <c r="A76" s="45">
        <v>2</v>
      </c>
      <c r="B76" s="46">
        <v>22100422</v>
      </c>
      <c r="C76" s="47" t="s">
        <v>411</v>
      </c>
      <c r="D76" s="37">
        <v>4500000</v>
      </c>
      <c r="E76" s="55">
        <v>2959000</v>
      </c>
      <c r="F76" s="26">
        <v>4500000</v>
      </c>
      <c r="G76" s="37"/>
      <c r="H76" s="38"/>
      <c r="I76" s="38"/>
    </row>
    <row r="77" spans="1:9" x14ac:dyDescent="0.25">
      <c r="A77" s="45">
        <v>3</v>
      </c>
      <c r="B77" s="46">
        <v>22100470</v>
      </c>
      <c r="C77" s="47" t="s">
        <v>412</v>
      </c>
      <c r="D77" s="37">
        <v>5000000</v>
      </c>
      <c r="E77" s="25" t="s">
        <v>20</v>
      </c>
      <c r="F77" s="26">
        <v>5000000</v>
      </c>
      <c r="G77" s="37"/>
      <c r="H77" s="38"/>
      <c r="I77" s="38"/>
    </row>
    <row r="78" spans="1:9" x14ac:dyDescent="0.25">
      <c r="A78" s="45">
        <v>4</v>
      </c>
      <c r="B78" s="46">
        <v>22100471</v>
      </c>
      <c r="C78" s="47" t="s">
        <v>413</v>
      </c>
      <c r="D78" s="37">
        <v>2000000</v>
      </c>
      <c r="E78" s="25" t="s">
        <v>20</v>
      </c>
      <c r="F78" s="26">
        <v>2000000</v>
      </c>
      <c r="G78" s="37"/>
      <c r="H78" s="38"/>
      <c r="I78" s="38"/>
    </row>
    <row r="79" spans="1:9" ht="30" x14ac:dyDescent="0.25">
      <c r="A79" s="45">
        <v>5</v>
      </c>
      <c r="B79" s="46">
        <v>22100476</v>
      </c>
      <c r="C79" s="47" t="s">
        <v>414</v>
      </c>
      <c r="D79" s="37">
        <v>4500000</v>
      </c>
      <c r="E79" s="25" t="s">
        <v>20</v>
      </c>
      <c r="F79" s="26">
        <v>4000000</v>
      </c>
      <c r="G79" s="37"/>
      <c r="H79" s="38"/>
      <c r="I79" s="38"/>
    </row>
    <row r="80" spans="1:9" x14ac:dyDescent="0.25">
      <c r="A80" s="45">
        <v>6</v>
      </c>
      <c r="B80" s="46">
        <v>22100477</v>
      </c>
      <c r="C80" s="47" t="s">
        <v>415</v>
      </c>
      <c r="D80" s="37">
        <v>1000000</v>
      </c>
      <c r="E80" s="25" t="s">
        <v>20</v>
      </c>
      <c r="F80" s="26">
        <v>1000000</v>
      </c>
      <c r="G80" s="37"/>
      <c r="H80" s="38"/>
      <c r="I80" s="38"/>
    </row>
    <row r="81" spans="1:9" x14ac:dyDescent="0.25">
      <c r="A81" s="45">
        <v>7</v>
      </c>
      <c r="B81" s="46">
        <v>22100478</v>
      </c>
      <c r="C81" s="47" t="s">
        <v>358</v>
      </c>
      <c r="D81" s="37">
        <v>4500000</v>
      </c>
      <c r="E81" s="25" t="s">
        <v>20</v>
      </c>
      <c r="F81" s="26">
        <v>1000000</v>
      </c>
      <c r="G81" s="37"/>
      <c r="H81" s="38"/>
      <c r="I81" s="38"/>
    </row>
    <row r="82" spans="1:9" x14ac:dyDescent="0.25">
      <c r="A82" s="45">
        <v>8</v>
      </c>
      <c r="B82" s="46">
        <v>22100479</v>
      </c>
      <c r="C82" s="47" t="s">
        <v>416</v>
      </c>
      <c r="D82" s="37">
        <v>2500000</v>
      </c>
      <c r="E82" s="25" t="s">
        <v>20</v>
      </c>
      <c r="F82" s="26">
        <v>2000000</v>
      </c>
      <c r="G82" s="37"/>
      <c r="H82" s="38"/>
      <c r="I82" s="38"/>
    </row>
    <row r="83" spans="1:9" x14ac:dyDescent="0.25">
      <c r="A83" s="45">
        <v>9</v>
      </c>
      <c r="B83" s="46">
        <v>22100235</v>
      </c>
      <c r="C83" s="47" t="s">
        <v>417</v>
      </c>
      <c r="D83" s="37">
        <v>10000000</v>
      </c>
      <c r="E83" s="55">
        <v>5000000</v>
      </c>
      <c r="F83" s="26">
        <v>10000000</v>
      </c>
      <c r="G83" s="37"/>
      <c r="H83" s="38"/>
      <c r="I83" s="38"/>
    </row>
    <row r="84" spans="1:9" ht="15" customHeight="1" x14ac:dyDescent="0.25">
      <c r="A84" s="1233" t="s">
        <v>432</v>
      </c>
      <c r="B84" s="1233"/>
      <c r="C84" s="1233"/>
      <c r="D84" s="41">
        <f>SUM(D75:D83)</f>
        <v>45000000</v>
      </c>
      <c r="E84" s="41">
        <f>SUM(E75:E83)</f>
        <v>16959000</v>
      </c>
      <c r="F84" s="42">
        <f>SUM(F75:F83)</f>
        <v>38500000</v>
      </c>
      <c r="G84" s="41"/>
      <c r="H84" s="1232"/>
      <c r="I84" s="1232"/>
    </row>
    <row r="85" spans="1:9" x14ac:dyDescent="0.25">
      <c r="A85" s="50">
        <v>9</v>
      </c>
      <c r="B85" s="35" t="s">
        <v>438</v>
      </c>
      <c r="G85" s="36"/>
      <c r="H85" s="18"/>
      <c r="I85" s="18"/>
    </row>
    <row r="86" spans="1:9" x14ac:dyDescent="0.25">
      <c r="A86" s="45">
        <v>1</v>
      </c>
      <c r="B86" s="46">
        <v>22100353</v>
      </c>
      <c r="C86" s="47" t="s">
        <v>439</v>
      </c>
      <c r="D86" s="37">
        <v>50000000</v>
      </c>
      <c r="E86" s="37">
        <v>3298000</v>
      </c>
      <c r="F86" s="26">
        <v>20000000</v>
      </c>
      <c r="G86" s="41"/>
      <c r="H86" s="56"/>
      <c r="I86" s="56"/>
    </row>
    <row r="87" spans="1:9" x14ac:dyDescent="0.25">
      <c r="A87" s="1233" t="s">
        <v>440</v>
      </c>
      <c r="B87" s="1233"/>
      <c r="C87" s="1233"/>
      <c r="D87" s="41">
        <f>SUM(D86)</f>
        <v>50000000</v>
      </c>
      <c r="E87" s="41">
        <f>SUM(E86)</f>
        <v>3298000</v>
      </c>
      <c r="F87" s="42">
        <f>SUM(F86)</f>
        <v>20000000</v>
      </c>
      <c r="G87" s="41"/>
      <c r="H87" s="1232"/>
      <c r="I87" s="1232"/>
    </row>
    <row r="88" spans="1:9" x14ac:dyDescent="0.25">
      <c r="A88" s="34">
        <v>10</v>
      </c>
      <c r="B88" s="35" t="s">
        <v>447</v>
      </c>
      <c r="G88" s="36"/>
      <c r="H88" s="18"/>
      <c r="I88" s="18"/>
    </row>
    <row r="89" spans="1:9" x14ac:dyDescent="0.25">
      <c r="A89" s="45">
        <v>1</v>
      </c>
      <c r="B89" s="57">
        <v>22100202</v>
      </c>
      <c r="C89" s="47" t="s">
        <v>448</v>
      </c>
      <c r="D89" s="37">
        <v>50000000</v>
      </c>
      <c r="E89" s="55">
        <v>14000000</v>
      </c>
      <c r="F89" s="26">
        <v>40000000</v>
      </c>
      <c r="G89" s="37"/>
      <c r="H89" s="18"/>
      <c r="I89" s="18"/>
    </row>
    <row r="90" spans="1:9" x14ac:dyDescent="0.25">
      <c r="A90" s="45">
        <v>2</v>
      </c>
      <c r="B90" s="57">
        <v>22100204</v>
      </c>
      <c r="C90" s="47" t="s">
        <v>449</v>
      </c>
      <c r="D90" s="37">
        <v>10000000</v>
      </c>
      <c r="E90" s="55">
        <v>2000000</v>
      </c>
      <c r="F90" s="26">
        <v>10000000</v>
      </c>
      <c r="G90" s="37"/>
      <c r="H90" s="18"/>
      <c r="I90" s="18"/>
    </row>
    <row r="91" spans="1:9" x14ac:dyDescent="0.25">
      <c r="A91" s="45">
        <v>3</v>
      </c>
      <c r="B91" s="57">
        <v>22100206</v>
      </c>
      <c r="C91" s="47" t="s">
        <v>450</v>
      </c>
      <c r="D91" s="37">
        <v>25000000</v>
      </c>
      <c r="E91" s="55">
        <v>4000000</v>
      </c>
      <c r="F91" s="26">
        <v>20000000</v>
      </c>
      <c r="G91" s="37"/>
      <c r="H91" s="18"/>
      <c r="I91" s="18"/>
    </row>
    <row r="92" spans="1:9" x14ac:dyDescent="0.25">
      <c r="A92" s="45">
        <v>4</v>
      </c>
      <c r="B92" s="57">
        <v>22100211</v>
      </c>
      <c r="C92" s="47" t="s">
        <v>451</v>
      </c>
      <c r="D92" s="37">
        <v>15000000</v>
      </c>
      <c r="E92" s="25" t="s">
        <v>20</v>
      </c>
      <c r="F92" s="26">
        <v>10000000</v>
      </c>
      <c r="G92" s="37"/>
      <c r="H92" s="18"/>
      <c r="I92" s="18"/>
    </row>
    <row r="93" spans="1:9" ht="30" x14ac:dyDescent="0.25">
      <c r="A93" s="45">
        <v>5</v>
      </c>
      <c r="B93" s="57">
        <v>22100212</v>
      </c>
      <c r="C93" s="47" t="s">
        <v>452</v>
      </c>
      <c r="D93" s="37">
        <v>100000000</v>
      </c>
      <c r="E93" s="55">
        <v>21715500</v>
      </c>
      <c r="F93" s="26">
        <v>50000000</v>
      </c>
      <c r="G93" s="37"/>
      <c r="H93" s="18"/>
      <c r="I93" s="18"/>
    </row>
    <row r="94" spans="1:9" x14ac:dyDescent="0.25">
      <c r="A94" s="45">
        <v>6</v>
      </c>
      <c r="B94" s="57">
        <v>22100213</v>
      </c>
      <c r="C94" s="47" t="s">
        <v>453</v>
      </c>
      <c r="D94" s="37">
        <v>20000000</v>
      </c>
      <c r="E94" s="55">
        <v>4000000</v>
      </c>
      <c r="F94" s="26">
        <v>12000000</v>
      </c>
      <c r="G94" s="37"/>
      <c r="H94" s="18"/>
      <c r="I94" s="18"/>
    </row>
    <row r="95" spans="1:9" x14ac:dyDescent="0.25">
      <c r="A95" s="45">
        <v>7</v>
      </c>
      <c r="B95" s="57">
        <v>22100214</v>
      </c>
      <c r="C95" s="47" t="s">
        <v>454</v>
      </c>
      <c r="D95" s="37">
        <v>30000000</v>
      </c>
      <c r="E95" s="25" t="s">
        <v>20</v>
      </c>
      <c r="F95" s="26">
        <v>15000000</v>
      </c>
      <c r="G95" s="37"/>
      <c r="H95" s="18"/>
      <c r="I95" s="18"/>
    </row>
    <row r="96" spans="1:9" x14ac:dyDescent="0.25">
      <c r="A96" s="1233" t="s">
        <v>455</v>
      </c>
      <c r="B96" s="1233"/>
      <c r="C96" s="1233"/>
      <c r="D96" s="41">
        <f>SUM(D89:D95)</f>
        <v>250000000</v>
      </c>
      <c r="E96" s="41">
        <f>SUM(E89:E95)</f>
        <v>45715500</v>
      </c>
      <c r="F96" s="42">
        <f>SUM(F89:F95)</f>
        <v>157000000</v>
      </c>
      <c r="G96" s="41"/>
      <c r="H96" s="18"/>
      <c r="I96" s="18"/>
    </row>
    <row r="97" spans="1:9" x14ac:dyDescent="0.25">
      <c r="A97" s="50">
        <v>11</v>
      </c>
      <c r="B97" s="35" t="s">
        <v>476</v>
      </c>
      <c r="G97" s="36"/>
      <c r="H97" s="18"/>
      <c r="I97" s="18"/>
    </row>
    <row r="98" spans="1:9" ht="30" x14ac:dyDescent="0.25">
      <c r="A98" s="45">
        <v>1</v>
      </c>
      <c r="B98" s="46">
        <v>22100266</v>
      </c>
      <c r="C98" s="47" t="s">
        <v>477</v>
      </c>
      <c r="D98" s="37">
        <v>1000000</v>
      </c>
      <c r="E98" s="25" t="s">
        <v>20</v>
      </c>
      <c r="F98" s="26">
        <v>1000000</v>
      </c>
      <c r="G98" s="37"/>
      <c r="H98" s="38"/>
      <c r="I98" s="38"/>
    </row>
    <row r="99" spans="1:9" x14ac:dyDescent="0.25">
      <c r="A99" s="45">
        <v>2</v>
      </c>
      <c r="B99" s="46">
        <v>22100628</v>
      </c>
      <c r="C99" s="47" t="s">
        <v>478</v>
      </c>
      <c r="D99" s="37">
        <v>3000000</v>
      </c>
      <c r="E99" s="25" t="s">
        <v>20</v>
      </c>
      <c r="F99" s="26">
        <v>2000000</v>
      </c>
      <c r="G99" s="37"/>
      <c r="H99" s="38"/>
      <c r="I99" s="38"/>
    </row>
    <row r="100" spans="1:9" x14ac:dyDescent="0.25">
      <c r="A100" s="1233" t="s">
        <v>479</v>
      </c>
      <c r="B100" s="1233"/>
      <c r="C100" s="1233"/>
      <c r="D100" s="41">
        <f>SUM(D98:D99)</f>
        <v>4000000</v>
      </c>
      <c r="E100" s="42">
        <f>SUM(E98:E99)</f>
        <v>0</v>
      </c>
      <c r="F100" s="42">
        <f>SUM(F98:F99)</f>
        <v>3000000</v>
      </c>
      <c r="G100" s="41"/>
      <c r="H100" s="1232"/>
      <c r="I100" s="1232"/>
    </row>
    <row r="101" spans="1:9" x14ac:dyDescent="0.25">
      <c r="A101" s="50">
        <v>12</v>
      </c>
      <c r="B101" s="35" t="s">
        <v>526</v>
      </c>
      <c r="G101" s="36"/>
      <c r="H101" s="18"/>
      <c r="I101" s="18"/>
    </row>
    <row r="102" spans="1:9" ht="45" x14ac:dyDescent="0.25">
      <c r="A102" s="45">
        <v>1</v>
      </c>
      <c r="B102" s="46">
        <v>22100221</v>
      </c>
      <c r="C102" s="47" t="s">
        <v>527</v>
      </c>
      <c r="D102" s="37">
        <v>140000000</v>
      </c>
      <c r="E102" s="25" t="s">
        <v>20</v>
      </c>
      <c r="F102" s="26">
        <v>140000000</v>
      </c>
      <c r="G102" s="37"/>
      <c r="H102" s="38"/>
      <c r="I102" s="38"/>
    </row>
    <row r="103" spans="1:9" ht="30" x14ac:dyDescent="0.25">
      <c r="A103" s="45">
        <v>2</v>
      </c>
      <c r="B103" s="46">
        <v>22100222</v>
      </c>
      <c r="C103" s="47" t="s">
        <v>528</v>
      </c>
      <c r="D103" s="37">
        <v>90000000</v>
      </c>
      <c r="E103" s="37">
        <v>12706564.390000001</v>
      </c>
      <c r="F103" s="26">
        <v>90000000</v>
      </c>
      <c r="G103" s="37"/>
      <c r="H103" s="1232"/>
      <c r="I103" s="1232"/>
    </row>
    <row r="104" spans="1:9" ht="15" customHeight="1" x14ac:dyDescent="0.25">
      <c r="A104" s="1237" t="s">
        <v>529</v>
      </c>
      <c r="B104" s="1238"/>
      <c r="C104" s="1239"/>
      <c r="D104" s="41">
        <f>SUM(D102:D103)</f>
        <v>230000000</v>
      </c>
      <c r="E104" s="41">
        <v>12706564.390000001</v>
      </c>
      <c r="F104" s="42">
        <f>SUM(F102:F103)</f>
        <v>230000000</v>
      </c>
      <c r="G104" s="41"/>
      <c r="H104" s="18"/>
      <c r="I104" s="18"/>
    </row>
    <row r="105" spans="1:9" x14ac:dyDescent="0.25">
      <c r="A105" s="34">
        <v>13</v>
      </c>
      <c r="B105" s="35" t="s">
        <v>540</v>
      </c>
      <c r="G105" s="36"/>
      <c r="H105" s="18"/>
      <c r="I105" s="18"/>
    </row>
    <row r="106" spans="1:9" x14ac:dyDescent="0.25">
      <c r="A106" s="45">
        <v>1</v>
      </c>
      <c r="B106" s="46">
        <v>22100201</v>
      </c>
      <c r="C106" s="47" t="s">
        <v>541</v>
      </c>
      <c r="D106" s="37">
        <v>420000000</v>
      </c>
      <c r="E106" s="37">
        <v>24990000</v>
      </c>
      <c r="F106" s="26">
        <v>220000000</v>
      </c>
      <c r="G106" s="37"/>
      <c r="H106" s="38"/>
      <c r="I106" s="38"/>
    </row>
    <row r="107" spans="1:9" x14ac:dyDescent="0.25">
      <c r="A107" s="45">
        <v>2</v>
      </c>
      <c r="B107" s="46">
        <v>22100202</v>
      </c>
      <c r="C107" s="47" t="s">
        <v>448</v>
      </c>
      <c r="D107" s="37">
        <v>220000000</v>
      </c>
      <c r="E107" s="37">
        <v>44744000</v>
      </c>
      <c r="F107" s="26">
        <v>150000000</v>
      </c>
      <c r="G107" s="37"/>
      <c r="H107" s="38"/>
      <c r="I107" s="38"/>
    </row>
    <row r="108" spans="1:9" x14ac:dyDescent="0.25">
      <c r="A108" s="45">
        <v>3</v>
      </c>
      <c r="B108" s="46">
        <v>22100203</v>
      </c>
      <c r="C108" s="47" t="s">
        <v>542</v>
      </c>
      <c r="D108" s="37">
        <v>14000000</v>
      </c>
      <c r="E108" s="37">
        <v>3842000</v>
      </c>
      <c r="F108" s="26">
        <v>10000000</v>
      </c>
      <c r="G108" s="37"/>
      <c r="H108" s="38"/>
      <c r="I108" s="38"/>
    </row>
    <row r="109" spans="1:9" x14ac:dyDescent="0.25">
      <c r="A109" s="45">
        <v>4</v>
      </c>
      <c r="B109" s="46">
        <v>22100204</v>
      </c>
      <c r="C109" s="47" t="s">
        <v>449</v>
      </c>
      <c r="D109" s="37">
        <v>200000000</v>
      </c>
      <c r="E109" s="37">
        <v>33249450</v>
      </c>
      <c r="F109" s="26">
        <v>150000000</v>
      </c>
      <c r="G109" s="37"/>
      <c r="H109" s="38"/>
      <c r="I109" s="38"/>
    </row>
    <row r="110" spans="1:9" x14ac:dyDescent="0.25">
      <c r="A110" s="45">
        <v>5</v>
      </c>
      <c r="B110" s="46">
        <v>22100205</v>
      </c>
      <c r="C110" s="47" t="s">
        <v>543</v>
      </c>
      <c r="D110" s="37">
        <v>50500000</v>
      </c>
      <c r="E110" s="37">
        <v>11155400</v>
      </c>
      <c r="F110" s="26">
        <v>50000000</v>
      </c>
      <c r="G110" s="37"/>
      <c r="H110" s="38"/>
      <c r="I110" s="38"/>
    </row>
    <row r="111" spans="1:9" x14ac:dyDescent="0.25">
      <c r="A111" s="45">
        <v>6</v>
      </c>
      <c r="B111" s="46">
        <v>22100206</v>
      </c>
      <c r="C111" s="47" t="s">
        <v>450</v>
      </c>
      <c r="D111" s="37">
        <v>120000000</v>
      </c>
      <c r="E111" s="37">
        <v>26706300</v>
      </c>
      <c r="F111" s="26">
        <v>80000000</v>
      </c>
      <c r="G111" s="37"/>
      <c r="H111" s="38"/>
      <c r="I111" s="38"/>
    </row>
    <row r="112" spans="1:9" ht="30" x14ac:dyDescent="0.25">
      <c r="A112" s="45">
        <v>7</v>
      </c>
      <c r="B112" s="46">
        <v>22100207</v>
      </c>
      <c r="C112" s="47" t="s">
        <v>544</v>
      </c>
      <c r="D112" s="37">
        <v>320000000</v>
      </c>
      <c r="E112" s="37">
        <v>75000000</v>
      </c>
      <c r="F112" s="26">
        <v>300000000</v>
      </c>
      <c r="G112" s="37"/>
      <c r="H112" s="38"/>
      <c r="I112" s="38"/>
    </row>
    <row r="113" spans="1:9" ht="30" x14ac:dyDescent="0.25">
      <c r="A113" s="45">
        <v>8</v>
      </c>
      <c r="B113" s="46">
        <v>22100208</v>
      </c>
      <c r="C113" s="47" t="s">
        <v>545</v>
      </c>
      <c r="D113" s="37">
        <v>36000000</v>
      </c>
      <c r="E113" s="37">
        <v>8400000</v>
      </c>
      <c r="F113" s="26">
        <v>36000000</v>
      </c>
      <c r="G113" s="37"/>
      <c r="H113" s="38"/>
      <c r="I113" s="38"/>
    </row>
    <row r="114" spans="1:9" ht="30" x14ac:dyDescent="0.25">
      <c r="A114" s="45">
        <v>9</v>
      </c>
      <c r="B114" s="46">
        <v>22100209</v>
      </c>
      <c r="C114" s="47" t="s">
        <v>546</v>
      </c>
      <c r="D114" s="37">
        <v>401000000</v>
      </c>
      <c r="E114" s="37">
        <v>27880000</v>
      </c>
      <c r="F114" s="26">
        <v>150000000</v>
      </c>
      <c r="G114" s="37"/>
      <c r="H114" s="38"/>
      <c r="I114" s="38"/>
    </row>
    <row r="115" spans="1:9" x14ac:dyDescent="0.25">
      <c r="A115" s="45">
        <v>10</v>
      </c>
      <c r="B115" s="46">
        <v>22100210</v>
      </c>
      <c r="C115" s="47" t="s">
        <v>547</v>
      </c>
      <c r="D115" s="37">
        <v>60000000</v>
      </c>
      <c r="E115" s="37">
        <v>2000000</v>
      </c>
      <c r="F115" s="26">
        <v>30000000</v>
      </c>
      <c r="G115" s="37"/>
      <c r="H115" s="38"/>
      <c r="I115" s="38"/>
    </row>
    <row r="116" spans="1:9" ht="30" x14ac:dyDescent="0.25">
      <c r="A116" s="45">
        <v>11</v>
      </c>
      <c r="B116" s="46">
        <v>22100305</v>
      </c>
      <c r="C116" s="47" t="s">
        <v>548</v>
      </c>
      <c r="D116" s="37">
        <v>90000000</v>
      </c>
      <c r="E116" s="37">
        <v>26100000</v>
      </c>
      <c r="F116" s="26">
        <v>90000000</v>
      </c>
      <c r="G116" s="37"/>
      <c r="H116" s="38"/>
      <c r="I116" s="38"/>
    </row>
    <row r="117" spans="1:9" ht="30" x14ac:dyDescent="0.25">
      <c r="A117" s="45">
        <v>12</v>
      </c>
      <c r="B117" s="46">
        <v>22100641</v>
      </c>
      <c r="C117" s="47" t="s">
        <v>549</v>
      </c>
      <c r="D117" s="37">
        <v>6000000</v>
      </c>
      <c r="E117" s="37">
        <v>1000000</v>
      </c>
      <c r="F117" s="26">
        <v>6000000</v>
      </c>
      <c r="G117" s="37"/>
      <c r="H117" s="38"/>
      <c r="I117" s="38"/>
    </row>
    <row r="118" spans="1:9" x14ac:dyDescent="0.25">
      <c r="A118" s="45">
        <v>13</v>
      </c>
      <c r="B118" s="46">
        <v>22100651</v>
      </c>
      <c r="C118" s="47" t="s">
        <v>550</v>
      </c>
      <c r="D118" s="37">
        <v>30000000</v>
      </c>
      <c r="E118" s="37">
        <v>8000000</v>
      </c>
      <c r="F118" s="26">
        <v>30000000</v>
      </c>
      <c r="G118" s="37"/>
      <c r="H118" s="38"/>
      <c r="I118" s="38"/>
    </row>
    <row r="119" spans="1:9" ht="30" x14ac:dyDescent="0.25">
      <c r="A119" s="45">
        <v>14</v>
      </c>
      <c r="B119" s="46">
        <v>22100675</v>
      </c>
      <c r="C119" s="47" t="s">
        <v>551</v>
      </c>
      <c r="D119" s="37">
        <v>45000000</v>
      </c>
      <c r="E119" s="37">
        <v>7500000</v>
      </c>
      <c r="F119" s="26">
        <v>30000000</v>
      </c>
      <c r="G119" s="37"/>
      <c r="H119" s="38"/>
      <c r="I119" s="38"/>
    </row>
    <row r="120" spans="1:9" ht="30" x14ac:dyDescent="0.25">
      <c r="A120" s="45">
        <v>15</v>
      </c>
      <c r="B120" s="46">
        <v>22100676</v>
      </c>
      <c r="C120" s="47" t="s">
        <v>552</v>
      </c>
      <c r="D120" s="37">
        <v>12000000</v>
      </c>
      <c r="E120" s="37">
        <v>1250000</v>
      </c>
      <c r="F120" s="26">
        <v>10000000</v>
      </c>
      <c r="G120" s="37"/>
      <c r="H120" s="38"/>
      <c r="I120" s="38"/>
    </row>
    <row r="121" spans="1:9" ht="30" x14ac:dyDescent="0.25">
      <c r="A121" s="45">
        <v>16</v>
      </c>
      <c r="B121" s="46">
        <v>22100685</v>
      </c>
      <c r="C121" s="47" t="s">
        <v>553</v>
      </c>
      <c r="D121" s="37">
        <v>7500000</v>
      </c>
      <c r="E121" s="25" t="s">
        <v>20</v>
      </c>
      <c r="F121" s="26">
        <v>7500000</v>
      </c>
      <c r="G121" s="37"/>
      <c r="H121" s="38"/>
      <c r="I121" s="38"/>
    </row>
    <row r="122" spans="1:9" x14ac:dyDescent="0.25">
      <c r="A122" s="45">
        <v>17</v>
      </c>
      <c r="B122" s="46">
        <v>22100686</v>
      </c>
      <c r="C122" s="47" t="s">
        <v>554</v>
      </c>
      <c r="D122" s="37">
        <v>12000000</v>
      </c>
      <c r="E122" s="37">
        <v>1250000</v>
      </c>
      <c r="F122" s="26">
        <v>6000000</v>
      </c>
      <c r="G122" s="37"/>
      <c r="H122" s="38"/>
      <c r="I122" s="38"/>
    </row>
    <row r="123" spans="1:9" ht="30" x14ac:dyDescent="0.25">
      <c r="A123" s="45">
        <v>18</v>
      </c>
      <c r="B123" s="46">
        <v>22100688</v>
      </c>
      <c r="C123" s="47" t="s">
        <v>555</v>
      </c>
      <c r="D123" s="37">
        <v>35000000</v>
      </c>
      <c r="E123" s="37">
        <v>1250000</v>
      </c>
      <c r="F123" s="26">
        <v>10000000</v>
      </c>
      <c r="G123" s="37"/>
      <c r="H123" s="38"/>
      <c r="I123" s="38"/>
    </row>
    <row r="124" spans="1:9" x14ac:dyDescent="0.25">
      <c r="A124" s="1233" t="s">
        <v>556</v>
      </c>
      <c r="B124" s="1233"/>
      <c r="C124" s="1233"/>
      <c r="D124" s="41">
        <f>SUM(D106:D123)</f>
        <v>2079000000</v>
      </c>
      <c r="E124" s="41">
        <f>SUM(E106:E123)</f>
        <v>304317150</v>
      </c>
      <c r="F124" s="42">
        <f>SUM(F106:F123)</f>
        <v>1365500000</v>
      </c>
      <c r="G124" s="41"/>
      <c r="H124" s="52"/>
      <c r="I124" s="58">
        <f>D124-F124</f>
        <v>713500000</v>
      </c>
    </row>
    <row r="125" spans="1:9" x14ac:dyDescent="0.25">
      <c r="A125" s="50">
        <v>14</v>
      </c>
      <c r="B125" s="35" t="s">
        <v>567</v>
      </c>
      <c r="G125" s="36"/>
      <c r="H125" s="18"/>
      <c r="I125" s="18"/>
    </row>
    <row r="126" spans="1:9" x14ac:dyDescent="0.25">
      <c r="A126" s="45">
        <v>1</v>
      </c>
      <c r="B126" s="46">
        <v>22100311</v>
      </c>
      <c r="C126" s="47" t="s">
        <v>568</v>
      </c>
      <c r="D126" s="37">
        <v>2000000</v>
      </c>
      <c r="E126" s="25" t="s">
        <v>20</v>
      </c>
      <c r="F126" s="59">
        <v>2000000</v>
      </c>
      <c r="G126" s="37"/>
      <c r="H126" s="38"/>
      <c r="I126" s="38"/>
    </row>
    <row r="127" spans="1:9" ht="30" x14ac:dyDescent="0.25">
      <c r="A127" s="45">
        <v>2</v>
      </c>
      <c r="B127" s="46">
        <v>22100594</v>
      </c>
      <c r="C127" s="47" t="s">
        <v>569</v>
      </c>
      <c r="D127" s="37">
        <v>12000000</v>
      </c>
      <c r="E127" s="55">
        <v>3600000</v>
      </c>
      <c r="F127" s="59">
        <v>12000000</v>
      </c>
      <c r="G127" s="37"/>
      <c r="H127" s="38"/>
      <c r="I127" s="38"/>
    </row>
    <row r="128" spans="1:9" x14ac:dyDescent="0.25">
      <c r="A128" s="45">
        <v>3</v>
      </c>
      <c r="B128" s="46">
        <v>22100665</v>
      </c>
      <c r="C128" s="47" t="s">
        <v>570</v>
      </c>
      <c r="D128" s="37">
        <v>4000000</v>
      </c>
      <c r="E128" s="25" t="s">
        <v>20</v>
      </c>
      <c r="F128" s="59">
        <v>4000000</v>
      </c>
      <c r="G128" s="37"/>
      <c r="H128" s="38"/>
      <c r="I128" s="38"/>
    </row>
    <row r="129" spans="1:9" x14ac:dyDescent="0.25">
      <c r="A129" s="45">
        <v>4</v>
      </c>
      <c r="B129" s="46">
        <v>22100687</v>
      </c>
      <c r="C129" s="47" t="s">
        <v>571</v>
      </c>
      <c r="D129" s="37">
        <v>12000000</v>
      </c>
      <c r="E129" s="25" t="s">
        <v>20</v>
      </c>
      <c r="F129" s="59">
        <v>12000000</v>
      </c>
      <c r="G129" s="37"/>
      <c r="H129" s="38"/>
      <c r="I129" s="38"/>
    </row>
    <row r="130" spans="1:9" ht="15" customHeight="1" x14ac:dyDescent="0.25">
      <c r="A130" s="1233" t="s">
        <v>572</v>
      </c>
      <c r="B130" s="1233"/>
      <c r="C130" s="1233"/>
      <c r="D130" s="41">
        <f>SUM(D126:D129)</f>
        <v>30000000</v>
      </c>
      <c r="E130" s="41">
        <f>SUM(E126:E129)</f>
        <v>3600000</v>
      </c>
      <c r="F130" s="42">
        <f>SUM(F126:F129)</f>
        <v>30000000</v>
      </c>
      <c r="G130" s="41"/>
      <c r="H130" s="1232"/>
      <c r="I130" s="1232"/>
    </row>
    <row r="131" spans="1:9" x14ac:dyDescent="0.25">
      <c r="A131" s="50">
        <v>15</v>
      </c>
      <c r="B131" s="1235" t="s">
        <v>3339</v>
      </c>
      <c r="C131" s="1235"/>
      <c r="D131" s="1235"/>
      <c r="G131" s="36"/>
      <c r="H131" s="18"/>
      <c r="I131" s="18"/>
    </row>
    <row r="132" spans="1:9" x14ac:dyDescent="0.25">
      <c r="A132" s="45">
        <v>1</v>
      </c>
      <c r="B132" s="46">
        <v>22100287</v>
      </c>
      <c r="C132" s="47" t="s">
        <v>410</v>
      </c>
      <c r="D132" s="37">
        <v>3500000</v>
      </c>
      <c r="E132" s="55">
        <v>900000</v>
      </c>
      <c r="F132" s="26">
        <v>2000000</v>
      </c>
      <c r="G132" s="37"/>
      <c r="H132" s="18"/>
      <c r="I132" s="18"/>
    </row>
    <row r="133" spans="1:9" ht="30" x14ac:dyDescent="0.25">
      <c r="A133" s="45">
        <v>2</v>
      </c>
      <c r="B133" s="46">
        <v>22100310</v>
      </c>
      <c r="C133" s="47" t="s">
        <v>575</v>
      </c>
      <c r="D133" s="37">
        <v>3000000</v>
      </c>
      <c r="E133" s="25" t="s">
        <v>20</v>
      </c>
      <c r="F133" s="26">
        <v>1500000</v>
      </c>
      <c r="G133" s="37"/>
      <c r="H133" s="18"/>
      <c r="I133" s="18"/>
    </row>
    <row r="134" spans="1:9" x14ac:dyDescent="0.25">
      <c r="A134" s="45">
        <v>3</v>
      </c>
      <c r="B134" s="46">
        <v>22100311</v>
      </c>
      <c r="C134" s="47" t="s">
        <v>568</v>
      </c>
      <c r="D134" s="37">
        <v>2000000</v>
      </c>
      <c r="E134" s="25" t="s">
        <v>20</v>
      </c>
      <c r="F134" s="26">
        <v>2000000</v>
      </c>
      <c r="G134" s="37"/>
      <c r="H134" s="18"/>
      <c r="I134" s="18"/>
    </row>
    <row r="135" spans="1:9" ht="45" x14ac:dyDescent="0.25">
      <c r="A135" s="45">
        <v>4</v>
      </c>
      <c r="B135" s="46">
        <v>22100312</v>
      </c>
      <c r="C135" s="47" t="s">
        <v>576</v>
      </c>
      <c r="D135" s="37">
        <v>1500000</v>
      </c>
      <c r="E135" s="25" t="s">
        <v>20</v>
      </c>
      <c r="F135" s="26" t="s">
        <v>20</v>
      </c>
      <c r="G135" s="37"/>
      <c r="H135" s="18"/>
      <c r="I135" s="18"/>
    </row>
    <row r="136" spans="1:9" ht="45" x14ac:dyDescent="0.25">
      <c r="A136" s="45">
        <v>5</v>
      </c>
      <c r="B136" s="46">
        <v>22100313</v>
      </c>
      <c r="C136" s="47" t="s">
        <v>577</v>
      </c>
      <c r="D136" s="37">
        <v>2500000</v>
      </c>
      <c r="E136" s="25" t="s">
        <v>20</v>
      </c>
      <c r="F136" s="26">
        <v>1500000</v>
      </c>
      <c r="G136" s="37"/>
      <c r="H136" s="18"/>
      <c r="I136" s="18"/>
    </row>
    <row r="137" spans="1:9" ht="30" x14ac:dyDescent="0.25">
      <c r="A137" s="45">
        <v>6</v>
      </c>
      <c r="B137" s="46">
        <v>22100314</v>
      </c>
      <c r="C137" s="47" t="s">
        <v>578</v>
      </c>
      <c r="D137" s="37">
        <v>6000000</v>
      </c>
      <c r="E137" s="55">
        <v>950000</v>
      </c>
      <c r="F137" s="26">
        <v>2000000</v>
      </c>
      <c r="G137" s="37"/>
      <c r="H137" s="18"/>
      <c r="I137" s="18"/>
    </row>
    <row r="138" spans="1:9" ht="45" x14ac:dyDescent="0.25">
      <c r="A138" s="45">
        <v>7</v>
      </c>
      <c r="B138" s="46">
        <v>22100315</v>
      </c>
      <c r="C138" s="47" t="s">
        <v>579</v>
      </c>
      <c r="D138" s="37">
        <v>1500000</v>
      </c>
      <c r="E138" s="25" t="s">
        <v>20</v>
      </c>
      <c r="F138" s="26">
        <v>1500000</v>
      </c>
      <c r="G138" s="37"/>
      <c r="H138" s="18"/>
      <c r="I138" s="18"/>
    </row>
    <row r="139" spans="1:9" x14ac:dyDescent="0.25">
      <c r="A139" s="45">
        <v>8</v>
      </c>
      <c r="B139" s="46">
        <v>22100316</v>
      </c>
      <c r="C139" s="47" t="s">
        <v>580</v>
      </c>
      <c r="D139" s="37">
        <v>4000000</v>
      </c>
      <c r="E139" s="55">
        <v>950000</v>
      </c>
      <c r="F139" s="26">
        <v>2500000</v>
      </c>
      <c r="G139" s="37"/>
      <c r="H139" s="18"/>
      <c r="I139" s="18"/>
    </row>
    <row r="140" spans="1:9" ht="30" x14ac:dyDescent="0.25">
      <c r="A140" s="45">
        <v>9</v>
      </c>
      <c r="B140" s="46">
        <v>22100317</v>
      </c>
      <c r="C140" s="47" t="s">
        <v>581</v>
      </c>
      <c r="D140" s="37">
        <v>500000</v>
      </c>
      <c r="E140" s="25" t="s">
        <v>20</v>
      </c>
      <c r="F140" s="26">
        <v>500000</v>
      </c>
      <c r="G140" s="37"/>
      <c r="H140" s="18"/>
      <c r="I140" s="18"/>
    </row>
    <row r="141" spans="1:9" ht="30" x14ac:dyDescent="0.25">
      <c r="A141" s="45">
        <v>10</v>
      </c>
      <c r="B141" s="46">
        <v>22100318</v>
      </c>
      <c r="C141" s="47" t="s">
        <v>582</v>
      </c>
      <c r="D141" s="37">
        <v>5000000</v>
      </c>
      <c r="E141" s="25" t="s">
        <v>20</v>
      </c>
      <c r="F141" s="26">
        <v>4000000</v>
      </c>
      <c r="G141" s="37"/>
      <c r="H141" s="18"/>
      <c r="I141" s="18"/>
    </row>
    <row r="142" spans="1:9" ht="30" x14ac:dyDescent="0.25">
      <c r="A142" s="45">
        <v>11</v>
      </c>
      <c r="B142" s="46">
        <v>22100319</v>
      </c>
      <c r="C142" s="47" t="s">
        <v>583</v>
      </c>
      <c r="D142" s="37">
        <v>500000</v>
      </c>
      <c r="E142" s="25" t="s">
        <v>20</v>
      </c>
      <c r="F142" s="26">
        <v>500000</v>
      </c>
      <c r="G142" s="37"/>
      <c r="H142" s="18"/>
      <c r="I142" s="18"/>
    </row>
    <row r="143" spans="1:9" x14ac:dyDescent="0.25">
      <c r="A143" s="1233" t="s">
        <v>585</v>
      </c>
      <c r="B143" s="1233"/>
      <c r="C143" s="1233"/>
      <c r="D143" s="41">
        <f>SUM(D132:D142)</f>
        <v>30000000</v>
      </c>
      <c r="E143" s="41">
        <f>SUM(E132:E142)</f>
        <v>2800000</v>
      </c>
      <c r="F143" s="42">
        <f>SUM(F132:F142)</f>
        <v>18000000</v>
      </c>
      <c r="G143" s="41"/>
      <c r="H143" s="18"/>
      <c r="I143" s="18"/>
    </row>
    <row r="144" spans="1:9" x14ac:dyDescent="0.25">
      <c r="A144" s="50">
        <v>16</v>
      </c>
      <c r="B144" s="1233" t="s">
        <v>635</v>
      </c>
      <c r="C144" s="1233"/>
      <c r="D144" s="1233"/>
      <c r="G144" s="36"/>
      <c r="H144" s="18"/>
      <c r="I144" s="18"/>
    </row>
    <row r="145" spans="1:9" x14ac:dyDescent="0.25">
      <c r="A145" s="45">
        <v>1</v>
      </c>
      <c r="B145" s="46">
        <v>22100656</v>
      </c>
      <c r="C145" s="47" t="s">
        <v>636</v>
      </c>
      <c r="D145" s="37">
        <v>3000000</v>
      </c>
      <c r="E145" s="25" t="s">
        <v>20</v>
      </c>
      <c r="F145" s="59">
        <v>3000000</v>
      </c>
      <c r="G145" s="37"/>
      <c r="H145" s="38"/>
      <c r="I145" s="38"/>
    </row>
    <row r="146" spans="1:9" x14ac:dyDescent="0.25">
      <c r="A146" s="45">
        <v>2</v>
      </c>
      <c r="B146" s="46">
        <v>22100658</v>
      </c>
      <c r="C146" s="47" t="s">
        <v>3340</v>
      </c>
      <c r="D146" s="37">
        <v>1500000</v>
      </c>
      <c r="E146" s="25" t="s">
        <v>20</v>
      </c>
      <c r="F146" s="59">
        <v>1500000</v>
      </c>
      <c r="G146" s="37"/>
      <c r="H146" s="38"/>
      <c r="I146" s="38"/>
    </row>
    <row r="147" spans="1:9" ht="30" x14ac:dyDescent="0.25">
      <c r="A147" s="45">
        <v>3</v>
      </c>
      <c r="B147" s="46">
        <v>22100677</v>
      </c>
      <c r="C147" s="47" t="s">
        <v>637</v>
      </c>
      <c r="D147" s="37">
        <v>1500000</v>
      </c>
      <c r="E147" s="25" t="s">
        <v>20</v>
      </c>
      <c r="F147" s="59">
        <v>1500000</v>
      </c>
      <c r="G147" s="37"/>
      <c r="H147" s="38"/>
      <c r="I147" s="38"/>
    </row>
    <row r="148" spans="1:9" ht="30" x14ac:dyDescent="0.25">
      <c r="A148" s="45">
        <v>4</v>
      </c>
      <c r="B148" s="46">
        <v>22100266</v>
      </c>
      <c r="C148" s="47" t="s">
        <v>477</v>
      </c>
      <c r="D148" s="37">
        <v>1000000</v>
      </c>
      <c r="E148" s="25" t="s">
        <v>20</v>
      </c>
      <c r="F148" s="59">
        <v>1000000</v>
      </c>
      <c r="G148" s="37"/>
      <c r="H148" s="38"/>
      <c r="I148" s="38"/>
    </row>
    <row r="149" spans="1:9" ht="30" x14ac:dyDescent="0.25">
      <c r="A149" s="45">
        <v>5</v>
      </c>
      <c r="B149" s="46">
        <v>22100265</v>
      </c>
      <c r="C149" s="47" t="s">
        <v>638</v>
      </c>
      <c r="D149" s="37">
        <v>16000000</v>
      </c>
      <c r="E149" s="25" t="s">
        <v>20</v>
      </c>
      <c r="F149" s="59">
        <v>10000000</v>
      </c>
      <c r="G149" s="37"/>
      <c r="H149" s="38"/>
      <c r="I149" s="38"/>
    </row>
    <row r="150" spans="1:9" ht="30" x14ac:dyDescent="0.25">
      <c r="A150" s="45">
        <v>6</v>
      </c>
      <c r="B150" s="46">
        <v>22100264</v>
      </c>
      <c r="C150" s="47" t="s">
        <v>639</v>
      </c>
      <c r="D150" s="37">
        <v>2000000</v>
      </c>
      <c r="E150" s="25" t="s">
        <v>20</v>
      </c>
      <c r="F150" s="59">
        <v>2000000</v>
      </c>
      <c r="G150" s="37"/>
      <c r="H150" s="38"/>
      <c r="I150" s="38"/>
    </row>
    <row r="151" spans="1:9" x14ac:dyDescent="0.25">
      <c r="A151" s="1233" t="s">
        <v>640</v>
      </c>
      <c r="B151" s="1233"/>
      <c r="C151" s="1233"/>
      <c r="D151" s="41">
        <f>SUM(D145:D150)</f>
        <v>25000000</v>
      </c>
      <c r="E151" s="42">
        <f>SUM(E145:E150)</f>
        <v>0</v>
      </c>
      <c r="F151" s="42">
        <f>SUM(F145:F150)</f>
        <v>19000000</v>
      </c>
      <c r="G151" s="41"/>
      <c r="H151" s="1232"/>
      <c r="I151" s="1232"/>
    </row>
    <row r="152" spans="1:9" x14ac:dyDescent="0.25">
      <c r="A152" s="50">
        <v>17</v>
      </c>
      <c r="B152" s="35" t="s">
        <v>650</v>
      </c>
      <c r="G152" s="36"/>
      <c r="H152" s="18"/>
      <c r="I152" s="18"/>
    </row>
    <row r="153" spans="1:9" ht="30" x14ac:dyDescent="0.25">
      <c r="A153" s="45">
        <v>1</v>
      </c>
      <c r="B153" s="46">
        <v>22100207</v>
      </c>
      <c r="C153" s="47" t="s">
        <v>544</v>
      </c>
      <c r="D153" s="37">
        <v>5000000</v>
      </c>
      <c r="E153" s="25" t="s">
        <v>20</v>
      </c>
      <c r="F153" s="26">
        <v>5000000</v>
      </c>
      <c r="G153" s="37"/>
      <c r="H153" s="38"/>
      <c r="I153" s="38"/>
    </row>
    <row r="154" spans="1:9" ht="30" x14ac:dyDescent="0.25">
      <c r="A154" s="45">
        <v>2</v>
      </c>
      <c r="B154" s="46">
        <v>22100248</v>
      </c>
      <c r="C154" s="47" t="s">
        <v>651</v>
      </c>
      <c r="D154" s="37">
        <v>35000000</v>
      </c>
      <c r="E154" s="37">
        <v>880000</v>
      </c>
      <c r="F154" s="26">
        <v>25000000</v>
      </c>
      <c r="G154" s="37"/>
      <c r="H154" s="38"/>
      <c r="I154" s="38"/>
    </row>
    <row r="155" spans="1:9" ht="15" customHeight="1" x14ac:dyDescent="0.25">
      <c r="A155" s="1233" t="s">
        <v>661</v>
      </c>
      <c r="B155" s="1233"/>
      <c r="C155" s="1233"/>
      <c r="D155" s="41">
        <f>SUM(D153:D154)</f>
        <v>40000000</v>
      </c>
      <c r="E155" s="41">
        <f>SUM(E153:E154)</f>
        <v>880000</v>
      </c>
      <c r="F155" s="42">
        <f>SUM(F153:F154)</f>
        <v>30000000</v>
      </c>
      <c r="G155" s="41"/>
      <c r="H155" s="1232"/>
      <c r="I155" s="1232"/>
    </row>
    <row r="156" spans="1:9" x14ac:dyDescent="0.25">
      <c r="A156" s="34">
        <v>18</v>
      </c>
      <c r="B156" s="35" t="s">
        <v>664</v>
      </c>
      <c r="G156" s="36"/>
      <c r="H156" s="18"/>
      <c r="I156" s="18"/>
    </row>
    <row r="157" spans="1:9" x14ac:dyDescent="0.25">
      <c r="A157" s="45">
        <v>1</v>
      </c>
      <c r="B157" s="46">
        <v>22100246</v>
      </c>
      <c r="C157" s="47" t="s">
        <v>665</v>
      </c>
      <c r="D157" s="37">
        <v>10600000</v>
      </c>
      <c r="E157" s="25" t="s">
        <v>20</v>
      </c>
      <c r="F157" s="59">
        <v>10600000</v>
      </c>
      <c r="G157" s="37"/>
      <c r="H157" s="38"/>
      <c r="I157" s="38"/>
    </row>
    <row r="158" spans="1:9" ht="30" x14ac:dyDescent="0.25">
      <c r="A158" s="45">
        <v>2</v>
      </c>
      <c r="B158" s="46">
        <v>22100247</v>
      </c>
      <c r="C158" s="47" t="s">
        <v>666</v>
      </c>
      <c r="D158" s="37">
        <v>4400000</v>
      </c>
      <c r="E158" s="25" t="s">
        <v>20</v>
      </c>
      <c r="F158" s="59">
        <v>4400000</v>
      </c>
      <c r="G158" s="37"/>
      <c r="H158" s="38"/>
      <c r="I158" s="38"/>
    </row>
    <row r="159" spans="1:9" ht="15" customHeight="1" x14ac:dyDescent="0.25">
      <c r="A159" s="1233" t="s">
        <v>667</v>
      </c>
      <c r="B159" s="1233"/>
      <c r="C159" s="1233"/>
      <c r="D159" s="41">
        <f>SUM(D157:D158)</f>
        <v>15000000</v>
      </c>
      <c r="E159" s="42">
        <f>SUM(E157:E158)</f>
        <v>0</v>
      </c>
      <c r="F159" s="42">
        <f>SUM(F157:F158)</f>
        <v>15000000</v>
      </c>
      <c r="G159" s="41"/>
      <c r="H159" s="1232"/>
      <c r="I159" s="1232"/>
    </row>
    <row r="160" spans="1:9" x14ac:dyDescent="0.25">
      <c r="A160" s="34">
        <v>19</v>
      </c>
      <c r="B160" s="35" t="s">
        <v>710</v>
      </c>
      <c r="G160" s="36"/>
      <c r="H160" s="18"/>
      <c r="I160" s="18"/>
    </row>
    <row r="161" spans="1:9" x14ac:dyDescent="0.25">
      <c r="A161" s="45">
        <v>1</v>
      </c>
      <c r="B161" s="46">
        <v>22100365</v>
      </c>
      <c r="C161" s="47" t="s">
        <v>711</v>
      </c>
      <c r="D161" s="37">
        <v>2000000</v>
      </c>
      <c r="E161" s="25" t="s">
        <v>20</v>
      </c>
      <c r="F161" s="59">
        <v>2000000</v>
      </c>
      <c r="G161" s="37"/>
      <c r="H161" s="38"/>
      <c r="I161" s="38"/>
    </row>
    <row r="162" spans="1:9" ht="30" x14ac:dyDescent="0.25">
      <c r="A162" s="45">
        <v>2</v>
      </c>
      <c r="B162" s="46">
        <v>22100261</v>
      </c>
      <c r="C162" s="47" t="s">
        <v>712</v>
      </c>
      <c r="D162" s="37">
        <v>5000000</v>
      </c>
      <c r="E162" s="25" t="s">
        <v>20</v>
      </c>
      <c r="F162" s="59">
        <v>5000000</v>
      </c>
      <c r="G162" s="37"/>
      <c r="H162" s="38"/>
      <c r="I162" s="38"/>
    </row>
    <row r="163" spans="1:9" x14ac:dyDescent="0.25">
      <c r="A163" s="45">
        <v>3</v>
      </c>
      <c r="B163" s="46">
        <v>22100389</v>
      </c>
      <c r="C163" s="47" t="s">
        <v>713</v>
      </c>
      <c r="D163" s="37">
        <v>1500000</v>
      </c>
      <c r="E163" s="25" t="s">
        <v>20</v>
      </c>
      <c r="F163" s="59">
        <v>1500000</v>
      </c>
      <c r="G163" s="37"/>
      <c r="H163" s="38"/>
      <c r="I163" s="38"/>
    </row>
    <row r="164" spans="1:9" x14ac:dyDescent="0.25">
      <c r="A164" s="45">
        <v>4</v>
      </c>
      <c r="B164" s="46">
        <v>22100366</v>
      </c>
      <c r="C164" s="47" t="s">
        <v>714</v>
      </c>
      <c r="D164" s="37">
        <v>6500000</v>
      </c>
      <c r="E164" s="25" t="s">
        <v>20</v>
      </c>
      <c r="F164" s="59">
        <v>6500000</v>
      </c>
      <c r="G164" s="37"/>
      <c r="H164" s="38"/>
      <c r="I164" s="38"/>
    </row>
    <row r="165" spans="1:9" ht="15" customHeight="1" x14ac:dyDescent="0.25">
      <c r="A165" s="1233" t="s">
        <v>715</v>
      </c>
      <c r="B165" s="1233"/>
      <c r="C165" s="1233"/>
      <c r="D165" s="41">
        <f>SUM(D161:D164)</f>
        <v>15000000</v>
      </c>
      <c r="E165" s="42">
        <f>SUM(E161:E164)</f>
        <v>0</v>
      </c>
      <c r="F165" s="42">
        <f>SUM(F161:F164)</f>
        <v>15000000</v>
      </c>
      <c r="G165" s="41"/>
      <c r="H165" s="1232"/>
      <c r="I165" s="1232"/>
    </row>
    <row r="166" spans="1:9" x14ac:dyDescent="0.25">
      <c r="A166" s="50">
        <v>20</v>
      </c>
      <c r="B166" s="35" t="s">
        <v>771</v>
      </c>
      <c r="G166" s="36"/>
      <c r="H166" s="18"/>
      <c r="I166" s="18"/>
    </row>
    <row r="167" spans="1:9" ht="30" x14ac:dyDescent="0.25">
      <c r="A167" s="45">
        <v>1</v>
      </c>
      <c r="B167" s="46">
        <v>22100629</v>
      </c>
      <c r="C167" s="47" t="s">
        <v>772</v>
      </c>
      <c r="D167" s="37">
        <v>2500000</v>
      </c>
      <c r="E167" s="25" t="s">
        <v>20</v>
      </c>
      <c r="F167" s="59">
        <v>1500000</v>
      </c>
      <c r="G167" s="37"/>
      <c r="H167" s="38"/>
      <c r="I167" s="38"/>
    </row>
    <row r="168" spans="1:9" ht="30" x14ac:dyDescent="0.25">
      <c r="A168" s="45">
        <v>2</v>
      </c>
      <c r="B168" s="46">
        <v>22100630</v>
      </c>
      <c r="C168" s="47" t="s">
        <v>773</v>
      </c>
      <c r="D168" s="37">
        <v>2500000</v>
      </c>
      <c r="E168" s="25" t="s">
        <v>20</v>
      </c>
      <c r="F168" s="59">
        <v>0</v>
      </c>
      <c r="G168" s="37"/>
      <c r="H168" s="38"/>
      <c r="I168" s="38"/>
    </row>
    <row r="169" spans="1:9" x14ac:dyDescent="0.25">
      <c r="A169" s="45">
        <v>3</v>
      </c>
      <c r="B169" s="46">
        <v>22100262</v>
      </c>
      <c r="C169" s="47" t="s">
        <v>281</v>
      </c>
      <c r="D169" s="37">
        <v>6000000</v>
      </c>
      <c r="E169" s="37">
        <v>764000</v>
      </c>
      <c r="F169" s="59">
        <v>2000000</v>
      </c>
      <c r="G169" s="37"/>
      <c r="H169" s="38"/>
      <c r="I169" s="38"/>
    </row>
    <row r="170" spans="1:9" x14ac:dyDescent="0.25">
      <c r="A170" s="45">
        <v>4</v>
      </c>
      <c r="B170" s="46">
        <v>22100389</v>
      </c>
      <c r="C170" s="47" t="s">
        <v>713</v>
      </c>
      <c r="D170" s="37">
        <v>2000000</v>
      </c>
      <c r="E170" s="25" t="s">
        <v>20</v>
      </c>
      <c r="F170" s="59">
        <v>2000000</v>
      </c>
      <c r="G170" s="37"/>
      <c r="H170" s="38"/>
      <c r="I170" s="38"/>
    </row>
    <row r="171" spans="1:9" x14ac:dyDescent="0.25">
      <c r="A171" s="45">
        <v>5</v>
      </c>
      <c r="B171" s="46">
        <v>22100254</v>
      </c>
      <c r="C171" s="47" t="s">
        <v>774</v>
      </c>
      <c r="D171" s="37">
        <v>1000000</v>
      </c>
      <c r="E171" s="25" t="s">
        <v>20</v>
      </c>
      <c r="F171" s="59">
        <v>1000000</v>
      </c>
      <c r="G171" s="37"/>
      <c r="H171" s="38"/>
      <c r="I171" s="38"/>
    </row>
    <row r="172" spans="1:9" x14ac:dyDescent="0.25">
      <c r="A172" s="45">
        <v>6</v>
      </c>
      <c r="B172" s="46">
        <v>22100478</v>
      </c>
      <c r="C172" s="47" t="s">
        <v>358</v>
      </c>
      <c r="D172" s="37">
        <v>4000000</v>
      </c>
      <c r="E172" s="37">
        <v>1390000</v>
      </c>
      <c r="F172" s="59">
        <v>3000000</v>
      </c>
      <c r="G172" s="37"/>
      <c r="H172" s="38"/>
      <c r="I172" s="38"/>
    </row>
    <row r="173" spans="1:9" x14ac:dyDescent="0.25">
      <c r="A173" s="45">
        <v>7</v>
      </c>
      <c r="B173" s="46">
        <v>22100619</v>
      </c>
      <c r="C173" s="47" t="s">
        <v>775</v>
      </c>
      <c r="D173" s="37">
        <v>5000000</v>
      </c>
      <c r="E173" s="25" t="s">
        <v>20</v>
      </c>
      <c r="F173" s="59">
        <v>5000000</v>
      </c>
      <c r="G173" s="37"/>
      <c r="H173" s="38"/>
      <c r="I173" s="38"/>
    </row>
    <row r="174" spans="1:9" x14ac:dyDescent="0.25">
      <c r="A174" s="1233" t="s">
        <v>776</v>
      </c>
      <c r="B174" s="1233"/>
      <c r="C174" s="1233"/>
      <c r="D174" s="41">
        <f>SUM(D167:D173)</f>
        <v>23000000</v>
      </c>
      <c r="E174" s="41">
        <f>SUM(E167:E173)</f>
        <v>2154000</v>
      </c>
      <c r="F174" s="42">
        <f>SUM(F167:F173)</f>
        <v>14500000</v>
      </c>
      <c r="G174" s="41"/>
      <c r="H174" s="52"/>
      <c r="I174" s="52"/>
    </row>
    <row r="175" spans="1:9" x14ac:dyDescent="0.25">
      <c r="A175" s="50">
        <v>21</v>
      </c>
      <c r="B175" s="35" t="s">
        <v>808</v>
      </c>
      <c r="G175" s="36"/>
      <c r="H175" s="18"/>
      <c r="I175" s="18"/>
    </row>
    <row r="176" spans="1:9" x14ac:dyDescent="0.25">
      <c r="A176" s="45">
        <v>1</v>
      </c>
      <c r="B176" s="45">
        <v>22100262</v>
      </c>
      <c r="C176" s="47" t="s">
        <v>281</v>
      </c>
      <c r="D176" s="37">
        <v>7500000</v>
      </c>
      <c r="E176" s="37">
        <v>568000</v>
      </c>
      <c r="F176" s="26">
        <v>3000000</v>
      </c>
      <c r="G176" s="37"/>
      <c r="H176" s="38"/>
      <c r="I176" s="38"/>
    </row>
    <row r="177" spans="1:9" ht="30" x14ac:dyDescent="0.25">
      <c r="A177" s="45">
        <v>2</v>
      </c>
      <c r="B177" s="45">
        <v>22100428</v>
      </c>
      <c r="C177" s="47" t="s">
        <v>809</v>
      </c>
      <c r="D177" s="37">
        <v>3000000</v>
      </c>
      <c r="E177" s="37">
        <v>988000</v>
      </c>
      <c r="F177" s="26">
        <v>2000000</v>
      </c>
      <c r="G177" s="37"/>
      <c r="H177" s="38"/>
      <c r="I177" s="38"/>
    </row>
    <row r="178" spans="1:9" x14ac:dyDescent="0.25">
      <c r="A178" s="45">
        <v>3</v>
      </c>
      <c r="B178" s="45">
        <v>22100429</v>
      </c>
      <c r="C178" s="47" t="s">
        <v>810</v>
      </c>
      <c r="D178" s="37">
        <v>10000000</v>
      </c>
      <c r="E178" s="37">
        <v>3000000</v>
      </c>
      <c r="F178" s="26">
        <v>5000000</v>
      </c>
      <c r="G178" s="37"/>
      <c r="H178" s="38"/>
      <c r="I178" s="38"/>
    </row>
    <row r="179" spans="1:9" x14ac:dyDescent="0.25">
      <c r="A179" s="45">
        <v>4</v>
      </c>
      <c r="B179" s="45">
        <v>22100430</v>
      </c>
      <c r="C179" s="47" t="s">
        <v>811</v>
      </c>
      <c r="D179" s="37">
        <v>10000000</v>
      </c>
      <c r="E179" s="25" t="s">
        <v>20</v>
      </c>
      <c r="F179" s="26" t="s">
        <v>20</v>
      </c>
      <c r="G179" s="37"/>
      <c r="H179" s="38"/>
      <c r="I179" s="38"/>
    </row>
    <row r="180" spans="1:9" ht="30" x14ac:dyDescent="0.25">
      <c r="A180" s="45">
        <v>5</v>
      </c>
      <c r="B180" s="45">
        <v>22100431</v>
      </c>
      <c r="C180" s="47" t="s">
        <v>812</v>
      </c>
      <c r="D180" s="37">
        <v>4000000</v>
      </c>
      <c r="E180" s="25" t="s">
        <v>20</v>
      </c>
      <c r="F180" s="26">
        <v>2000000</v>
      </c>
      <c r="G180" s="37"/>
      <c r="H180" s="38"/>
      <c r="I180" s="38"/>
    </row>
    <row r="181" spans="1:9" ht="30" x14ac:dyDescent="0.25">
      <c r="A181" s="45">
        <v>6</v>
      </c>
      <c r="B181" s="45">
        <v>22100432</v>
      </c>
      <c r="C181" s="47" t="s">
        <v>813</v>
      </c>
      <c r="D181" s="37">
        <v>5000000</v>
      </c>
      <c r="E181" s="25" t="s">
        <v>20</v>
      </c>
      <c r="F181" s="26">
        <v>3000000</v>
      </c>
      <c r="G181" s="37"/>
      <c r="H181" s="38"/>
      <c r="I181" s="38"/>
    </row>
    <row r="182" spans="1:9" x14ac:dyDescent="0.25">
      <c r="A182" s="45">
        <v>7</v>
      </c>
      <c r="B182" s="45">
        <v>22100433</v>
      </c>
      <c r="C182" s="47" t="s">
        <v>814</v>
      </c>
      <c r="D182" s="37">
        <v>2000000</v>
      </c>
      <c r="E182" s="25" t="s">
        <v>20</v>
      </c>
      <c r="F182" s="26">
        <v>2000000</v>
      </c>
      <c r="G182" s="37"/>
      <c r="H182" s="38"/>
      <c r="I182" s="38"/>
    </row>
    <row r="183" spans="1:9" x14ac:dyDescent="0.25">
      <c r="A183" s="45">
        <v>8</v>
      </c>
      <c r="B183" s="45">
        <v>22100434</v>
      </c>
      <c r="C183" s="47" t="s">
        <v>815</v>
      </c>
      <c r="D183" s="37">
        <v>5000000</v>
      </c>
      <c r="E183" s="37">
        <v>1872000</v>
      </c>
      <c r="F183" s="26">
        <v>5000000</v>
      </c>
      <c r="G183" s="37"/>
      <c r="H183" s="38"/>
      <c r="I183" s="38"/>
    </row>
    <row r="184" spans="1:9" x14ac:dyDescent="0.25">
      <c r="A184" s="45">
        <v>9</v>
      </c>
      <c r="B184" s="45">
        <v>22100435</v>
      </c>
      <c r="C184" s="47" t="s">
        <v>816</v>
      </c>
      <c r="D184" s="37">
        <v>1000000</v>
      </c>
      <c r="E184" s="25" t="s">
        <v>20</v>
      </c>
      <c r="F184" s="26">
        <v>1000000</v>
      </c>
      <c r="G184" s="37"/>
      <c r="H184" s="38"/>
      <c r="I184" s="38"/>
    </row>
    <row r="185" spans="1:9" ht="45" x14ac:dyDescent="0.25">
      <c r="A185" s="45">
        <v>10</v>
      </c>
      <c r="B185" s="45">
        <v>22100436</v>
      </c>
      <c r="C185" s="47" t="s">
        <v>817</v>
      </c>
      <c r="D185" s="37">
        <v>3000000</v>
      </c>
      <c r="E185" s="25" t="s">
        <v>20</v>
      </c>
      <c r="F185" s="26">
        <v>3000000</v>
      </c>
      <c r="G185" s="37"/>
      <c r="H185" s="38"/>
      <c r="I185" s="38"/>
    </row>
    <row r="186" spans="1:9" x14ac:dyDescent="0.25">
      <c r="A186" s="45">
        <v>11</v>
      </c>
      <c r="B186" s="45">
        <v>22100437</v>
      </c>
      <c r="C186" s="47" t="s">
        <v>818</v>
      </c>
      <c r="D186" s="37">
        <v>2000000</v>
      </c>
      <c r="E186" s="25" t="s">
        <v>20</v>
      </c>
      <c r="F186" s="26">
        <v>2000000</v>
      </c>
      <c r="G186" s="37"/>
      <c r="H186" s="38"/>
      <c r="I186" s="38"/>
    </row>
    <row r="187" spans="1:9" ht="30" x14ac:dyDescent="0.25">
      <c r="A187" s="45">
        <v>12</v>
      </c>
      <c r="B187" s="45">
        <v>22100438</v>
      </c>
      <c r="C187" s="47" t="s">
        <v>819</v>
      </c>
      <c r="D187" s="37">
        <v>4000000</v>
      </c>
      <c r="E187" s="25" t="s">
        <v>20</v>
      </c>
      <c r="F187" s="26">
        <v>1000000</v>
      </c>
      <c r="G187" s="37"/>
      <c r="H187" s="38"/>
      <c r="I187" s="38"/>
    </row>
    <row r="188" spans="1:9" ht="30" x14ac:dyDescent="0.25">
      <c r="A188" s="45">
        <v>13</v>
      </c>
      <c r="B188" s="45">
        <v>22100439</v>
      </c>
      <c r="C188" s="47" t="s">
        <v>820</v>
      </c>
      <c r="D188" s="37">
        <v>2000000</v>
      </c>
      <c r="E188" s="25" t="s">
        <v>20</v>
      </c>
      <c r="F188" s="26">
        <v>2000000</v>
      </c>
      <c r="G188" s="37"/>
      <c r="H188" s="38"/>
      <c r="I188" s="38"/>
    </row>
    <row r="189" spans="1:9" x14ac:dyDescent="0.25">
      <c r="A189" s="45">
        <v>14</v>
      </c>
      <c r="B189" s="45">
        <v>22100440</v>
      </c>
      <c r="C189" s="47" t="s">
        <v>821</v>
      </c>
      <c r="D189" s="37">
        <v>1000000</v>
      </c>
      <c r="E189" s="25" t="s">
        <v>20</v>
      </c>
      <c r="F189" s="26">
        <v>500000</v>
      </c>
      <c r="G189" s="37"/>
      <c r="H189" s="38"/>
      <c r="I189" s="38"/>
    </row>
    <row r="190" spans="1:9" ht="30" x14ac:dyDescent="0.25">
      <c r="A190" s="45">
        <v>15</v>
      </c>
      <c r="B190" s="45">
        <v>22100441</v>
      </c>
      <c r="C190" s="47" t="s">
        <v>822</v>
      </c>
      <c r="D190" s="37">
        <v>2000000</v>
      </c>
      <c r="E190" s="25" t="s">
        <v>20</v>
      </c>
      <c r="F190" s="26">
        <v>1000000</v>
      </c>
      <c r="G190" s="37"/>
      <c r="H190" s="38"/>
      <c r="I190" s="38"/>
    </row>
    <row r="191" spans="1:9" x14ac:dyDescent="0.25">
      <c r="A191" s="45">
        <v>16</v>
      </c>
      <c r="B191" s="45">
        <v>22100442</v>
      </c>
      <c r="C191" s="47" t="s">
        <v>823</v>
      </c>
      <c r="D191" s="37">
        <v>1000000</v>
      </c>
      <c r="E191" s="25" t="s">
        <v>20</v>
      </c>
      <c r="F191" s="26">
        <v>500000</v>
      </c>
      <c r="G191" s="37"/>
      <c r="H191" s="38"/>
      <c r="I191" s="38"/>
    </row>
    <row r="192" spans="1:9" ht="30" x14ac:dyDescent="0.25">
      <c r="A192" s="45">
        <v>17</v>
      </c>
      <c r="B192" s="45">
        <v>22100444</v>
      </c>
      <c r="C192" s="47" t="s">
        <v>824</v>
      </c>
      <c r="D192" s="37">
        <v>4000000</v>
      </c>
      <c r="E192" s="25" t="s">
        <v>20</v>
      </c>
      <c r="F192" s="26">
        <v>2000000</v>
      </c>
      <c r="G192" s="37"/>
      <c r="H192" s="38"/>
      <c r="I192" s="38"/>
    </row>
    <row r="193" spans="1:9" x14ac:dyDescent="0.25">
      <c r="A193" s="45">
        <v>18</v>
      </c>
      <c r="B193" s="45">
        <v>22100445</v>
      </c>
      <c r="C193" s="47" t="s">
        <v>825</v>
      </c>
      <c r="D193" s="37">
        <v>3000000</v>
      </c>
      <c r="E193" s="25" t="s">
        <v>20</v>
      </c>
      <c r="F193" s="26">
        <v>2000000</v>
      </c>
      <c r="G193" s="37"/>
      <c r="H193" s="38"/>
      <c r="I193" s="38"/>
    </row>
    <row r="194" spans="1:9" x14ac:dyDescent="0.25">
      <c r="A194" s="45">
        <v>19</v>
      </c>
      <c r="B194" s="45">
        <v>22100443</v>
      </c>
      <c r="C194" s="47" t="s">
        <v>826</v>
      </c>
      <c r="D194" s="37">
        <v>10000000</v>
      </c>
      <c r="E194" s="37">
        <v>900000</v>
      </c>
      <c r="F194" s="26">
        <v>3000000</v>
      </c>
      <c r="G194" s="37"/>
      <c r="H194" s="38"/>
      <c r="I194" s="38"/>
    </row>
    <row r="195" spans="1:9" x14ac:dyDescent="0.25">
      <c r="A195" s="45">
        <v>20</v>
      </c>
      <c r="B195" s="45">
        <v>22100254</v>
      </c>
      <c r="C195" s="47" t="s">
        <v>774</v>
      </c>
      <c r="D195" s="37">
        <v>500000</v>
      </c>
      <c r="E195" s="25" t="s">
        <v>20</v>
      </c>
      <c r="F195" s="26">
        <v>500000</v>
      </c>
      <c r="G195" s="37"/>
      <c r="H195" s="38"/>
      <c r="I195" s="38"/>
    </row>
    <row r="196" spans="1:9" ht="15" customHeight="1" x14ac:dyDescent="0.25">
      <c r="A196" s="1233" t="s">
        <v>827</v>
      </c>
      <c r="B196" s="1233"/>
      <c r="C196" s="1233"/>
      <c r="D196" s="41">
        <f>SUM(D176:D195)</f>
        <v>80000000</v>
      </c>
      <c r="E196" s="41">
        <f>SUM(E176:E195)</f>
        <v>7328000</v>
      </c>
      <c r="F196" s="42">
        <f>SUM(F176:F195)</f>
        <v>40500000</v>
      </c>
      <c r="G196" s="37"/>
      <c r="H196" s="1236"/>
      <c r="I196" s="1236"/>
    </row>
    <row r="197" spans="1:9" x14ac:dyDescent="0.25">
      <c r="A197" s="50">
        <v>22</v>
      </c>
      <c r="B197" s="35" t="s">
        <v>876</v>
      </c>
      <c r="G197" s="36"/>
      <c r="H197" s="18"/>
      <c r="I197" s="18"/>
    </row>
    <row r="198" spans="1:9" ht="30" x14ac:dyDescent="0.25">
      <c r="A198" s="45">
        <v>1</v>
      </c>
      <c r="B198" s="46">
        <v>22100265</v>
      </c>
      <c r="C198" s="47" t="s">
        <v>638</v>
      </c>
      <c r="D198" s="37">
        <v>40000000</v>
      </c>
      <c r="E198" s="55">
        <v>934200</v>
      </c>
      <c r="F198" s="26">
        <v>20000000</v>
      </c>
      <c r="G198" s="37"/>
      <c r="H198" s="38"/>
      <c r="I198" s="38"/>
    </row>
    <row r="199" spans="1:9" x14ac:dyDescent="0.25">
      <c r="A199" s="45">
        <v>2</v>
      </c>
      <c r="B199" s="46">
        <v>22100446</v>
      </c>
      <c r="C199" s="47" t="s">
        <v>877</v>
      </c>
      <c r="D199" s="37">
        <v>10000000</v>
      </c>
      <c r="E199" s="25" t="s">
        <v>20</v>
      </c>
      <c r="F199" s="26">
        <v>8000000</v>
      </c>
      <c r="G199" s="37"/>
      <c r="H199" s="38"/>
      <c r="I199" s="38"/>
    </row>
    <row r="200" spans="1:9" x14ac:dyDescent="0.25">
      <c r="A200" s="45">
        <v>3</v>
      </c>
      <c r="B200" s="46">
        <v>22100449</v>
      </c>
      <c r="C200" s="47" t="s">
        <v>878</v>
      </c>
      <c r="D200" s="37">
        <v>2000000</v>
      </c>
      <c r="E200" s="25" t="s">
        <v>20</v>
      </c>
      <c r="F200" s="26">
        <v>2000000</v>
      </c>
      <c r="G200" s="37"/>
      <c r="H200" s="38"/>
      <c r="I200" s="38"/>
    </row>
    <row r="201" spans="1:9" x14ac:dyDescent="0.25">
      <c r="A201" s="45">
        <v>4</v>
      </c>
      <c r="B201" s="46">
        <v>22100450</v>
      </c>
      <c r="C201" s="47" t="s">
        <v>879</v>
      </c>
      <c r="D201" s="37">
        <v>142000000</v>
      </c>
      <c r="E201" s="25" t="s">
        <v>20</v>
      </c>
      <c r="F201" s="26">
        <v>100000000</v>
      </c>
      <c r="G201" s="37"/>
      <c r="H201" s="38"/>
      <c r="I201" s="38"/>
    </row>
    <row r="202" spans="1:9" ht="35.450000000000003" customHeight="1" x14ac:dyDescent="0.25">
      <c r="A202" s="45">
        <v>5</v>
      </c>
      <c r="B202" s="46">
        <v>22100453</v>
      </c>
      <c r="C202" s="47" t="s">
        <v>880</v>
      </c>
      <c r="D202" s="37">
        <v>15000000</v>
      </c>
      <c r="E202" s="25" t="s">
        <v>20</v>
      </c>
      <c r="F202" s="26">
        <v>22000000</v>
      </c>
      <c r="G202" s="37"/>
      <c r="H202" s="38"/>
      <c r="I202" s="38"/>
    </row>
    <row r="203" spans="1:9" ht="30" x14ac:dyDescent="0.25">
      <c r="A203" s="45">
        <v>6</v>
      </c>
      <c r="B203" s="46">
        <v>22100455</v>
      </c>
      <c r="C203" s="47" t="s">
        <v>881</v>
      </c>
      <c r="D203" s="37">
        <v>10000000</v>
      </c>
      <c r="E203" s="55">
        <v>2300000</v>
      </c>
      <c r="F203" s="26">
        <v>5000000</v>
      </c>
      <c r="G203" s="37"/>
      <c r="H203" s="38"/>
      <c r="I203" s="38"/>
    </row>
    <row r="204" spans="1:9" ht="30" x14ac:dyDescent="0.25">
      <c r="A204" s="45">
        <v>7</v>
      </c>
      <c r="B204" s="46">
        <v>22100454</v>
      </c>
      <c r="C204" s="47" t="s">
        <v>882</v>
      </c>
      <c r="D204" s="37">
        <v>52291541</v>
      </c>
      <c r="E204" s="25" t="s">
        <v>20</v>
      </c>
      <c r="F204" s="26">
        <v>20291541</v>
      </c>
      <c r="G204" s="37"/>
      <c r="H204" s="38"/>
      <c r="I204" s="38"/>
    </row>
    <row r="205" spans="1:9" x14ac:dyDescent="0.25">
      <c r="A205" s="45">
        <v>8</v>
      </c>
      <c r="B205" s="46">
        <v>22100456</v>
      </c>
      <c r="C205" s="47" t="s">
        <v>883</v>
      </c>
      <c r="D205" s="37">
        <v>15000000</v>
      </c>
      <c r="E205" s="55">
        <v>3366000</v>
      </c>
      <c r="F205" s="26">
        <v>12000000</v>
      </c>
      <c r="G205" s="37"/>
      <c r="H205" s="38"/>
      <c r="I205" s="38"/>
    </row>
    <row r="206" spans="1:9" x14ac:dyDescent="0.25">
      <c r="A206" s="45">
        <v>9</v>
      </c>
      <c r="B206" s="46">
        <v>22100457</v>
      </c>
      <c r="C206" s="47" t="s">
        <v>884</v>
      </c>
      <c r="D206" s="37">
        <v>50000000</v>
      </c>
      <c r="E206" s="25" t="s">
        <v>20</v>
      </c>
      <c r="F206" s="26">
        <v>30000000</v>
      </c>
      <c r="G206" s="37"/>
      <c r="H206" s="38"/>
      <c r="I206" s="38"/>
    </row>
    <row r="207" spans="1:9" ht="30" x14ac:dyDescent="0.25">
      <c r="A207" s="45">
        <v>10</v>
      </c>
      <c r="B207" s="46">
        <v>22100458</v>
      </c>
      <c r="C207" s="47" t="s">
        <v>885</v>
      </c>
      <c r="D207" s="37">
        <v>2000000</v>
      </c>
      <c r="E207" s="25" t="s">
        <v>20</v>
      </c>
      <c r="F207" s="26">
        <v>1000000</v>
      </c>
      <c r="G207" s="37"/>
      <c r="H207" s="38"/>
      <c r="I207" s="38"/>
    </row>
    <row r="208" spans="1:9" x14ac:dyDescent="0.25">
      <c r="A208" s="45">
        <v>11</v>
      </c>
      <c r="B208" s="46">
        <v>22100460</v>
      </c>
      <c r="C208" s="47" t="s">
        <v>886</v>
      </c>
      <c r="D208" s="37">
        <v>10000000</v>
      </c>
      <c r="E208" s="25" t="s">
        <v>20</v>
      </c>
      <c r="F208" s="26">
        <v>6000000</v>
      </c>
      <c r="G208" s="37"/>
      <c r="H208" s="38"/>
      <c r="I208" s="38"/>
    </row>
    <row r="209" spans="1:9" x14ac:dyDescent="0.25">
      <c r="A209" s="45">
        <v>12</v>
      </c>
      <c r="B209" s="46">
        <v>22100461</v>
      </c>
      <c r="C209" s="47" t="s">
        <v>887</v>
      </c>
      <c r="D209" s="37">
        <v>60000000</v>
      </c>
      <c r="E209" s="25" t="s">
        <v>20</v>
      </c>
      <c r="F209" s="26">
        <v>2000000</v>
      </c>
      <c r="G209" s="37"/>
      <c r="H209" s="38"/>
      <c r="I209" s="38"/>
    </row>
    <row r="210" spans="1:9" ht="30" x14ac:dyDescent="0.25">
      <c r="A210" s="45">
        <v>13</v>
      </c>
      <c r="B210" s="46">
        <v>22100650</v>
      </c>
      <c r="C210" s="47" t="s">
        <v>888</v>
      </c>
      <c r="D210" s="37">
        <v>100000000</v>
      </c>
      <c r="E210" s="25" t="s">
        <v>20</v>
      </c>
      <c r="F210" s="26">
        <v>100000000</v>
      </c>
      <c r="G210" s="37"/>
      <c r="H210" s="38"/>
      <c r="I210" s="38"/>
    </row>
    <row r="211" spans="1:9" ht="30" x14ac:dyDescent="0.25">
      <c r="A211" s="45">
        <v>14</v>
      </c>
      <c r="B211" s="46">
        <v>22100408</v>
      </c>
      <c r="C211" s="47" t="s">
        <v>889</v>
      </c>
      <c r="D211" s="37">
        <v>10000000</v>
      </c>
      <c r="E211" s="25" t="s">
        <v>20</v>
      </c>
      <c r="F211" s="26">
        <v>5000000</v>
      </c>
      <c r="G211" s="37"/>
      <c r="H211" s="38"/>
      <c r="I211" s="38"/>
    </row>
    <row r="212" spans="1:9" x14ac:dyDescent="0.25">
      <c r="A212" s="45">
        <v>15</v>
      </c>
      <c r="B212" s="46">
        <v>22100678</v>
      </c>
      <c r="C212" s="47" t="s">
        <v>890</v>
      </c>
      <c r="D212" s="37">
        <v>15000000</v>
      </c>
      <c r="E212" s="55">
        <v>3190000</v>
      </c>
      <c r="F212" s="26">
        <v>15000000</v>
      </c>
      <c r="G212" s="37"/>
      <c r="H212" s="38"/>
      <c r="I212" s="38"/>
    </row>
    <row r="213" spans="1:9" ht="30" x14ac:dyDescent="0.25">
      <c r="A213" s="45">
        <v>16</v>
      </c>
      <c r="B213" s="46">
        <v>22100451</v>
      </c>
      <c r="C213" s="47" t="s">
        <v>891</v>
      </c>
      <c r="D213" s="37">
        <v>10000000</v>
      </c>
      <c r="E213" s="25" t="s">
        <v>20</v>
      </c>
      <c r="F213" s="26">
        <v>5000000</v>
      </c>
      <c r="G213" s="37"/>
      <c r="H213" s="38"/>
      <c r="I213" s="38"/>
    </row>
    <row r="214" spans="1:9" ht="30" x14ac:dyDescent="0.25">
      <c r="A214" s="45">
        <v>17</v>
      </c>
      <c r="B214" s="46">
        <v>22100690</v>
      </c>
      <c r="C214" s="47" t="s">
        <v>892</v>
      </c>
      <c r="D214" s="37">
        <v>50000000</v>
      </c>
      <c r="E214" s="25" t="s">
        <v>20</v>
      </c>
      <c r="F214" s="26">
        <v>20000000</v>
      </c>
      <c r="G214" s="37"/>
      <c r="H214" s="38"/>
      <c r="I214" s="38"/>
    </row>
    <row r="215" spans="1:9" ht="30" x14ac:dyDescent="0.25">
      <c r="A215" s="45">
        <v>18</v>
      </c>
      <c r="B215" s="46">
        <v>22100689</v>
      </c>
      <c r="C215" s="47" t="s">
        <v>893</v>
      </c>
      <c r="D215" s="37">
        <v>50000000</v>
      </c>
      <c r="E215" s="25" t="s">
        <v>20</v>
      </c>
      <c r="F215" s="26">
        <v>20000000</v>
      </c>
      <c r="G215" s="37"/>
      <c r="H215" s="38"/>
      <c r="I215" s="38"/>
    </row>
    <row r="216" spans="1:9" x14ac:dyDescent="0.25">
      <c r="A216" s="45">
        <v>19</v>
      </c>
      <c r="B216" s="46">
        <v>22100697</v>
      </c>
      <c r="C216" s="47" t="s">
        <v>894</v>
      </c>
      <c r="D216" s="37">
        <v>12000000</v>
      </c>
      <c r="E216" s="25" t="s">
        <v>20</v>
      </c>
      <c r="F216" s="26">
        <v>10000000</v>
      </c>
      <c r="G216" s="37"/>
      <c r="H216" s="38"/>
      <c r="I216" s="38"/>
    </row>
    <row r="217" spans="1:9" ht="30" x14ac:dyDescent="0.25">
      <c r="A217" s="45">
        <v>20</v>
      </c>
      <c r="B217" s="46">
        <v>22100397</v>
      </c>
      <c r="C217" s="47" t="s">
        <v>895</v>
      </c>
      <c r="D217" s="37">
        <v>20000000</v>
      </c>
      <c r="E217" s="25" t="s">
        <v>20</v>
      </c>
      <c r="F217" s="26">
        <v>10000000</v>
      </c>
      <c r="G217" s="37"/>
      <c r="H217" s="38"/>
      <c r="I217" s="38"/>
    </row>
    <row r="218" spans="1:9" ht="30" x14ac:dyDescent="0.25">
      <c r="A218" s="45">
        <v>21</v>
      </c>
      <c r="B218" s="46">
        <v>22100447</v>
      </c>
      <c r="C218" s="47" t="s">
        <v>896</v>
      </c>
      <c r="D218" s="37">
        <v>5000000</v>
      </c>
      <c r="E218" s="25" t="s">
        <v>20</v>
      </c>
      <c r="F218" s="26">
        <v>5000000</v>
      </c>
      <c r="G218" s="37"/>
      <c r="H218" s="38"/>
      <c r="I218" s="38"/>
    </row>
    <row r="219" spans="1:9" ht="30" x14ac:dyDescent="0.25">
      <c r="A219" s="45">
        <v>22</v>
      </c>
      <c r="B219" s="46">
        <v>22100459</v>
      </c>
      <c r="C219" s="47" t="s">
        <v>897</v>
      </c>
      <c r="D219" s="37">
        <v>20000000</v>
      </c>
      <c r="E219" s="25" t="s">
        <v>20</v>
      </c>
      <c r="F219" s="26">
        <v>10000000</v>
      </c>
      <c r="G219" s="37"/>
      <c r="H219" s="38"/>
      <c r="I219" s="38"/>
    </row>
    <row r="220" spans="1:9" x14ac:dyDescent="0.25">
      <c r="A220" s="1233" t="s">
        <v>919</v>
      </c>
      <c r="B220" s="1233"/>
      <c r="C220" s="1233"/>
      <c r="D220" s="41">
        <f>SUM(D198:D219)</f>
        <v>700291541</v>
      </c>
      <c r="E220" s="41">
        <f>SUM(E198:E219)</f>
        <v>9790200</v>
      </c>
      <c r="F220" s="42">
        <f>SUM(F198:F219)</f>
        <v>428291541</v>
      </c>
      <c r="G220" s="41"/>
      <c r="H220" s="1232"/>
      <c r="I220" s="1232"/>
    </row>
    <row r="221" spans="1:9" x14ac:dyDescent="0.25">
      <c r="A221" s="50">
        <v>23</v>
      </c>
      <c r="B221" s="35" t="s">
        <v>941</v>
      </c>
      <c r="C221" s="52"/>
      <c r="D221" s="52"/>
      <c r="E221" s="52"/>
      <c r="F221" s="61"/>
      <c r="G221" s="62"/>
      <c r="H221" s="52"/>
      <c r="I221" s="52"/>
    </row>
    <row r="222" spans="1:9" x14ac:dyDescent="0.25">
      <c r="A222" s="45">
        <v>1</v>
      </c>
      <c r="B222" s="46">
        <v>22100524</v>
      </c>
      <c r="C222" s="47" t="s">
        <v>942</v>
      </c>
      <c r="D222" s="37">
        <v>60000000</v>
      </c>
      <c r="E222" s="55">
        <v>60000000</v>
      </c>
      <c r="F222" s="59">
        <v>60000000</v>
      </c>
      <c r="G222" s="40"/>
      <c r="H222" s="38"/>
      <c r="I222" s="38"/>
    </row>
    <row r="223" spans="1:9" ht="30" x14ac:dyDescent="0.25">
      <c r="A223" s="45">
        <v>2</v>
      </c>
      <c r="B223" s="46">
        <v>22100523</v>
      </c>
      <c r="C223" s="47" t="s">
        <v>943</v>
      </c>
      <c r="D223" s="37">
        <v>140000000</v>
      </c>
      <c r="E223" s="55">
        <v>23333333.329999998</v>
      </c>
      <c r="F223" s="59">
        <v>140000000</v>
      </c>
      <c r="G223" s="37"/>
      <c r="H223" s="38"/>
      <c r="I223" s="38"/>
    </row>
    <row r="224" spans="1:9" x14ac:dyDescent="0.25">
      <c r="A224" s="45">
        <v>3</v>
      </c>
      <c r="B224" s="46">
        <v>22100521</v>
      </c>
      <c r="C224" s="47" t="s">
        <v>944</v>
      </c>
      <c r="D224" s="37">
        <v>43236000</v>
      </c>
      <c r="E224" s="55">
        <v>7206000</v>
      </c>
      <c r="F224" s="59">
        <v>43236000</v>
      </c>
      <c r="G224" s="37"/>
      <c r="H224" s="38"/>
      <c r="I224" s="38"/>
    </row>
    <row r="225" spans="1:9" ht="30" x14ac:dyDescent="0.25">
      <c r="A225" s="45">
        <v>4</v>
      </c>
      <c r="B225" s="46">
        <v>22100525</v>
      </c>
      <c r="C225" s="47" t="s">
        <v>945</v>
      </c>
      <c r="D225" s="37">
        <v>5000000</v>
      </c>
      <c r="E225" s="55">
        <v>1650000</v>
      </c>
      <c r="F225" s="59">
        <v>5000000</v>
      </c>
      <c r="G225" s="37"/>
      <c r="H225" s="38"/>
      <c r="I225" s="38"/>
    </row>
    <row r="226" spans="1:9" ht="30" x14ac:dyDescent="0.25">
      <c r="A226" s="45">
        <v>5</v>
      </c>
      <c r="B226" s="46">
        <v>22100528</v>
      </c>
      <c r="C226" s="47" t="s">
        <v>160</v>
      </c>
      <c r="D226" s="37">
        <v>40000000</v>
      </c>
      <c r="E226" s="55">
        <v>40000000</v>
      </c>
      <c r="F226" s="59">
        <v>40000000</v>
      </c>
      <c r="G226" s="40"/>
      <c r="H226" s="38"/>
      <c r="I226" s="38"/>
    </row>
    <row r="227" spans="1:9" x14ac:dyDescent="0.25">
      <c r="A227" s="45">
        <v>6</v>
      </c>
      <c r="B227" s="46">
        <v>22100529</v>
      </c>
      <c r="C227" s="47" t="s">
        <v>946</v>
      </c>
      <c r="D227" s="37">
        <v>3000000</v>
      </c>
      <c r="E227" s="25" t="s">
        <v>20</v>
      </c>
      <c r="F227" s="59">
        <v>3000000</v>
      </c>
      <c r="G227" s="37"/>
      <c r="H227" s="38"/>
      <c r="I227" s="38"/>
    </row>
    <row r="228" spans="1:9" ht="30" x14ac:dyDescent="0.25">
      <c r="A228" s="45">
        <v>7</v>
      </c>
      <c r="B228" s="46">
        <v>22100530</v>
      </c>
      <c r="C228" s="47" t="s">
        <v>161</v>
      </c>
      <c r="D228" s="37">
        <v>3000000</v>
      </c>
      <c r="E228" s="55">
        <v>150000</v>
      </c>
      <c r="F228" s="59">
        <v>3000000</v>
      </c>
      <c r="G228" s="37"/>
      <c r="H228" s="38"/>
      <c r="I228" s="38"/>
    </row>
    <row r="229" spans="1:9" ht="45" x14ac:dyDescent="0.25">
      <c r="A229" s="45">
        <v>8</v>
      </c>
      <c r="B229" s="46">
        <v>22100533</v>
      </c>
      <c r="C229" s="47" t="s">
        <v>947</v>
      </c>
      <c r="D229" s="37">
        <v>3000000</v>
      </c>
      <c r="E229" s="55">
        <v>2054000</v>
      </c>
      <c r="F229" s="59">
        <v>3000000</v>
      </c>
      <c r="G229" s="37"/>
      <c r="H229" s="38"/>
      <c r="I229" s="38"/>
    </row>
    <row r="230" spans="1:9" ht="30" x14ac:dyDescent="0.25">
      <c r="A230" s="45">
        <v>9</v>
      </c>
      <c r="B230" s="46">
        <v>22100534</v>
      </c>
      <c r="C230" s="47" t="s">
        <v>948</v>
      </c>
      <c r="D230" s="37">
        <v>1764000</v>
      </c>
      <c r="E230" s="25" t="s">
        <v>20</v>
      </c>
      <c r="F230" s="59">
        <v>1764000</v>
      </c>
      <c r="G230" s="37"/>
      <c r="H230" s="38"/>
      <c r="I230" s="38"/>
    </row>
    <row r="231" spans="1:9" ht="30" x14ac:dyDescent="0.25">
      <c r="A231" s="45">
        <v>10</v>
      </c>
      <c r="B231" s="46">
        <v>22100535</v>
      </c>
      <c r="C231" s="47" t="s">
        <v>949</v>
      </c>
      <c r="D231" s="37">
        <v>1000000</v>
      </c>
      <c r="E231" s="25" t="s">
        <v>20</v>
      </c>
      <c r="F231" s="59">
        <v>1000000</v>
      </c>
      <c r="G231" s="37"/>
      <c r="H231" s="38"/>
      <c r="I231" s="38"/>
    </row>
    <row r="232" spans="1:9" x14ac:dyDescent="0.25">
      <c r="A232" s="45">
        <v>11</v>
      </c>
      <c r="B232" s="46">
        <v>22100539</v>
      </c>
      <c r="C232" s="47" t="s">
        <v>950</v>
      </c>
      <c r="D232" s="37">
        <v>2000000</v>
      </c>
      <c r="E232" s="55">
        <v>970000</v>
      </c>
      <c r="F232" s="59">
        <v>2000000</v>
      </c>
      <c r="G232" s="37"/>
      <c r="H232" s="38"/>
      <c r="I232" s="38"/>
    </row>
    <row r="233" spans="1:9" x14ac:dyDescent="0.25">
      <c r="A233" s="45">
        <v>12</v>
      </c>
      <c r="B233" s="46">
        <v>22100543</v>
      </c>
      <c r="C233" s="47" t="s">
        <v>951</v>
      </c>
      <c r="D233" s="37">
        <v>2000000</v>
      </c>
      <c r="E233" s="25" t="s">
        <v>20</v>
      </c>
      <c r="F233" s="59">
        <v>2000000</v>
      </c>
      <c r="G233" s="37"/>
      <c r="H233" s="38"/>
      <c r="I233" s="38"/>
    </row>
    <row r="234" spans="1:9" x14ac:dyDescent="0.25">
      <c r="A234" s="45">
        <v>13</v>
      </c>
      <c r="B234" s="46">
        <v>22100526</v>
      </c>
      <c r="C234" s="47" t="s">
        <v>159</v>
      </c>
      <c r="D234" s="37">
        <v>5000000</v>
      </c>
      <c r="E234" s="55">
        <v>2400000</v>
      </c>
      <c r="F234" s="59">
        <v>5000000</v>
      </c>
      <c r="G234" s="37"/>
      <c r="H234" s="38"/>
      <c r="I234" s="38"/>
    </row>
    <row r="235" spans="1:9" x14ac:dyDescent="0.25">
      <c r="A235" s="45">
        <v>14</v>
      </c>
      <c r="B235" s="46">
        <v>22100204</v>
      </c>
      <c r="C235" s="47" t="s">
        <v>449</v>
      </c>
      <c r="D235" s="37">
        <v>2000000</v>
      </c>
      <c r="E235" s="25" t="s">
        <v>20</v>
      </c>
      <c r="F235" s="59">
        <v>2000000</v>
      </c>
      <c r="G235" s="37"/>
      <c r="H235" s="38"/>
      <c r="I235" s="38"/>
    </row>
    <row r="236" spans="1:9" x14ac:dyDescent="0.25">
      <c r="A236" s="45">
        <v>15</v>
      </c>
      <c r="B236" s="46">
        <v>22100527</v>
      </c>
      <c r="C236" s="47" t="s">
        <v>952</v>
      </c>
      <c r="D236" s="37">
        <v>4000000</v>
      </c>
      <c r="E236" s="25" t="s">
        <v>20</v>
      </c>
      <c r="F236" s="59">
        <v>4000000</v>
      </c>
      <c r="G236" s="37"/>
      <c r="H236" s="38"/>
      <c r="I236" s="38"/>
    </row>
    <row r="237" spans="1:9" ht="30" x14ac:dyDescent="0.25">
      <c r="A237" s="45">
        <v>16</v>
      </c>
      <c r="B237" s="46">
        <v>22100532</v>
      </c>
      <c r="C237" s="47" t="s">
        <v>163</v>
      </c>
      <c r="D237" s="37">
        <v>7000000</v>
      </c>
      <c r="E237" s="25" t="s">
        <v>20</v>
      </c>
      <c r="F237" s="59">
        <v>7000000</v>
      </c>
      <c r="G237" s="37"/>
      <c r="H237" s="38"/>
      <c r="I237" s="38"/>
    </row>
    <row r="238" spans="1:9" ht="30" x14ac:dyDescent="0.25">
      <c r="A238" s="45">
        <v>17</v>
      </c>
      <c r="B238" s="46">
        <v>22100537</v>
      </c>
      <c r="C238" s="47" t="s">
        <v>953</v>
      </c>
      <c r="D238" s="37">
        <v>1000000</v>
      </c>
      <c r="E238" s="25" t="s">
        <v>20</v>
      </c>
      <c r="F238" s="59">
        <v>1000000</v>
      </c>
      <c r="G238" s="37"/>
      <c r="H238" s="38"/>
      <c r="I238" s="38"/>
    </row>
    <row r="239" spans="1:9" ht="30" x14ac:dyDescent="0.25">
      <c r="A239" s="45">
        <v>18</v>
      </c>
      <c r="B239" s="46">
        <v>22100538</v>
      </c>
      <c r="C239" s="47" t="s">
        <v>954</v>
      </c>
      <c r="D239" s="37">
        <v>6000000</v>
      </c>
      <c r="E239" s="25" t="s">
        <v>20</v>
      </c>
      <c r="F239" s="59">
        <v>6000000</v>
      </c>
      <c r="G239" s="37"/>
      <c r="H239" s="38"/>
      <c r="I239" s="38"/>
    </row>
    <row r="240" spans="1:9" x14ac:dyDescent="0.25">
      <c r="A240" s="45">
        <v>19</v>
      </c>
      <c r="B240" s="46">
        <v>22100540</v>
      </c>
      <c r="C240" s="47" t="s">
        <v>955</v>
      </c>
      <c r="D240" s="37">
        <v>1000000</v>
      </c>
      <c r="E240" s="25" t="s">
        <v>20</v>
      </c>
      <c r="F240" s="59">
        <v>1000000</v>
      </c>
      <c r="G240" s="37"/>
      <c r="H240" s="38"/>
      <c r="I240" s="38"/>
    </row>
    <row r="241" spans="1:9" x14ac:dyDescent="0.25">
      <c r="A241" s="1233" t="s">
        <v>956</v>
      </c>
      <c r="B241" s="1233"/>
      <c r="C241" s="1233"/>
      <c r="D241" s="41">
        <f>SUM(D222:D240)</f>
        <v>330000000</v>
      </c>
      <c r="E241" s="41">
        <f>SUM(E222:E240)</f>
        <v>137763333.32999998</v>
      </c>
      <c r="F241" s="42">
        <f>SUM(F222:F240)</f>
        <v>330000000</v>
      </c>
      <c r="G241" s="41"/>
      <c r="H241" s="1232"/>
      <c r="I241" s="1232"/>
    </row>
    <row r="242" spans="1:9" x14ac:dyDescent="0.25">
      <c r="A242" s="50">
        <v>24</v>
      </c>
      <c r="B242" s="35" t="s">
        <v>1007</v>
      </c>
      <c r="G242" s="36"/>
      <c r="H242" s="18"/>
      <c r="I242" s="18"/>
    </row>
    <row r="243" spans="1:9" x14ac:dyDescent="0.25">
      <c r="A243" s="45">
        <v>1</v>
      </c>
      <c r="B243" s="46">
        <v>22100367</v>
      </c>
      <c r="C243" s="47" t="s">
        <v>1008</v>
      </c>
      <c r="D243" s="37">
        <v>5000000</v>
      </c>
      <c r="E243" s="25" t="s">
        <v>20</v>
      </c>
      <c r="F243" s="59">
        <v>2500000</v>
      </c>
      <c r="G243" s="37"/>
      <c r="H243" s="38"/>
      <c r="I243" s="38"/>
    </row>
    <row r="244" spans="1:9" ht="60" x14ac:dyDescent="0.25">
      <c r="A244" s="45">
        <v>2</v>
      </c>
      <c r="B244" s="46">
        <v>22100596</v>
      </c>
      <c r="C244" s="47" t="s">
        <v>1009</v>
      </c>
      <c r="D244" s="37">
        <v>15500000</v>
      </c>
      <c r="E244" s="55">
        <v>965000</v>
      </c>
      <c r="F244" s="59">
        <v>5500000</v>
      </c>
      <c r="G244" s="37"/>
      <c r="H244" s="38"/>
      <c r="I244" s="38"/>
    </row>
    <row r="245" spans="1:9" ht="30" x14ac:dyDescent="0.25">
      <c r="A245" s="45">
        <v>3</v>
      </c>
      <c r="B245" s="46">
        <v>22100597</v>
      </c>
      <c r="C245" s="47" t="s">
        <v>1010</v>
      </c>
      <c r="D245" s="37">
        <v>51000000</v>
      </c>
      <c r="E245" s="55">
        <v>7500000</v>
      </c>
      <c r="F245" s="59">
        <v>25000000</v>
      </c>
      <c r="G245" s="37"/>
      <c r="H245" s="38"/>
      <c r="I245" s="38"/>
    </row>
    <row r="246" spans="1:9" x14ac:dyDescent="0.25">
      <c r="A246" s="45">
        <v>4</v>
      </c>
      <c r="B246" s="46">
        <v>22100262</v>
      </c>
      <c r="C246" s="47" t="s">
        <v>281</v>
      </c>
      <c r="D246" s="37">
        <v>6000000</v>
      </c>
      <c r="E246" s="25" t="s">
        <v>20</v>
      </c>
      <c r="F246" s="59">
        <v>2000000</v>
      </c>
      <c r="G246" s="37"/>
      <c r="H246" s="38"/>
      <c r="I246" s="38"/>
    </row>
    <row r="247" spans="1:9" x14ac:dyDescent="0.25">
      <c r="A247" s="45">
        <v>5</v>
      </c>
      <c r="B247" s="46">
        <v>22100263</v>
      </c>
      <c r="C247" s="47" t="s">
        <v>1011</v>
      </c>
      <c r="D247" s="37">
        <v>2500000</v>
      </c>
      <c r="E247" s="25" t="s">
        <v>20</v>
      </c>
      <c r="F247" s="59">
        <v>2500000</v>
      </c>
      <c r="G247" s="37"/>
      <c r="H247" s="38"/>
      <c r="I247" s="38"/>
    </row>
    <row r="248" spans="1:9" ht="15" customHeight="1" x14ac:dyDescent="0.25">
      <c r="A248" s="1233" t="s">
        <v>1012</v>
      </c>
      <c r="B248" s="1233"/>
      <c r="C248" s="1233"/>
      <c r="D248" s="41">
        <f>SUM(D243:D247)</f>
        <v>80000000</v>
      </c>
      <c r="E248" s="41">
        <f>SUM(E243:E247)</f>
        <v>8465000</v>
      </c>
      <c r="F248" s="42">
        <f>SUM(F243:F247)</f>
        <v>37500000</v>
      </c>
      <c r="G248" s="41"/>
      <c r="H248" s="52"/>
      <c r="I248" s="52"/>
    </row>
    <row r="249" spans="1:9" x14ac:dyDescent="0.25">
      <c r="A249" s="50">
        <v>25</v>
      </c>
      <c r="B249" s="35" t="s">
        <v>1079</v>
      </c>
      <c r="G249" s="36"/>
      <c r="H249" s="18"/>
      <c r="I249" s="18"/>
    </row>
    <row r="250" spans="1:9" x14ac:dyDescent="0.25">
      <c r="A250" s="45">
        <v>1</v>
      </c>
      <c r="B250" s="46">
        <v>22100382</v>
      </c>
      <c r="C250" s="47" t="s">
        <v>1080</v>
      </c>
      <c r="D250" s="37">
        <v>10000000</v>
      </c>
      <c r="E250" s="37">
        <v>4147000</v>
      </c>
      <c r="F250" s="59">
        <v>5000000</v>
      </c>
      <c r="G250" s="37"/>
      <c r="H250" s="18"/>
      <c r="I250" s="18"/>
    </row>
    <row r="251" spans="1:9" ht="30" x14ac:dyDescent="0.25">
      <c r="A251" s="45">
        <v>2</v>
      </c>
      <c r="B251" s="46">
        <v>22100383</v>
      </c>
      <c r="C251" s="47" t="s">
        <v>1081</v>
      </c>
      <c r="D251" s="37">
        <v>20000000</v>
      </c>
      <c r="E251" s="37">
        <v>5000000</v>
      </c>
      <c r="F251" s="59">
        <v>20000000</v>
      </c>
      <c r="G251" s="37"/>
      <c r="H251" s="18"/>
      <c r="I251" s="18"/>
    </row>
    <row r="252" spans="1:9" ht="30" x14ac:dyDescent="0.25">
      <c r="A252" s="45">
        <v>3</v>
      </c>
      <c r="B252" s="46">
        <v>22100384</v>
      </c>
      <c r="C252" s="47" t="s">
        <v>1082</v>
      </c>
      <c r="D252" s="37">
        <v>20000000</v>
      </c>
      <c r="E252" s="37">
        <v>5000000</v>
      </c>
      <c r="F252" s="59">
        <v>15000000</v>
      </c>
      <c r="G252" s="37"/>
      <c r="H252" s="18"/>
      <c r="I252" s="18"/>
    </row>
    <row r="253" spans="1:9" x14ac:dyDescent="0.25">
      <c r="A253" s="45">
        <v>4</v>
      </c>
      <c r="B253" s="46">
        <v>22100385</v>
      </c>
      <c r="C253" s="47" t="s">
        <v>1083</v>
      </c>
      <c r="D253" s="37">
        <v>10000000</v>
      </c>
      <c r="E253" s="25" t="s">
        <v>20</v>
      </c>
      <c r="F253" s="59">
        <v>10000000</v>
      </c>
      <c r="G253" s="37"/>
      <c r="H253" s="18"/>
      <c r="I253" s="18"/>
    </row>
    <row r="254" spans="1:9" ht="30" x14ac:dyDescent="0.25">
      <c r="A254" s="45">
        <v>5</v>
      </c>
      <c r="B254" s="46">
        <v>22100386</v>
      </c>
      <c r="C254" s="47" t="s">
        <v>1084</v>
      </c>
      <c r="D254" s="37">
        <v>15000000</v>
      </c>
      <c r="E254" s="37">
        <v>547500</v>
      </c>
      <c r="F254" s="59">
        <v>5000000</v>
      </c>
      <c r="G254" s="37"/>
      <c r="H254" s="18"/>
      <c r="I254" s="18"/>
    </row>
    <row r="255" spans="1:9" ht="30" x14ac:dyDescent="0.25">
      <c r="A255" s="45">
        <v>6</v>
      </c>
      <c r="B255" s="46">
        <v>22100387</v>
      </c>
      <c r="C255" s="47" t="s">
        <v>1085</v>
      </c>
      <c r="D255" s="37">
        <v>20000000</v>
      </c>
      <c r="E255" s="37">
        <v>18213500</v>
      </c>
      <c r="F255" s="59">
        <v>20000000</v>
      </c>
      <c r="G255" s="37"/>
      <c r="H255" s="18"/>
      <c r="I255" s="18"/>
    </row>
    <row r="256" spans="1:9" ht="30" x14ac:dyDescent="0.25">
      <c r="A256" s="45">
        <v>7</v>
      </c>
      <c r="B256" s="46">
        <v>22100388</v>
      </c>
      <c r="C256" s="47" t="s">
        <v>1086</v>
      </c>
      <c r="D256" s="37">
        <v>5000000</v>
      </c>
      <c r="E256" s="25" t="s">
        <v>20</v>
      </c>
      <c r="F256" s="59">
        <v>5000000</v>
      </c>
      <c r="G256" s="37"/>
      <c r="H256" s="18"/>
      <c r="I256" s="18"/>
    </row>
    <row r="257" spans="1:9" x14ac:dyDescent="0.25">
      <c r="A257" s="45">
        <v>8</v>
      </c>
      <c r="B257" s="46">
        <v>22100389</v>
      </c>
      <c r="C257" s="47" t="s">
        <v>713</v>
      </c>
      <c r="D257" s="37">
        <v>5000000</v>
      </c>
      <c r="E257" s="25" t="s">
        <v>20</v>
      </c>
      <c r="F257" s="59">
        <v>5000000</v>
      </c>
      <c r="G257" s="37"/>
      <c r="H257" s="18"/>
      <c r="I257" s="18"/>
    </row>
    <row r="258" spans="1:9" ht="30" x14ac:dyDescent="0.25">
      <c r="A258" s="45">
        <v>9</v>
      </c>
      <c r="B258" s="46">
        <v>22100392</v>
      </c>
      <c r="C258" s="47" t="s">
        <v>1087</v>
      </c>
      <c r="D258" s="37">
        <v>5000000</v>
      </c>
      <c r="E258" s="25" t="s">
        <v>20</v>
      </c>
      <c r="F258" s="59">
        <v>5000000</v>
      </c>
      <c r="G258" s="37"/>
      <c r="H258" s="18"/>
      <c r="I258" s="18"/>
    </row>
    <row r="259" spans="1:9" ht="30" x14ac:dyDescent="0.25">
      <c r="A259" s="45">
        <v>10</v>
      </c>
      <c r="B259" s="46">
        <v>22100390</v>
      </c>
      <c r="C259" s="47" t="s">
        <v>1088</v>
      </c>
      <c r="D259" s="37">
        <v>30000000</v>
      </c>
      <c r="E259" s="37">
        <v>10468000</v>
      </c>
      <c r="F259" s="59">
        <v>20000000</v>
      </c>
      <c r="G259" s="37"/>
      <c r="H259" s="18"/>
      <c r="I259" s="18"/>
    </row>
    <row r="260" spans="1:9" ht="30" x14ac:dyDescent="0.25">
      <c r="A260" s="45">
        <v>11</v>
      </c>
      <c r="B260" s="46">
        <v>22100394</v>
      </c>
      <c r="C260" s="47" t="s">
        <v>1089</v>
      </c>
      <c r="D260" s="37">
        <v>2000000</v>
      </c>
      <c r="E260" s="25" t="s">
        <v>20</v>
      </c>
      <c r="F260" s="59">
        <v>1000000</v>
      </c>
      <c r="G260" s="37"/>
      <c r="H260" s="18"/>
      <c r="I260" s="18"/>
    </row>
    <row r="261" spans="1:9" ht="30" x14ac:dyDescent="0.25">
      <c r="A261" s="45">
        <v>12</v>
      </c>
      <c r="B261" s="46">
        <v>22100395</v>
      </c>
      <c r="C261" s="47" t="s">
        <v>1090</v>
      </c>
      <c r="D261" s="37">
        <v>1000000</v>
      </c>
      <c r="E261" s="25" t="s">
        <v>20</v>
      </c>
      <c r="F261" s="59">
        <v>1000000</v>
      </c>
      <c r="G261" s="37"/>
      <c r="H261" s="18"/>
      <c r="I261" s="18"/>
    </row>
    <row r="262" spans="1:9" ht="30" x14ac:dyDescent="0.25">
      <c r="A262" s="45">
        <v>13</v>
      </c>
      <c r="B262" s="46">
        <v>22100396</v>
      </c>
      <c r="C262" s="47" t="s">
        <v>1091</v>
      </c>
      <c r="D262" s="37">
        <v>5000000</v>
      </c>
      <c r="E262" s="25" t="s">
        <v>20</v>
      </c>
      <c r="F262" s="59">
        <v>5000000</v>
      </c>
      <c r="G262" s="37"/>
      <c r="H262" s="18"/>
      <c r="I262" s="18"/>
    </row>
    <row r="263" spans="1:9" x14ac:dyDescent="0.25">
      <c r="A263" s="45">
        <v>14</v>
      </c>
      <c r="B263" s="46">
        <v>22100398</v>
      </c>
      <c r="C263" s="47" t="s">
        <v>1092</v>
      </c>
      <c r="D263" s="37">
        <v>40000000</v>
      </c>
      <c r="E263" s="37">
        <v>25866000</v>
      </c>
      <c r="F263" s="59">
        <v>35000000</v>
      </c>
      <c r="G263" s="37"/>
      <c r="H263" s="18"/>
      <c r="I263" s="18"/>
    </row>
    <row r="264" spans="1:9" x14ac:dyDescent="0.25">
      <c r="A264" s="45">
        <v>15</v>
      </c>
      <c r="B264" s="46">
        <v>22100399</v>
      </c>
      <c r="C264" s="47" t="s">
        <v>1093</v>
      </c>
      <c r="D264" s="37">
        <v>12000000</v>
      </c>
      <c r="E264" s="25" t="s">
        <v>20</v>
      </c>
      <c r="F264" s="59">
        <v>5000000</v>
      </c>
      <c r="G264" s="37"/>
      <c r="H264" s="18"/>
      <c r="I264" s="18"/>
    </row>
    <row r="265" spans="1:9" x14ac:dyDescent="0.25">
      <c r="A265" s="45">
        <v>16</v>
      </c>
      <c r="B265" s="46">
        <v>22100401</v>
      </c>
      <c r="C265" s="47" t="s">
        <v>1094</v>
      </c>
      <c r="D265" s="37">
        <v>2000000</v>
      </c>
      <c r="E265" s="25" t="s">
        <v>20</v>
      </c>
      <c r="F265" s="59">
        <v>2000000</v>
      </c>
      <c r="G265" s="37"/>
      <c r="H265" s="18"/>
      <c r="I265" s="18"/>
    </row>
    <row r="266" spans="1:9" ht="30" x14ac:dyDescent="0.25">
      <c r="A266" s="45">
        <v>17</v>
      </c>
      <c r="B266" s="46">
        <v>22100657</v>
      </c>
      <c r="C266" s="47" t="s">
        <v>1095</v>
      </c>
      <c r="D266" s="37">
        <v>8000000</v>
      </c>
      <c r="E266" s="25" t="s">
        <v>20</v>
      </c>
      <c r="F266" s="59">
        <v>8000000</v>
      </c>
      <c r="G266" s="37"/>
      <c r="H266" s="18"/>
      <c r="I266" s="18"/>
    </row>
    <row r="267" spans="1:9" ht="30" x14ac:dyDescent="0.25">
      <c r="A267" s="45">
        <v>18</v>
      </c>
      <c r="B267" s="46">
        <v>22100659</v>
      </c>
      <c r="C267" s="47" t="s">
        <v>1096</v>
      </c>
      <c r="D267" s="37">
        <v>15000000</v>
      </c>
      <c r="E267" s="37">
        <v>3000000</v>
      </c>
      <c r="F267" s="59">
        <v>10000000</v>
      </c>
      <c r="G267" s="37"/>
      <c r="H267" s="18"/>
      <c r="I267" s="18"/>
    </row>
    <row r="268" spans="1:9" x14ac:dyDescent="0.25">
      <c r="A268" s="45">
        <v>19</v>
      </c>
      <c r="B268" s="46">
        <v>22100660</v>
      </c>
      <c r="C268" s="47" t="s">
        <v>1097</v>
      </c>
      <c r="D268" s="37">
        <v>10000000</v>
      </c>
      <c r="E268" s="37">
        <v>3700000</v>
      </c>
      <c r="F268" s="59">
        <v>5000000</v>
      </c>
      <c r="G268" s="37"/>
      <c r="H268" s="18"/>
      <c r="I268" s="18"/>
    </row>
    <row r="269" spans="1:9" ht="30" x14ac:dyDescent="0.25">
      <c r="A269" s="45">
        <v>20</v>
      </c>
      <c r="B269" s="46">
        <v>22100393</v>
      </c>
      <c r="C269" s="47" t="s">
        <v>1098</v>
      </c>
      <c r="D269" s="37">
        <v>5000000</v>
      </c>
      <c r="E269" s="25" t="s">
        <v>20</v>
      </c>
      <c r="F269" s="59">
        <v>5000000</v>
      </c>
      <c r="G269" s="37"/>
      <c r="H269" s="18"/>
      <c r="I269" s="18"/>
    </row>
    <row r="270" spans="1:9" x14ac:dyDescent="0.25">
      <c r="A270" s="45">
        <v>21</v>
      </c>
      <c r="B270" s="46">
        <v>22100661</v>
      </c>
      <c r="C270" s="47" t="s">
        <v>1099</v>
      </c>
      <c r="D270" s="37">
        <v>10000000</v>
      </c>
      <c r="E270" s="37">
        <v>3332500</v>
      </c>
      <c r="F270" s="59">
        <v>10000000</v>
      </c>
      <c r="G270" s="37"/>
      <c r="H270" s="18"/>
      <c r="I270" s="18"/>
    </row>
    <row r="271" spans="1:9" x14ac:dyDescent="0.25">
      <c r="A271" s="45">
        <v>22</v>
      </c>
      <c r="B271" s="46">
        <v>22100376</v>
      </c>
      <c r="C271" s="47" t="s">
        <v>1100</v>
      </c>
      <c r="D271" s="37">
        <v>120000000</v>
      </c>
      <c r="E271" s="37">
        <v>17073400</v>
      </c>
      <c r="F271" s="59">
        <v>80000000</v>
      </c>
      <c r="G271" s="37"/>
      <c r="H271" s="18"/>
      <c r="I271" s="18"/>
    </row>
    <row r="272" spans="1:9" x14ac:dyDescent="0.25">
      <c r="A272" s="45">
        <v>23</v>
      </c>
      <c r="B272" s="46">
        <v>22100377</v>
      </c>
      <c r="C272" s="47" t="s">
        <v>1101</v>
      </c>
      <c r="D272" s="37">
        <v>450000000</v>
      </c>
      <c r="E272" s="37">
        <v>308809466</v>
      </c>
      <c r="F272" s="59">
        <v>450000000</v>
      </c>
      <c r="G272" s="37"/>
      <c r="H272" s="18"/>
      <c r="I272" s="18"/>
    </row>
    <row r="273" spans="1:9" ht="30" x14ac:dyDescent="0.25">
      <c r="A273" s="45">
        <v>24</v>
      </c>
      <c r="B273" s="46">
        <v>22100378</v>
      </c>
      <c r="C273" s="47" t="s">
        <v>1102</v>
      </c>
      <c r="D273" s="37">
        <v>200000000</v>
      </c>
      <c r="E273" s="25" t="s">
        <v>20</v>
      </c>
      <c r="F273" s="59">
        <v>150000000</v>
      </c>
      <c r="G273" s="37"/>
      <c r="H273" s="18"/>
      <c r="I273" s="18"/>
    </row>
    <row r="274" spans="1:9" x14ac:dyDescent="0.25">
      <c r="A274" s="45">
        <v>25</v>
      </c>
      <c r="B274" s="46">
        <v>22100381</v>
      </c>
      <c r="C274" s="47" t="s">
        <v>1103</v>
      </c>
      <c r="D274" s="37">
        <v>2500000000</v>
      </c>
      <c r="E274" s="37">
        <v>526320000</v>
      </c>
      <c r="F274" s="59">
        <v>2500000000</v>
      </c>
      <c r="G274" s="37"/>
      <c r="H274" s="18"/>
      <c r="I274" s="18"/>
    </row>
    <row r="275" spans="1:9" x14ac:dyDescent="0.25">
      <c r="A275" s="45">
        <v>26</v>
      </c>
      <c r="B275" s="46">
        <v>22100379</v>
      </c>
      <c r="C275" s="47" t="s">
        <v>1104</v>
      </c>
      <c r="D275" s="37">
        <v>190000000</v>
      </c>
      <c r="E275" s="37">
        <v>14228820</v>
      </c>
      <c r="F275" s="59">
        <v>90000000</v>
      </c>
      <c r="G275" s="37"/>
      <c r="H275" s="18"/>
      <c r="I275" s="18"/>
    </row>
    <row r="276" spans="1:9" x14ac:dyDescent="0.25">
      <c r="A276" s="45">
        <v>27</v>
      </c>
      <c r="B276" s="46">
        <v>22100380</v>
      </c>
      <c r="C276" s="47" t="s">
        <v>1105</v>
      </c>
      <c r="D276" s="37">
        <v>150000000</v>
      </c>
      <c r="E276" s="37">
        <v>68219416.120000005</v>
      </c>
      <c r="F276" s="59">
        <v>150000000</v>
      </c>
      <c r="G276" s="37"/>
      <c r="H276" s="18"/>
      <c r="I276" s="18"/>
    </row>
    <row r="277" spans="1:9" ht="30" x14ac:dyDescent="0.25">
      <c r="A277" s="45">
        <v>28</v>
      </c>
      <c r="B277" s="46">
        <v>22100695</v>
      </c>
      <c r="C277" s="47" t="s">
        <v>1106</v>
      </c>
      <c r="D277" s="37">
        <v>10000000</v>
      </c>
      <c r="E277" s="25" t="s">
        <v>20</v>
      </c>
      <c r="F277" s="59">
        <v>5000000</v>
      </c>
      <c r="G277" s="37"/>
      <c r="H277" s="18"/>
      <c r="I277" s="18"/>
    </row>
    <row r="278" spans="1:9" x14ac:dyDescent="0.25">
      <c r="A278" s="1233" t="s">
        <v>1107</v>
      </c>
      <c r="B278" s="1233"/>
      <c r="C278" s="1233"/>
      <c r="D278" s="41">
        <f>SUM(D250:D277)</f>
        <v>3870000000</v>
      </c>
      <c r="E278" s="41">
        <f>SUM(E250:E277)</f>
        <v>1013925602.12</v>
      </c>
      <c r="F278" s="42">
        <f>SUM(F250:F277)</f>
        <v>3622000000</v>
      </c>
      <c r="G278" s="41"/>
      <c r="H278" s="18"/>
      <c r="I278" s="18"/>
    </row>
    <row r="279" spans="1:9" x14ac:dyDescent="0.25">
      <c r="A279" s="50">
        <v>26</v>
      </c>
      <c r="B279" s="35" t="s">
        <v>1154</v>
      </c>
      <c r="G279" s="36"/>
      <c r="H279" s="18"/>
      <c r="I279" s="18"/>
    </row>
    <row r="280" spans="1:9" ht="30" x14ac:dyDescent="0.25">
      <c r="A280" s="45">
        <v>1</v>
      </c>
      <c r="B280" s="46">
        <v>22100589</v>
      </c>
      <c r="C280" s="47" t="s">
        <v>1155</v>
      </c>
      <c r="D280" s="37">
        <v>106000000</v>
      </c>
      <c r="E280" s="37">
        <v>10262857.140000001</v>
      </c>
      <c r="F280" s="59">
        <v>106000000</v>
      </c>
      <c r="G280" s="37"/>
      <c r="H280" s="38"/>
      <c r="I280" s="38"/>
    </row>
    <row r="281" spans="1:9" x14ac:dyDescent="0.25">
      <c r="A281" s="45">
        <v>2</v>
      </c>
      <c r="B281" s="46">
        <v>22100590</v>
      </c>
      <c r="C281" s="47" t="s">
        <v>1156</v>
      </c>
      <c r="D281" s="37">
        <v>16600000</v>
      </c>
      <c r="E281" s="37">
        <v>4140000</v>
      </c>
      <c r="F281" s="59">
        <v>16600000</v>
      </c>
      <c r="G281" s="37"/>
      <c r="H281" s="38"/>
      <c r="I281" s="38"/>
    </row>
    <row r="282" spans="1:9" x14ac:dyDescent="0.25">
      <c r="A282" s="45">
        <v>3</v>
      </c>
      <c r="B282" s="46">
        <v>22100591</v>
      </c>
      <c r="C282" s="47" t="s">
        <v>1157</v>
      </c>
      <c r="D282" s="37">
        <v>20000000</v>
      </c>
      <c r="E282" s="25" t="s">
        <v>20</v>
      </c>
      <c r="F282" s="59">
        <v>20000000</v>
      </c>
      <c r="G282" s="37"/>
      <c r="H282" s="38"/>
      <c r="I282" s="38"/>
    </row>
    <row r="283" spans="1:9" ht="15" customHeight="1" x14ac:dyDescent="0.25">
      <c r="A283" s="1233" t="s">
        <v>1158</v>
      </c>
      <c r="B283" s="1233"/>
      <c r="C283" s="1233"/>
      <c r="D283" s="41">
        <f>SUM(D280:D282)</f>
        <v>142600000</v>
      </c>
      <c r="E283" s="41">
        <f>SUM(E280:E282)</f>
        <v>14402857.140000001</v>
      </c>
      <c r="F283" s="42">
        <f>SUM(F280:F282)</f>
        <v>142600000</v>
      </c>
      <c r="G283" s="41"/>
      <c r="H283" s="52"/>
      <c r="I283" s="52"/>
    </row>
    <row r="284" spans="1:9" x14ac:dyDescent="0.25">
      <c r="A284" s="50">
        <v>27</v>
      </c>
      <c r="B284" s="35" t="s">
        <v>1275</v>
      </c>
      <c r="G284" s="36"/>
      <c r="H284" s="18"/>
      <c r="I284" s="18"/>
    </row>
    <row r="285" spans="1:9" x14ac:dyDescent="0.25">
      <c r="A285" s="45">
        <v>1</v>
      </c>
      <c r="B285" s="46">
        <v>22100262</v>
      </c>
      <c r="C285" s="47" t="s">
        <v>281</v>
      </c>
      <c r="D285" s="37">
        <v>5000000</v>
      </c>
      <c r="E285" s="25" t="s">
        <v>20</v>
      </c>
      <c r="F285" s="59">
        <v>0</v>
      </c>
      <c r="G285" s="37"/>
      <c r="H285" s="38"/>
      <c r="I285" s="38"/>
    </row>
    <row r="286" spans="1:9" ht="30" x14ac:dyDescent="0.25">
      <c r="A286" s="45">
        <v>2</v>
      </c>
      <c r="B286" s="46">
        <v>22100321</v>
      </c>
      <c r="C286" s="47" t="s">
        <v>1276</v>
      </c>
      <c r="D286" s="37">
        <v>3000000</v>
      </c>
      <c r="E286" s="25" t="s">
        <v>20</v>
      </c>
      <c r="F286" s="59">
        <v>1000000</v>
      </c>
      <c r="G286" s="37"/>
      <c r="H286" s="38"/>
      <c r="I286" s="38"/>
    </row>
    <row r="287" spans="1:9" ht="45" x14ac:dyDescent="0.25">
      <c r="A287" s="45">
        <v>3</v>
      </c>
      <c r="B287" s="46">
        <v>22100322</v>
      </c>
      <c r="C287" s="47" t="s">
        <v>1277</v>
      </c>
      <c r="D287" s="37">
        <v>4000000</v>
      </c>
      <c r="E287" s="25" t="s">
        <v>20</v>
      </c>
      <c r="F287" s="59">
        <v>2000000</v>
      </c>
      <c r="G287" s="37"/>
      <c r="H287" s="38"/>
      <c r="I287" s="38"/>
    </row>
    <row r="288" spans="1:9" ht="45" x14ac:dyDescent="0.25">
      <c r="A288" s="45">
        <v>4</v>
      </c>
      <c r="B288" s="46">
        <v>22100323</v>
      </c>
      <c r="C288" s="47" t="s">
        <v>1278</v>
      </c>
      <c r="D288" s="37">
        <v>3000000</v>
      </c>
      <c r="E288" s="25" t="s">
        <v>20</v>
      </c>
      <c r="F288" s="59">
        <v>2000000</v>
      </c>
      <c r="G288" s="37"/>
      <c r="H288" s="38"/>
      <c r="I288" s="38"/>
    </row>
    <row r="289" spans="1:9" x14ac:dyDescent="0.25">
      <c r="A289" s="45">
        <v>5</v>
      </c>
      <c r="B289" s="46">
        <v>22100324</v>
      </c>
      <c r="C289" s="47" t="s">
        <v>1279</v>
      </c>
      <c r="D289" s="37">
        <v>1500000</v>
      </c>
      <c r="E289" s="25" t="s">
        <v>20</v>
      </c>
      <c r="F289" s="59">
        <v>1500000</v>
      </c>
      <c r="G289" s="37"/>
      <c r="H289" s="38"/>
      <c r="I289" s="38"/>
    </row>
    <row r="290" spans="1:9" ht="30" x14ac:dyDescent="0.25">
      <c r="A290" s="45">
        <v>6</v>
      </c>
      <c r="B290" s="46">
        <v>22100325</v>
      </c>
      <c r="C290" s="47" t="s">
        <v>1280</v>
      </c>
      <c r="D290" s="37">
        <v>1000000</v>
      </c>
      <c r="E290" s="25" t="s">
        <v>20</v>
      </c>
      <c r="F290" s="59">
        <v>1000000</v>
      </c>
      <c r="G290" s="37"/>
      <c r="H290" s="38"/>
      <c r="I290" s="38"/>
    </row>
    <row r="291" spans="1:9" x14ac:dyDescent="0.25">
      <c r="A291" s="45">
        <v>7</v>
      </c>
      <c r="B291" s="46">
        <v>22100326</v>
      </c>
      <c r="C291" s="47" t="s">
        <v>1281</v>
      </c>
      <c r="D291" s="37">
        <v>502500000</v>
      </c>
      <c r="E291" s="37">
        <v>380000000</v>
      </c>
      <c r="F291" s="59">
        <v>502500000</v>
      </c>
      <c r="G291" s="37"/>
      <c r="H291" s="38"/>
      <c r="I291" s="38"/>
    </row>
    <row r="292" spans="1:9" ht="30" x14ac:dyDescent="0.25">
      <c r="A292" s="45">
        <v>8</v>
      </c>
      <c r="B292" s="46">
        <v>22100320</v>
      </c>
      <c r="C292" s="47" t="s">
        <v>1282</v>
      </c>
      <c r="D292" s="37">
        <v>750000000</v>
      </c>
      <c r="E292" s="37">
        <v>55605000</v>
      </c>
      <c r="F292" s="59">
        <v>500000000</v>
      </c>
      <c r="G292" s="37"/>
      <c r="H292" s="38"/>
      <c r="I292" s="38"/>
    </row>
    <row r="293" spans="1:9" ht="15" customHeight="1" x14ac:dyDescent="0.25">
      <c r="A293" s="1233" t="s">
        <v>1283</v>
      </c>
      <c r="B293" s="1233"/>
      <c r="C293" s="1233"/>
      <c r="D293" s="41">
        <f>SUM(D285:D292)</f>
        <v>1270000000</v>
      </c>
      <c r="E293" s="41">
        <f>SUM(E285:E292)</f>
        <v>435605000</v>
      </c>
      <c r="F293" s="42">
        <f>SUM(F285:F292)</f>
        <v>1010000000</v>
      </c>
      <c r="G293" s="41"/>
      <c r="H293" s="1232"/>
      <c r="I293" s="1232"/>
    </row>
    <row r="294" spans="1:9" x14ac:dyDescent="0.25">
      <c r="A294" s="50">
        <v>28</v>
      </c>
      <c r="B294" s="35" t="s">
        <v>1312</v>
      </c>
      <c r="G294" s="36"/>
      <c r="H294" s="18"/>
      <c r="I294" s="18"/>
    </row>
    <row r="295" spans="1:9" x14ac:dyDescent="0.25">
      <c r="A295" s="45">
        <v>1</v>
      </c>
      <c r="B295" s="46">
        <v>22100287</v>
      </c>
      <c r="C295" s="47" t="s">
        <v>410</v>
      </c>
      <c r="D295" s="37">
        <v>26400000</v>
      </c>
      <c r="E295" s="37">
        <v>19248190.710000001</v>
      </c>
      <c r="F295" s="59">
        <v>20000000</v>
      </c>
      <c r="G295" s="37"/>
      <c r="H295" s="38"/>
      <c r="I295" s="38"/>
    </row>
    <row r="296" spans="1:9" x14ac:dyDescent="0.25">
      <c r="A296" s="45">
        <v>2</v>
      </c>
      <c r="B296" s="46">
        <v>22100470</v>
      </c>
      <c r="C296" s="47" t="s">
        <v>412</v>
      </c>
      <c r="D296" s="37">
        <v>9000000</v>
      </c>
      <c r="E296" s="40">
        <v>0</v>
      </c>
      <c r="F296" s="59">
        <v>9000000</v>
      </c>
      <c r="G296" s="37"/>
      <c r="H296" s="38"/>
      <c r="I296" s="38"/>
    </row>
    <row r="297" spans="1:9" x14ac:dyDescent="0.25">
      <c r="A297" s="45">
        <v>3</v>
      </c>
      <c r="B297" s="46">
        <v>22100475</v>
      </c>
      <c r="C297" s="47" t="s">
        <v>1313</v>
      </c>
      <c r="D297" s="37">
        <v>9600000</v>
      </c>
      <c r="E297" s="37">
        <v>1930000</v>
      </c>
      <c r="F297" s="59">
        <v>9600000</v>
      </c>
      <c r="G297" s="37"/>
      <c r="H297" s="38"/>
      <c r="I297" s="38"/>
    </row>
    <row r="298" spans="1:9" ht="30" x14ac:dyDescent="0.25">
      <c r="A298" s="45">
        <v>4</v>
      </c>
      <c r="B298" s="46">
        <v>22100692</v>
      </c>
      <c r="C298" s="47" t="s">
        <v>1314</v>
      </c>
      <c r="D298" s="37">
        <v>10000000</v>
      </c>
      <c r="E298" s="40">
        <v>0</v>
      </c>
      <c r="F298" s="59">
        <v>5000000</v>
      </c>
      <c r="G298" s="37"/>
      <c r="H298" s="38"/>
      <c r="I298" s="38"/>
    </row>
    <row r="299" spans="1:9" ht="15" customHeight="1" x14ac:dyDescent="0.25">
      <c r="A299" s="1233" t="s">
        <v>1315</v>
      </c>
      <c r="B299" s="1233"/>
      <c r="C299" s="1233"/>
      <c r="D299" s="41">
        <f>SUM(D295:D298)</f>
        <v>55000000</v>
      </c>
      <c r="E299" s="41">
        <f>SUM(E295:E298)</f>
        <v>21178190.710000001</v>
      </c>
      <c r="F299" s="42">
        <f>SUM(F295:F298)</f>
        <v>43600000</v>
      </c>
      <c r="G299" s="41"/>
      <c r="H299" s="52"/>
      <c r="I299" s="52"/>
    </row>
    <row r="300" spans="1:9" x14ac:dyDescent="0.25">
      <c r="A300" s="50">
        <v>29</v>
      </c>
      <c r="B300" s="35" t="s">
        <v>1348</v>
      </c>
      <c r="G300" s="36"/>
      <c r="H300" s="18"/>
      <c r="I300" s="18"/>
    </row>
    <row r="301" spans="1:9" ht="30" x14ac:dyDescent="0.25">
      <c r="A301" s="45">
        <v>1</v>
      </c>
      <c r="B301" s="46">
        <v>22100691</v>
      </c>
      <c r="C301" s="47" t="s">
        <v>1349</v>
      </c>
      <c r="D301" s="37">
        <v>36000000</v>
      </c>
      <c r="E301" s="25" t="s">
        <v>20</v>
      </c>
      <c r="F301" s="59">
        <v>0</v>
      </c>
      <c r="G301" s="37"/>
      <c r="H301" s="38"/>
      <c r="I301" s="38"/>
    </row>
    <row r="302" spans="1:9" x14ac:dyDescent="0.25">
      <c r="A302" s="45">
        <v>2</v>
      </c>
      <c r="B302" s="46">
        <v>22100469</v>
      </c>
      <c r="C302" s="47" t="s">
        <v>1350</v>
      </c>
      <c r="D302" s="37">
        <v>7000000</v>
      </c>
      <c r="E302" s="55">
        <v>2000000</v>
      </c>
      <c r="F302" s="59">
        <v>5000000</v>
      </c>
      <c r="G302" s="37"/>
      <c r="H302" s="38"/>
      <c r="I302" s="38"/>
    </row>
    <row r="303" spans="1:9" ht="15" customHeight="1" x14ac:dyDescent="0.25">
      <c r="A303" s="1233" t="s">
        <v>1351</v>
      </c>
      <c r="B303" s="1233"/>
      <c r="C303" s="1233"/>
      <c r="D303" s="41">
        <f>SUM(D301:D302)</f>
        <v>43000000</v>
      </c>
      <c r="E303" s="41">
        <f>SUM(E301:E302)</f>
        <v>2000000</v>
      </c>
      <c r="F303" s="42">
        <f>SUM(F301:F302)</f>
        <v>5000000</v>
      </c>
      <c r="G303" s="41"/>
      <c r="H303" s="52"/>
      <c r="I303" s="52"/>
    </row>
    <row r="304" spans="1:9" x14ac:dyDescent="0.25">
      <c r="A304" s="35">
        <v>30</v>
      </c>
      <c r="B304" s="35" t="s">
        <v>1375</v>
      </c>
      <c r="G304" s="36"/>
      <c r="H304" s="18"/>
      <c r="I304" s="18"/>
    </row>
    <row r="305" spans="1:9" ht="30" x14ac:dyDescent="0.25">
      <c r="A305" s="45">
        <v>1</v>
      </c>
      <c r="B305" s="46">
        <v>22100624</v>
      </c>
      <c r="C305" s="47" t="s">
        <v>1376</v>
      </c>
      <c r="D305" s="37">
        <v>2000000</v>
      </c>
      <c r="E305" s="25" t="s">
        <v>20</v>
      </c>
      <c r="F305" s="59">
        <v>1000000</v>
      </c>
      <c r="G305" s="37"/>
      <c r="H305" s="38"/>
      <c r="I305" s="38"/>
    </row>
    <row r="306" spans="1:9" x14ac:dyDescent="0.25">
      <c r="A306" s="45">
        <v>2</v>
      </c>
      <c r="B306" s="46">
        <v>22100627</v>
      </c>
      <c r="C306" s="47" t="s">
        <v>1377</v>
      </c>
      <c r="D306" s="37">
        <v>1000000</v>
      </c>
      <c r="E306" s="25" t="s">
        <v>20</v>
      </c>
      <c r="F306" s="59">
        <v>1000000</v>
      </c>
      <c r="G306" s="37"/>
      <c r="H306" s="38"/>
      <c r="I306" s="38"/>
    </row>
    <row r="307" spans="1:9" ht="30" x14ac:dyDescent="0.25">
      <c r="A307" s="45">
        <v>3</v>
      </c>
      <c r="B307" s="46">
        <v>22100626</v>
      </c>
      <c r="C307" s="47" t="s">
        <v>1378</v>
      </c>
      <c r="D307" s="37">
        <v>10000000</v>
      </c>
      <c r="E307" s="25" t="s">
        <v>20</v>
      </c>
      <c r="F307" s="59">
        <v>4000000</v>
      </c>
      <c r="G307" s="37"/>
      <c r="H307" s="38"/>
      <c r="I307" s="38"/>
    </row>
    <row r="308" spans="1:9" x14ac:dyDescent="0.25">
      <c r="A308" s="45">
        <v>4</v>
      </c>
      <c r="B308" s="46">
        <v>22100263</v>
      </c>
      <c r="C308" s="47" t="s">
        <v>1011</v>
      </c>
      <c r="D308" s="37">
        <v>7000000</v>
      </c>
      <c r="E308" s="25" t="s">
        <v>20</v>
      </c>
      <c r="F308" s="59">
        <v>4000000</v>
      </c>
      <c r="G308" s="37"/>
      <c r="H308" s="38"/>
      <c r="I308" s="38"/>
    </row>
    <row r="309" spans="1:9" x14ac:dyDescent="0.25">
      <c r="A309" s="45">
        <v>5</v>
      </c>
      <c r="B309" s="46">
        <v>22100622</v>
      </c>
      <c r="C309" s="47" t="s">
        <v>1379</v>
      </c>
      <c r="D309" s="37">
        <v>2000000</v>
      </c>
      <c r="E309" s="25" t="s">
        <v>20</v>
      </c>
      <c r="F309" s="59">
        <v>0</v>
      </c>
      <c r="G309" s="37"/>
      <c r="H309" s="38"/>
      <c r="I309" s="38"/>
    </row>
    <row r="310" spans="1:9" ht="25.5" customHeight="1" x14ac:dyDescent="0.25">
      <c r="A310" s="45">
        <v>6</v>
      </c>
      <c r="B310" s="46">
        <v>22100623</v>
      </c>
      <c r="C310" s="47" t="s">
        <v>1380</v>
      </c>
      <c r="D310" s="37">
        <v>5000000</v>
      </c>
      <c r="E310" s="37">
        <v>1777777.76</v>
      </c>
      <c r="F310" s="59">
        <v>5000000</v>
      </c>
      <c r="G310" s="37"/>
      <c r="H310" s="38"/>
      <c r="I310" s="38"/>
    </row>
    <row r="311" spans="1:9" ht="45" x14ac:dyDescent="0.25">
      <c r="A311" s="45">
        <v>7</v>
      </c>
      <c r="B311" s="46">
        <v>22100680</v>
      </c>
      <c r="C311" s="47" t="s">
        <v>1381</v>
      </c>
      <c r="D311" s="37">
        <v>3000000</v>
      </c>
      <c r="E311" s="25" t="s">
        <v>20</v>
      </c>
      <c r="F311" s="59">
        <v>1500000</v>
      </c>
      <c r="G311" s="37"/>
      <c r="H311" s="38"/>
      <c r="I311" s="38"/>
    </row>
    <row r="312" spans="1:9" x14ac:dyDescent="0.25">
      <c r="A312" s="1235" t="s">
        <v>1382</v>
      </c>
      <c r="B312" s="1235"/>
      <c r="C312" s="1235"/>
      <c r="D312" s="41">
        <f>SUM(D305:D311)</f>
        <v>30000000</v>
      </c>
      <c r="E312" s="41">
        <f>SUM(E305:E311)</f>
        <v>1777777.76</v>
      </c>
      <c r="F312" s="42">
        <f>SUM(F305:F311)</f>
        <v>16500000</v>
      </c>
      <c r="G312" s="41"/>
      <c r="H312" s="52"/>
      <c r="I312" s="52"/>
    </row>
    <row r="313" spans="1:9" x14ac:dyDescent="0.25">
      <c r="A313" s="50">
        <v>31</v>
      </c>
      <c r="B313" s="35" t="s">
        <v>1395</v>
      </c>
      <c r="G313" s="36"/>
      <c r="H313" s="18"/>
      <c r="I313" s="18"/>
    </row>
    <row r="314" spans="1:9" x14ac:dyDescent="0.25">
      <c r="A314" s="45">
        <v>1</v>
      </c>
      <c r="B314" s="46">
        <v>22100204</v>
      </c>
      <c r="C314" s="47" t="s">
        <v>449</v>
      </c>
      <c r="D314" s="37">
        <v>3000000</v>
      </c>
      <c r="E314" s="25" t="s">
        <v>20</v>
      </c>
      <c r="F314" s="59">
        <v>3000000</v>
      </c>
      <c r="G314" s="37"/>
      <c r="H314" s="38"/>
      <c r="I314" s="38"/>
    </row>
    <row r="315" spans="1:9" x14ac:dyDescent="0.25">
      <c r="A315" s="45">
        <v>2</v>
      </c>
      <c r="B315" s="46">
        <v>22100367</v>
      </c>
      <c r="C315" s="47" t="s">
        <v>1008</v>
      </c>
      <c r="D315" s="37">
        <v>48000000</v>
      </c>
      <c r="E315" s="37">
        <v>14424000</v>
      </c>
      <c r="F315" s="59">
        <v>30000000</v>
      </c>
      <c r="G315" s="37"/>
      <c r="H315" s="38"/>
      <c r="I315" s="38"/>
    </row>
    <row r="316" spans="1:9" ht="30" x14ac:dyDescent="0.25">
      <c r="A316" s="45">
        <v>3</v>
      </c>
      <c r="B316" s="46">
        <v>22100369</v>
      </c>
      <c r="C316" s="47" t="s">
        <v>1393</v>
      </c>
      <c r="D316" s="37">
        <v>2000000</v>
      </c>
      <c r="E316" s="25" t="s">
        <v>20</v>
      </c>
      <c r="F316" s="59">
        <v>2000000</v>
      </c>
      <c r="G316" s="37"/>
      <c r="H316" s="38"/>
      <c r="I316" s="38"/>
    </row>
    <row r="317" spans="1:9" x14ac:dyDescent="0.25">
      <c r="A317" s="45">
        <v>4</v>
      </c>
      <c r="B317" s="46">
        <v>22100370</v>
      </c>
      <c r="C317" s="47" t="s">
        <v>1394</v>
      </c>
      <c r="D317" s="37">
        <v>4000000</v>
      </c>
      <c r="E317" s="37">
        <v>990000</v>
      </c>
      <c r="F317" s="59">
        <v>4000000</v>
      </c>
      <c r="G317" s="37"/>
      <c r="H317" s="38"/>
      <c r="I317" s="38"/>
    </row>
    <row r="318" spans="1:9" x14ac:dyDescent="0.25">
      <c r="A318" s="45">
        <v>5</v>
      </c>
      <c r="B318" s="46">
        <v>22100478</v>
      </c>
      <c r="C318" s="47" t="s">
        <v>358</v>
      </c>
      <c r="D318" s="37">
        <v>3000000</v>
      </c>
      <c r="E318" s="25" t="s">
        <v>20</v>
      </c>
      <c r="F318" s="59">
        <v>1000000</v>
      </c>
      <c r="G318" s="37"/>
      <c r="H318" s="38"/>
      <c r="I318" s="38"/>
    </row>
    <row r="319" spans="1:9" ht="15" customHeight="1" x14ac:dyDescent="0.25">
      <c r="A319" s="1233" t="s">
        <v>1396</v>
      </c>
      <c r="B319" s="1233"/>
      <c r="C319" s="1233"/>
      <c r="D319" s="41">
        <f>SUM(D314:D318)</f>
        <v>60000000</v>
      </c>
      <c r="E319" s="41">
        <f>SUM(E314:E318)</f>
        <v>15414000</v>
      </c>
      <c r="F319" s="42">
        <f>SUM(F314:F318)</f>
        <v>40000000</v>
      </c>
      <c r="G319" s="41"/>
      <c r="H319" s="1232"/>
      <c r="I319" s="1232"/>
    </row>
    <row r="320" spans="1:9" x14ac:dyDescent="0.25">
      <c r="A320" s="50">
        <v>32</v>
      </c>
      <c r="B320" s="35" t="s">
        <v>1479</v>
      </c>
      <c r="G320" s="36"/>
      <c r="H320" s="18"/>
      <c r="I320" s="18"/>
    </row>
    <row r="321" spans="1:9" x14ac:dyDescent="0.25">
      <c r="A321" s="45">
        <v>1</v>
      </c>
      <c r="B321" s="46">
        <v>22100252</v>
      </c>
      <c r="C321" s="47" t="s">
        <v>1480</v>
      </c>
      <c r="D321" s="37">
        <v>1000000</v>
      </c>
      <c r="E321" s="25" t="s">
        <v>20</v>
      </c>
      <c r="F321" s="59">
        <v>1000000</v>
      </c>
      <c r="G321" s="37"/>
      <c r="H321" s="38"/>
      <c r="I321" s="38"/>
    </row>
    <row r="322" spans="1:9" x14ac:dyDescent="0.25">
      <c r="A322" s="45">
        <v>2</v>
      </c>
      <c r="B322" s="46">
        <v>22100262</v>
      </c>
      <c r="C322" s="47" t="s">
        <v>281</v>
      </c>
      <c r="D322" s="37">
        <v>2400000</v>
      </c>
      <c r="E322" s="25" t="s">
        <v>20</v>
      </c>
      <c r="F322" s="59">
        <v>1000000</v>
      </c>
      <c r="G322" s="37"/>
      <c r="H322" s="38"/>
      <c r="I322" s="38"/>
    </row>
    <row r="323" spans="1:9" x14ac:dyDescent="0.25">
      <c r="A323" s="45">
        <v>3</v>
      </c>
      <c r="B323" s="46">
        <v>22100389</v>
      </c>
      <c r="C323" s="47" t="s">
        <v>713</v>
      </c>
      <c r="D323" s="37">
        <v>2000000</v>
      </c>
      <c r="E323" s="37">
        <v>1439000</v>
      </c>
      <c r="F323" s="59">
        <v>2000000</v>
      </c>
      <c r="G323" s="37"/>
      <c r="H323" s="38"/>
      <c r="I323" s="38"/>
    </row>
    <row r="324" spans="1:9" x14ac:dyDescent="0.25">
      <c r="A324" s="45">
        <v>4</v>
      </c>
      <c r="B324" s="46">
        <v>22100633</v>
      </c>
      <c r="C324" s="47" t="s">
        <v>1481</v>
      </c>
      <c r="D324" s="37">
        <v>1000000</v>
      </c>
      <c r="E324" s="25" t="s">
        <v>20</v>
      </c>
      <c r="F324" s="59">
        <v>1000000</v>
      </c>
      <c r="G324" s="37"/>
      <c r="H324" s="38"/>
      <c r="I324" s="38"/>
    </row>
    <row r="325" spans="1:9" x14ac:dyDescent="0.25">
      <c r="A325" s="1233" t="s">
        <v>1482</v>
      </c>
      <c r="B325" s="1233"/>
      <c r="C325" s="1233"/>
      <c r="D325" s="41">
        <f>SUM(D321:D324)</f>
        <v>6400000</v>
      </c>
      <c r="E325" s="41">
        <f>SUM(E321:E324)</f>
        <v>1439000</v>
      </c>
      <c r="F325" s="42">
        <f>SUM(F321:F324)</f>
        <v>5000000</v>
      </c>
      <c r="G325" s="41"/>
      <c r="H325" s="52"/>
      <c r="I325" s="52"/>
    </row>
    <row r="326" spans="1:9" x14ac:dyDescent="0.25">
      <c r="A326" s="50">
        <v>33</v>
      </c>
      <c r="B326" s="35" t="s">
        <v>1527</v>
      </c>
      <c r="G326" s="36"/>
      <c r="H326" s="18"/>
      <c r="I326" s="18"/>
    </row>
    <row r="327" spans="1:9" ht="30" x14ac:dyDescent="0.25">
      <c r="A327" s="45">
        <v>1</v>
      </c>
      <c r="B327" s="46">
        <v>22100261</v>
      </c>
      <c r="C327" s="47" t="s">
        <v>712</v>
      </c>
      <c r="D327" s="37">
        <v>1500000</v>
      </c>
      <c r="E327" s="25" t="s">
        <v>20</v>
      </c>
      <c r="F327" s="59">
        <v>500000</v>
      </c>
      <c r="G327" s="37"/>
      <c r="H327" s="38"/>
      <c r="I327" s="38"/>
    </row>
    <row r="328" spans="1:9" x14ac:dyDescent="0.25">
      <c r="A328" s="45">
        <v>2</v>
      </c>
      <c r="B328" s="46">
        <v>22100342</v>
      </c>
      <c r="C328" s="47" t="s">
        <v>158</v>
      </c>
      <c r="D328" s="37">
        <v>1500000</v>
      </c>
      <c r="E328" s="25" t="s">
        <v>20</v>
      </c>
      <c r="F328" s="59">
        <v>1500000</v>
      </c>
      <c r="G328" s="37"/>
      <c r="H328" s="38"/>
      <c r="I328" s="38"/>
    </row>
    <row r="329" spans="1:9" x14ac:dyDescent="0.25">
      <c r="A329" s="45">
        <v>3</v>
      </c>
      <c r="B329" s="46">
        <v>22100399</v>
      </c>
      <c r="C329" s="47" t="s">
        <v>1093</v>
      </c>
      <c r="D329" s="37">
        <v>1500000</v>
      </c>
      <c r="E329" s="25" t="s">
        <v>20</v>
      </c>
      <c r="F329" s="59">
        <v>1500000</v>
      </c>
      <c r="G329" s="37"/>
      <c r="H329" s="38"/>
      <c r="I329" s="38"/>
    </row>
    <row r="330" spans="1:9" x14ac:dyDescent="0.25">
      <c r="A330" s="45">
        <v>4</v>
      </c>
      <c r="B330" s="46">
        <v>22100478</v>
      </c>
      <c r="C330" s="47" t="s">
        <v>358</v>
      </c>
      <c r="D330" s="37">
        <v>12000000</v>
      </c>
      <c r="E330" s="25" t="s">
        <v>20</v>
      </c>
      <c r="F330" s="59">
        <v>2000000</v>
      </c>
      <c r="G330" s="37"/>
      <c r="H330" s="38"/>
      <c r="I330" s="38"/>
    </row>
    <row r="331" spans="1:9" ht="30" x14ac:dyDescent="0.25">
      <c r="A331" s="45">
        <v>5</v>
      </c>
      <c r="B331" s="46">
        <v>22100639</v>
      </c>
      <c r="C331" s="47" t="s">
        <v>1528</v>
      </c>
      <c r="D331" s="37">
        <v>12000000</v>
      </c>
      <c r="E331" s="25" t="s">
        <v>20</v>
      </c>
      <c r="F331" s="59">
        <v>5000000</v>
      </c>
      <c r="G331" s="37"/>
      <c r="H331" s="38"/>
      <c r="I331" s="38"/>
    </row>
    <row r="332" spans="1:9" ht="30" x14ac:dyDescent="0.25">
      <c r="A332" s="45">
        <v>6</v>
      </c>
      <c r="B332" s="46">
        <v>22100640</v>
      </c>
      <c r="C332" s="47" t="s">
        <v>1529</v>
      </c>
      <c r="D332" s="37">
        <v>8500000</v>
      </c>
      <c r="E332" s="25" t="s">
        <v>20</v>
      </c>
      <c r="F332" s="59">
        <v>2000000</v>
      </c>
      <c r="G332" s="37"/>
      <c r="H332" s="38"/>
      <c r="I332" s="38"/>
    </row>
    <row r="333" spans="1:9" ht="22.9" customHeight="1" x14ac:dyDescent="0.25">
      <c r="A333" s="1233" t="s">
        <v>1530</v>
      </c>
      <c r="B333" s="1233"/>
      <c r="C333" s="1233"/>
      <c r="D333" s="41">
        <f>SUM(D327:D332)</f>
        <v>37000000</v>
      </c>
      <c r="E333" s="41">
        <f>SUM(E327:E332)</f>
        <v>0</v>
      </c>
      <c r="F333" s="42">
        <f>SUM(F327:F332)</f>
        <v>12500000</v>
      </c>
      <c r="G333" s="41"/>
      <c r="H333" s="1232"/>
      <c r="I333" s="1232"/>
    </row>
    <row r="334" spans="1:9" x14ac:dyDescent="0.25">
      <c r="A334" s="50">
        <v>34</v>
      </c>
      <c r="B334" s="35" t="s">
        <v>1569</v>
      </c>
      <c r="G334" s="36"/>
      <c r="H334" s="18"/>
      <c r="I334" s="18"/>
    </row>
    <row r="335" spans="1:9" ht="18.600000000000001" customHeight="1" x14ac:dyDescent="0.25">
      <c r="A335" s="45">
        <v>1</v>
      </c>
      <c r="B335" s="46">
        <v>22100251</v>
      </c>
      <c r="C335" s="47" t="s">
        <v>12</v>
      </c>
      <c r="D335" s="37">
        <v>30000000</v>
      </c>
      <c r="E335" s="25" t="s">
        <v>20</v>
      </c>
      <c r="F335" s="59">
        <v>15000000</v>
      </c>
      <c r="G335" s="37"/>
      <c r="H335" s="38"/>
      <c r="I335" s="38"/>
    </row>
    <row r="336" spans="1:9" ht="22.9" customHeight="1" x14ac:dyDescent="0.25">
      <c r="A336" s="1233" t="s">
        <v>1570</v>
      </c>
      <c r="B336" s="1233"/>
      <c r="C336" s="1233"/>
      <c r="D336" s="41">
        <f>SUM(D335)</f>
        <v>30000000</v>
      </c>
      <c r="E336" s="41">
        <f>SUM(E335)</f>
        <v>0</v>
      </c>
      <c r="F336" s="42">
        <f>SUM(F335)</f>
        <v>15000000</v>
      </c>
      <c r="G336" s="41"/>
      <c r="H336" s="1232"/>
      <c r="I336" s="1232"/>
    </row>
    <row r="337" spans="1:9" x14ac:dyDescent="0.25">
      <c r="A337" s="34">
        <v>35</v>
      </c>
      <c r="B337" s="35" t="s">
        <v>1612</v>
      </c>
      <c r="G337" s="36"/>
      <c r="H337" s="18"/>
      <c r="I337" s="18"/>
    </row>
    <row r="338" spans="1:9" ht="30" x14ac:dyDescent="0.25">
      <c r="A338" s="45">
        <v>1</v>
      </c>
      <c r="B338" s="46">
        <v>22100693</v>
      </c>
      <c r="C338" s="47" t="s">
        <v>1613</v>
      </c>
      <c r="D338" s="37">
        <v>35000000</v>
      </c>
      <c r="E338" s="25" t="s">
        <v>20</v>
      </c>
      <c r="F338" s="59">
        <v>0</v>
      </c>
      <c r="G338" s="37"/>
      <c r="H338" s="38"/>
      <c r="I338" s="38"/>
    </row>
    <row r="339" spans="1:9" x14ac:dyDescent="0.25">
      <c r="A339" s="45">
        <v>2</v>
      </c>
      <c r="B339" s="46">
        <v>22100434</v>
      </c>
      <c r="C339" s="47" t="s">
        <v>815</v>
      </c>
      <c r="D339" s="37">
        <v>5000000</v>
      </c>
      <c r="E339" s="25" t="s">
        <v>20</v>
      </c>
      <c r="F339" s="59">
        <v>5000000</v>
      </c>
      <c r="G339" s="37"/>
      <c r="H339" s="38"/>
      <c r="I339" s="38"/>
    </row>
    <row r="340" spans="1:9" ht="60" x14ac:dyDescent="0.25">
      <c r="A340" s="45">
        <v>3</v>
      </c>
      <c r="B340" s="46">
        <v>22100497</v>
      </c>
      <c r="C340" s="47" t="s">
        <v>1614</v>
      </c>
      <c r="D340" s="37">
        <v>27500000</v>
      </c>
      <c r="E340" s="25" t="s">
        <v>20</v>
      </c>
      <c r="F340" s="59">
        <v>10000000</v>
      </c>
      <c r="G340" s="37"/>
      <c r="H340" s="38"/>
      <c r="I340" s="38"/>
    </row>
    <row r="341" spans="1:9" x14ac:dyDescent="0.25">
      <c r="A341" s="45">
        <v>4</v>
      </c>
      <c r="B341" s="46">
        <v>22100498</v>
      </c>
      <c r="C341" s="47" t="s">
        <v>1615</v>
      </c>
      <c r="D341" s="37">
        <v>7000000</v>
      </c>
      <c r="E341" s="55">
        <v>1000000</v>
      </c>
      <c r="F341" s="59">
        <v>1000000</v>
      </c>
      <c r="G341" s="37"/>
      <c r="H341" s="38"/>
      <c r="I341" s="38"/>
    </row>
    <row r="342" spans="1:9" x14ac:dyDescent="0.25">
      <c r="A342" s="45">
        <v>5</v>
      </c>
      <c r="B342" s="46">
        <v>22100499</v>
      </c>
      <c r="C342" s="47" t="s">
        <v>1616</v>
      </c>
      <c r="D342" s="37">
        <v>3500000</v>
      </c>
      <c r="E342" s="25" t="s">
        <v>20</v>
      </c>
      <c r="F342" s="59">
        <v>1000000</v>
      </c>
      <c r="G342" s="37"/>
      <c r="H342" s="38"/>
      <c r="I342" s="38"/>
    </row>
    <row r="343" spans="1:9" x14ac:dyDescent="0.25">
      <c r="A343" s="45">
        <v>6</v>
      </c>
      <c r="B343" s="46">
        <v>22100501</v>
      </c>
      <c r="C343" s="47" t="s">
        <v>1617</v>
      </c>
      <c r="D343" s="37">
        <v>2000000</v>
      </c>
      <c r="E343" s="25" t="s">
        <v>20</v>
      </c>
      <c r="F343" s="59">
        <v>2000000</v>
      </c>
      <c r="G343" s="37"/>
      <c r="H343" s="38"/>
      <c r="I343" s="38"/>
    </row>
    <row r="344" spans="1:9" ht="30" x14ac:dyDescent="0.25">
      <c r="A344" s="45">
        <v>7</v>
      </c>
      <c r="B344" s="46">
        <v>22100502</v>
      </c>
      <c r="C344" s="47" t="s">
        <v>1618</v>
      </c>
      <c r="D344" s="37">
        <v>4200000</v>
      </c>
      <c r="E344" s="25" t="s">
        <v>20</v>
      </c>
      <c r="F344" s="59">
        <v>2000000</v>
      </c>
      <c r="G344" s="37"/>
      <c r="H344" s="38"/>
      <c r="I344" s="38"/>
    </row>
    <row r="345" spans="1:9" ht="30" x14ac:dyDescent="0.25">
      <c r="A345" s="45">
        <v>8</v>
      </c>
      <c r="B345" s="46">
        <v>22100503</v>
      </c>
      <c r="C345" s="47" t="s">
        <v>1619</v>
      </c>
      <c r="D345" s="37">
        <v>2000000</v>
      </c>
      <c r="E345" s="25" t="s">
        <v>20</v>
      </c>
      <c r="F345" s="59">
        <v>2000000</v>
      </c>
      <c r="G345" s="37"/>
      <c r="H345" s="38"/>
      <c r="I345" s="38"/>
    </row>
    <row r="346" spans="1:9" ht="30" x14ac:dyDescent="0.25">
      <c r="A346" s="45">
        <v>9</v>
      </c>
      <c r="B346" s="46">
        <v>22100504</v>
      </c>
      <c r="C346" s="47" t="s">
        <v>1620</v>
      </c>
      <c r="D346" s="37">
        <v>500000</v>
      </c>
      <c r="E346" s="25" t="s">
        <v>20</v>
      </c>
      <c r="F346" s="59">
        <v>500000</v>
      </c>
      <c r="G346" s="37"/>
      <c r="H346" s="38"/>
      <c r="I346" s="38"/>
    </row>
    <row r="347" spans="1:9" ht="30" x14ac:dyDescent="0.25">
      <c r="A347" s="45">
        <v>10</v>
      </c>
      <c r="B347" s="46">
        <v>22100505</v>
      </c>
      <c r="C347" s="47" t="s">
        <v>1621</v>
      </c>
      <c r="D347" s="37">
        <v>3000000</v>
      </c>
      <c r="E347" s="25" t="s">
        <v>20</v>
      </c>
      <c r="F347" s="59">
        <v>3000000</v>
      </c>
      <c r="G347" s="37"/>
      <c r="H347" s="38"/>
      <c r="I347" s="38"/>
    </row>
    <row r="348" spans="1:9" ht="30" x14ac:dyDescent="0.25">
      <c r="A348" s="45">
        <v>11</v>
      </c>
      <c r="B348" s="46">
        <v>22100506</v>
      </c>
      <c r="C348" s="47" t="s">
        <v>1622</v>
      </c>
      <c r="D348" s="37">
        <v>2200000</v>
      </c>
      <c r="E348" s="25" t="s">
        <v>20</v>
      </c>
      <c r="F348" s="59">
        <v>2200000</v>
      </c>
      <c r="G348" s="37"/>
      <c r="H348" s="38"/>
      <c r="I348" s="38"/>
    </row>
    <row r="349" spans="1:9" ht="45" x14ac:dyDescent="0.25">
      <c r="A349" s="45">
        <v>12</v>
      </c>
      <c r="B349" s="46">
        <v>22100507</v>
      </c>
      <c r="C349" s="47" t="s">
        <v>1623</v>
      </c>
      <c r="D349" s="37">
        <v>2000000</v>
      </c>
      <c r="E349" s="25" t="s">
        <v>20</v>
      </c>
      <c r="F349" s="59">
        <v>2000000</v>
      </c>
      <c r="G349" s="37"/>
      <c r="H349" s="38"/>
      <c r="I349" s="38"/>
    </row>
    <row r="350" spans="1:9" ht="30" x14ac:dyDescent="0.25">
      <c r="A350" s="45">
        <v>13</v>
      </c>
      <c r="B350" s="46">
        <v>22100508</v>
      </c>
      <c r="C350" s="47" t="s">
        <v>1624</v>
      </c>
      <c r="D350" s="37">
        <v>16000000</v>
      </c>
      <c r="E350" s="55">
        <v>1500000</v>
      </c>
      <c r="F350" s="59">
        <v>10000000</v>
      </c>
      <c r="G350" s="37"/>
      <c r="H350" s="38"/>
      <c r="I350" s="38"/>
    </row>
    <row r="351" spans="1:9" ht="45" x14ac:dyDescent="0.25">
      <c r="A351" s="45">
        <v>14</v>
      </c>
      <c r="B351" s="46">
        <v>22100509</v>
      </c>
      <c r="C351" s="47" t="s">
        <v>1625</v>
      </c>
      <c r="D351" s="37">
        <v>4000000</v>
      </c>
      <c r="E351" s="25" t="s">
        <v>20</v>
      </c>
      <c r="F351" s="59">
        <v>4000000</v>
      </c>
      <c r="G351" s="37"/>
      <c r="H351" s="38"/>
      <c r="I351" s="38"/>
    </row>
    <row r="352" spans="1:9" x14ac:dyDescent="0.25">
      <c r="A352" s="45">
        <v>15</v>
      </c>
      <c r="B352" s="46">
        <v>22100510</v>
      </c>
      <c r="C352" s="47" t="s">
        <v>1626</v>
      </c>
      <c r="D352" s="37">
        <v>12000000</v>
      </c>
      <c r="E352" s="25" t="s">
        <v>20</v>
      </c>
      <c r="F352" s="59">
        <v>6000000</v>
      </c>
      <c r="G352" s="37"/>
      <c r="H352" s="38"/>
      <c r="I352" s="38"/>
    </row>
    <row r="353" spans="1:9" ht="30" x14ac:dyDescent="0.25">
      <c r="A353" s="45">
        <v>16</v>
      </c>
      <c r="B353" s="46">
        <v>22100511</v>
      </c>
      <c r="C353" s="47" t="s">
        <v>3341</v>
      </c>
      <c r="D353" s="37">
        <v>12000000</v>
      </c>
      <c r="E353" s="55">
        <v>3000000</v>
      </c>
      <c r="F353" s="59">
        <v>12000000</v>
      </c>
      <c r="G353" s="37"/>
      <c r="H353" s="38"/>
      <c r="I353" s="38"/>
    </row>
    <row r="354" spans="1:9" ht="30" x14ac:dyDescent="0.25">
      <c r="A354" s="45">
        <v>17</v>
      </c>
      <c r="B354" s="46">
        <v>22100512</v>
      </c>
      <c r="C354" s="47" t="s">
        <v>1627</v>
      </c>
      <c r="D354" s="37">
        <v>2500000</v>
      </c>
      <c r="E354" s="25" t="s">
        <v>20</v>
      </c>
      <c r="F354" s="59">
        <v>1500000</v>
      </c>
      <c r="G354" s="37"/>
      <c r="H354" s="38"/>
      <c r="I354" s="38"/>
    </row>
    <row r="355" spans="1:9" ht="30" x14ac:dyDescent="0.25">
      <c r="A355" s="45">
        <v>18</v>
      </c>
      <c r="B355" s="46">
        <v>22100514</v>
      </c>
      <c r="C355" s="47" t="s">
        <v>1628</v>
      </c>
      <c r="D355" s="37">
        <v>800000</v>
      </c>
      <c r="E355" s="25" t="s">
        <v>20</v>
      </c>
      <c r="F355" s="59">
        <v>800000</v>
      </c>
      <c r="G355" s="37"/>
      <c r="H355" s="38"/>
      <c r="I355" s="38"/>
    </row>
    <row r="356" spans="1:9" x14ac:dyDescent="0.25">
      <c r="A356" s="45">
        <v>19</v>
      </c>
      <c r="B356" s="46">
        <v>22100515</v>
      </c>
      <c r="C356" s="47" t="s">
        <v>1629</v>
      </c>
      <c r="D356" s="37">
        <v>500000</v>
      </c>
      <c r="E356" s="25" t="s">
        <v>20</v>
      </c>
      <c r="F356" s="59">
        <v>500000</v>
      </c>
      <c r="G356" s="37"/>
      <c r="H356" s="38"/>
      <c r="I356" s="38"/>
    </row>
    <row r="357" spans="1:9" ht="30" x14ac:dyDescent="0.25">
      <c r="A357" s="45">
        <v>20</v>
      </c>
      <c r="B357" s="46">
        <v>22100516</v>
      </c>
      <c r="C357" s="47" t="s">
        <v>1630</v>
      </c>
      <c r="D357" s="37">
        <v>500000</v>
      </c>
      <c r="E357" s="25" t="s">
        <v>20</v>
      </c>
      <c r="F357" s="59">
        <v>500000</v>
      </c>
      <c r="G357" s="37"/>
      <c r="H357" s="38"/>
      <c r="I357" s="38"/>
    </row>
    <row r="358" spans="1:9" ht="30" x14ac:dyDescent="0.25">
      <c r="A358" s="45">
        <v>21</v>
      </c>
      <c r="B358" s="46">
        <v>22100517</v>
      </c>
      <c r="C358" s="47" t="s">
        <v>1631</v>
      </c>
      <c r="D358" s="37">
        <v>2800000</v>
      </c>
      <c r="E358" s="25" t="s">
        <v>20</v>
      </c>
      <c r="F358" s="59">
        <v>2800000</v>
      </c>
      <c r="G358" s="37"/>
      <c r="H358" s="38"/>
      <c r="I358" s="38"/>
    </row>
    <row r="359" spans="1:9" x14ac:dyDescent="0.25">
      <c r="A359" s="45">
        <v>22</v>
      </c>
      <c r="B359" s="46">
        <v>22100642</v>
      </c>
      <c r="C359" s="47" t="s">
        <v>1632</v>
      </c>
      <c r="D359" s="37">
        <v>250000000</v>
      </c>
      <c r="E359" s="55">
        <v>20000000</v>
      </c>
      <c r="F359" s="59">
        <v>200000000</v>
      </c>
      <c r="G359" s="37"/>
      <c r="H359" s="38"/>
      <c r="I359" s="38"/>
    </row>
    <row r="360" spans="1:9" x14ac:dyDescent="0.25">
      <c r="A360" s="1233" t="s">
        <v>1633</v>
      </c>
      <c r="B360" s="1233"/>
      <c r="C360" s="1233"/>
      <c r="D360" s="41">
        <f>SUM(D338:D359)</f>
        <v>395000000</v>
      </c>
      <c r="E360" s="41">
        <f>SUM(E338:E359)</f>
        <v>25500000</v>
      </c>
      <c r="F360" s="42">
        <f>SUM(F338:F359)</f>
        <v>268800000</v>
      </c>
      <c r="G360" s="41"/>
      <c r="H360" s="1232"/>
      <c r="I360" s="1232"/>
    </row>
    <row r="361" spans="1:9" x14ac:dyDescent="0.25">
      <c r="A361" s="34">
        <v>36</v>
      </c>
      <c r="B361" s="35" t="s">
        <v>1650</v>
      </c>
      <c r="C361" s="52"/>
      <c r="D361" s="52"/>
      <c r="E361" s="52"/>
      <c r="F361" s="61"/>
      <c r="G361" s="62"/>
      <c r="H361" s="52"/>
      <c r="I361" s="52"/>
    </row>
    <row r="362" spans="1:9" x14ac:dyDescent="0.25">
      <c r="A362" s="45">
        <v>1</v>
      </c>
      <c r="B362" s="46">
        <v>22100480</v>
      </c>
      <c r="C362" s="47" t="s">
        <v>1651</v>
      </c>
      <c r="D362" s="37">
        <v>4500000</v>
      </c>
      <c r="E362" s="25" t="s">
        <v>20</v>
      </c>
      <c r="F362" s="59">
        <v>2500000</v>
      </c>
      <c r="G362" s="37"/>
      <c r="H362" s="38"/>
      <c r="I362" s="38"/>
    </row>
    <row r="363" spans="1:9" x14ac:dyDescent="0.25">
      <c r="A363" s="45">
        <v>2</v>
      </c>
      <c r="B363" s="46">
        <v>22100481</v>
      </c>
      <c r="C363" s="47" t="s">
        <v>1652</v>
      </c>
      <c r="D363" s="37">
        <v>3000000</v>
      </c>
      <c r="E363" s="25" t="s">
        <v>20</v>
      </c>
      <c r="F363" s="59">
        <v>1500000</v>
      </c>
      <c r="G363" s="37"/>
      <c r="H363" s="38"/>
      <c r="I363" s="38"/>
    </row>
    <row r="364" spans="1:9" x14ac:dyDescent="0.25">
      <c r="A364" s="45">
        <v>3</v>
      </c>
      <c r="B364" s="46">
        <v>22100482</v>
      </c>
      <c r="C364" s="47" t="s">
        <v>1653</v>
      </c>
      <c r="D364" s="37">
        <v>4000000</v>
      </c>
      <c r="E364" s="25" t="s">
        <v>20</v>
      </c>
      <c r="F364" s="59">
        <v>2000000</v>
      </c>
      <c r="G364" s="37"/>
      <c r="H364" s="38"/>
      <c r="I364" s="38"/>
    </row>
    <row r="365" spans="1:9" x14ac:dyDescent="0.25">
      <c r="A365" s="45">
        <v>4</v>
      </c>
      <c r="B365" s="46">
        <v>22100483</v>
      </c>
      <c r="C365" s="47" t="s">
        <v>1654</v>
      </c>
      <c r="D365" s="37">
        <v>500000</v>
      </c>
      <c r="E365" s="25" t="s">
        <v>20</v>
      </c>
      <c r="F365" s="59">
        <v>500000</v>
      </c>
      <c r="G365" s="37"/>
      <c r="H365" s="38"/>
      <c r="I365" s="38"/>
    </row>
    <row r="366" spans="1:9" x14ac:dyDescent="0.25">
      <c r="A366" s="45">
        <v>5</v>
      </c>
      <c r="B366" s="46">
        <v>22100484</v>
      </c>
      <c r="C366" s="47" t="s">
        <v>1655</v>
      </c>
      <c r="D366" s="37">
        <v>3000000</v>
      </c>
      <c r="E366" s="25" t="s">
        <v>20</v>
      </c>
      <c r="F366" s="59">
        <v>3000000</v>
      </c>
      <c r="G366" s="37"/>
      <c r="H366" s="38"/>
      <c r="I366" s="38"/>
    </row>
    <row r="367" spans="1:9" x14ac:dyDescent="0.25">
      <c r="A367" s="45">
        <v>6</v>
      </c>
      <c r="B367" s="46">
        <v>22100485</v>
      </c>
      <c r="C367" s="47" t="s">
        <v>1656</v>
      </c>
      <c r="D367" s="37">
        <v>4000000</v>
      </c>
      <c r="E367" s="25" t="s">
        <v>20</v>
      </c>
      <c r="F367" s="59">
        <v>0</v>
      </c>
      <c r="G367" s="37"/>
      <c r="H367" s="38"/>
      <c r="I367" s="38"/>
    </row>
    <row r="368" spans="1:9" x14ac:dyDescent="0.25">
      <c r="A368" s="45">
        <v>7</v>
      </c>
      <c r="B368" s="46">
        <v>22100486</v>
      </c>
      <c r="C368" s="47" t="s">
        <v>1657</v>
      </c>
      <c r="D368" s="37">
        <v>1000000</v>
      </c>
      <c r="E368" s="25" t="s">
        <v>20</v>
      </c>
      <c r="F368" s="59">
        <v>1000000</v>
      </c>
      <c r="G368" s="37"/>
      <c r="H368" s="38"/>
      <c r="I368" s="38"/>
    </row>
    <row r="369" spans="1:9" x14ac:dyDescent="0.25">
      <c r="A369" s="45">
        <v>8</v>
      </c>
      <c r="B369" s="46">
        <v>22100487</v>
      </c>
      <c r="C369" s="47" t="s">
        <v>1658</v>
      </c>
      <c r="D369" s="37">
        <v>1000000</v>
      </c>
      <c r="E369" s="37">
        <v>779000</v>
      </c>
      <c r="F369" s="59">
        <v>1000000</v>
      </c>
      <c r="G369" s="37"/>
      <c r="H369" s="38"/>
      <c r="I369" s="38"/>
    </row>
    <row r="370" spans="1:9" ht="30" x14ac:dyDescent="0.25">
      <c r="A370" s="45">
        <v>9</v>
      </c>
      <c r="B370" s="46">
        <v>22100488</v>
      </c>
      <c r="C370" s="47" t="s">
        <v>1659</v>
      </c>
      <c r="D370" s="37">
        <v>2000000</v>
      </c>
      <c r="E370" s="25" t="s">
        <v>20</v>
      </c>
      <c r="F370" s="59">
        <v>0</v>
      </c>
      <c r="G370" s="37"/>
      <c r="H370" s="38"/>
      <c r="I370" s="38"/>
    </row>
    <row r="371" spans="1:9" ht="30" x14ac:dyDescent="0.25">
      <c r="A371" s="45">
        <v>10</v>
      </c>
      <c r="B371" s="46">
        <v>22100490</v>
      </c>
      <c r="C371" s="47" t="s">
        <v>1660</v>
      </c>
      <c r="D371" s="37">
        <v>25000000</v>
      </c>
      <c r="E371" s="37">
        <v>7000000</v>
      </c>
      <c r="F371" s="59">
        <v>25000000</v>
      </c>
      <c r="G371" s="37"/>
      <c r="H371" s="38"/>
      <c r="I371" s="38"/>
    </row>
    <row r="372" spans="1:9" x14ac:dyDescent="0.25">
      <c r="A372" s="45">
        <v>11</v>
      </c>
      <c r="B372" s="46">
        <v>22100491</v>
      </c>
      <c r="C372" s="47" t="s">
        <v>18</v>
      </c>
      <c r="D372" s="37">
        <v>8000000</v>
      </c>
      <c r="E372" s="37">
        <v>3646000</v>
      </c>
      <c r="F372" s="59">
        <v>8000000</v>
      </c>
      <c r="G372" s="37"/>
      <c r="H372" s="38"/>
      <c r="I372" s="38"/>
    </row>
    <row r="373" spans="1:9" x14ac:dyDescent="0.25">
      <c r="A373" s="45">
        <v>12</v>
      </c>
      <c r="B373" s="46">
        <v>22100492</v>
      </c>
      <c r="C373" s="47" t="s">
        <v>1661</v>
      </c>
      <c r="D373" s="37">
        <v>3000000</v>
      </c>
      <c r="E373" s="25" t="s">
        <v>20</v>
      </c>
      <c r="F373" s="59">
        <v>1000000</v>
      </c>
      <c r="G373" s="37"/>
      <c r="H373" s="38"/>
      <c r="I373" s="38"/>
    </row>
    <row r="374" spans="1:9" x14ac:dyDescent="0.25">
      <c r="A374" s="45">
        <v>13</v>
      </c>
      <c r="B374" s="46">
        <v>22100493</v>
      </c>
      <c r="C374" s="47" t="s">
        <v>1662</v>
      </c>
      <c r="D374" s="37">
        <v>1000000</v>
      </c>
      <c r="E374" s="37">
        <v>1185000</v>
      </c>
      <c r="F374" s="59">
        <v>1200000</v>
      </c>
      <c r="G374" s="37"/>
      <c r="H374" s="38"/>
      <c r="I374" s="38"/>
    </row>
    <row r="375" spans="1:9" ht="30" x14ac:dyDescent="0.25">
      <c r="A375" s="45">
        <v>14</v>
      </c>
      <c r="B375" s="46">
        <v>22100494</v>
      </c>
      <c r="C375" s="47" t="s">
        <v>1663</v>
      </c>
      <c r="D375" s="37">
        <v>10000000</v>
      </c>
      <c r="E375" s="25" t="s">
        <v>20</v>
      </c>
      <c r="F375" s="59">
        <v>3000000</v>
      </c>
      <c r="G375" s="37"/>
      <c r="H375" s="38"/>
      <c r="I375" s="38"/>
    </row>
    <row r="376" spans="1:9" ht="21" customHeight="1" x14ac:dyDescent="0.25">
      <c r="A376" s="1233" t="s">
        <v>1664</v>
      </c>
      <c r="B376" s="1233"/>
      <c r="C376" s="1233"/>
      <c r="D376" s="41">
        <f>SUM(D362:D375)</f>
        <v>70000000</v>
      </c>
      <c r="E376" s="41">
        <f>SUM(E362:E375)</f>
        <v>12610000</v>
      </c>
      <c r="F376" s="42">
        <f>SUM(F362:F375)</f>
        <v>49700000</v>
      </c>
      <c r="G376" s="41"/>
      <c r="H376" s="1232"/>
      <c r="I376" s="1232"/>
    </row>
    <row r="377" spans="1:9" x14ac:dyDescent="0.25">
      <c r="A377" s="50">
        <v>37</v>
      </c>
      <c r="B377" s="35" t="s">
        <v>1689</v>
      </c>
      <c r="G377" s="36"/>
      <c r="H377" s="18"/>
      <c r="I377" s="18"/>
    </row>
    <row r="378" spans="1:9" ht="30" x14ac:dyDescent="0.25">
      <c r="A378" s="45">
        <v>1</v>
      </c>
      <c r="B378" s="46">
        <v>22100207</v>
      </c>
      <c r="C378" s="47" t="s">
        <v>544</v>
      </c>
      <c r="D378" s="37">
        <v>2500000</v>
      </c>
      <c r="E378" s="25" t="s">
        <v>20</v>
      </c>
      <c r="F378" s="59">
        <v>2500000</v>
      </c>
      <c r="G378" s="37"/>
      <c r="H378" s="18"/>
      <c r="I378" s="18"/>
    </row>
    <row r="379" spans="1:9" x14ac:dyDescent="0.25">
      <c r="A379" s="45">
        <v>2</v>
      </c>
      <c r="B379" s="46">
        <v>22100255</v>
      </c>
      <c r="C379" s="47" t="s">
        <v>1690</v>
      </c>
      <c r="D379" s="37">
        <v>39800000</v>
      </c>
      <c r="E379" s="55">
        <v>18550000</v>
      </c>
      <c r="F379" s="59">
        <v>20000000</v>
      </c>
      <c r="G379" s="37"/>
      <c r="H379" s="18"/>
      <c r="I379" s="18"/>
    </row>
    <row r="380" spans="1:9" ht="30" x14ac:dyDescent="0.25">
      <c r="A380" s="45">
        <v>3</v>
      </c>
      <c r="B380" s="46">
        <v>22100256</v>
      </c>
      <c r="C380" s="47" t="s">
        <v>1691</v>
      </c>
      <c r="D380" s="37">
        <v>4500000</v>
      </c>
      <c r="E380" s="55">
        <v>4500000</v>
      </c>
      <c r="F380" s="59">
        <v>4500000</v>
      </c>
      <c r="G380" s="40"/>
      <c r="H380" s="18"/>
      <c r="I380" s="18"/>
    </row>
    <row r="381" spans="1:9" x14ac:dyDescent="0.25">
      <c r="A381" s="45">
        <v>4</v>
      </c>
      <c r="B381" s="46">
        <v>22100257</v>
      </c>
      <c r="C381" s="47" t="s">
        <v>14</v>
      </c>
      <c r="D381" s="37">
        <v>1200000</v>
      </c>
      <c r="E381" s="25" t="s">
        <v>20</v>
      </c>
      <c r="F381" s="59">
        <v>1200000</v>
      </c>
      <c r="G381" s="37"/>
      <c r="H381" s="18"/>
      <c r="I381" s="18"/>
    </row>
    <row r="382" spans="1:9" x14ac:dyDescent="0.25">
      <c r="A382" s="1233" t="s">
        <v>1692</v>
      </c>
      <c r="B382" s="1233"/>
      <c r="C382" s="1233"/>
      <c r="D382" s="41">
        <f>SUM(D378:D381)</f>
        <v>48000000</v>
      </c>
      <c r="E382" s="41">
        <f>SUM(E378:E381)</f>
        <v>23050000</v>
      </c>
      <c r="F382" s="42">
        <f>SUM(F378:F381)</f>
        <v>28200000</v>
      </c>
      <c r="G382" s="41"/>
      <c r="H382" s="18"/>
      <c r="I382" s="18"/>
    </row>
    <row r="383" spans="1:9" x14ac:dyDescent="0.25">
      <c r="A383" s="50">
        <v>38</v>
      </c>
      <c r="B383" s="35" t="s">
        <v>1728</v>
      </c>
      <c r="G383" s="36"/>
      <c r="H383" s="18"/>
      <c r="I383" s="18"/>
    </row>
    <row r="384" spans="1:9" ht="30" x14ac:dyDescent="0.25">
      <c r="A384" s="45">
        <v>1</v>
      </c>
      <c r="B384" s="46">
        <v>22100359</v>
      </c>
      <c r="C384" s="47" t="s">
        <v>1729</v>
      </c>
      <c r="D384" s="37">
        <v>9000000</v>
      </c>
      <c r="E384" s="59">
        <v>0</v>
      </c>
      <c r="F384" s="59">
        <v>9000000</v>
      </c>
      <c r="G384" s="37"/>
      <c r="H384" s="38"/>
      <c r="I384" s="38"/>
    </row>
    <row r="385" spans="1:9" ht="24" customHeight="1" x14ac:dyDescent="0.25">
      <c r="A385" s="1233" t="s">
        <v>1730</v>
      </c>
      <c r="B385" s="1233"/>
      <c r="C385" s="1233"/>
      <c r="D385" s="41">
        <f>SUM(D384)</f>
        <v>9000000</v>
      </c>
      <c r="E385" s="42">
        <f>SUM(E384)</f>
        <v>0</v>
      </c>
      <c r="F385" s="42">
        <f>SUM(F384)</f>
        <v>9000000</v>
      </c>
      <c r="G385" s="41"/>
      <c r="H385" s="1232"/>
      <c r="I385" s="1232"/>
    </row>
    <row r="386" spans="1:9" x14ac:dyDescent="0.25">
      <c r="A386" s="34">
        <v>39</v>
      </c>
      <c r="B386" s="35" t="s">
        <v>1748</v>
      </c>
      <c r="G386" s="36"/>
      <c r="H386" s="18"/>
      <c r="I386" s="18"/>
    </row>
    <row r="387" spans="1:9" x14ac:dyDescent="0.25">
      <c r="A387" s="45">
        <v>1</v>
      </c>
      <c r="B387" s="46">
        <v>22100333</v>
      </c>
      <c r="C387" s="47" t="s">
        <v>1738</v>
      </c>
      <c r="D387" s="37">
        <v>7000000</v>
      </c>
      <c r="E387" s="25" t="s">
        <v>20</v>
      </c>
      <c r="F387" s="59">
        <v>3000000</v>
      </c>
      <c r="G387" s="37"/>
      <c r="H387" s="38"/>
      <c r="I387" s="38"/>
    </row>
    <row r="388" spans="1:9" x14ac:dyDescent="0.25">
      <c r="A388" s="45">
        <v>2</v>
      </c>
      <c r="B388" s="46">
        <v>22100334</v>
      </c>
      <c r="C388" s="47" t="s">
        <v>1739</v>
      </c>
      <c r="D388" s="37">
        <v>225000000</v>
      </c>
      <c r="E388" s="37">
        <v>1930000</v>
      </c>
      <c r="F388" s="59">
        <v>100000000</v>
      </c>
      <c r="G388" s="37"/>
      <c r="H388" s="38"/>
      <c r="I388" s="38"/>
    </row>
    <row r="389" spans="1:9" x14ac:dyDescent="0.25">
      <c r="A389" s="45">
        <v>3</v>
      </c>
      <c r="B389" s="46">
        <v>22100335</v>
      </c>
      <c r="C389" s="47" t="s">
        <v>1740</v>
      </c>
      <c r="D389" s="37">
        <v>12000000</v>
      </c>
      <c r="E389" s="37">
        <v>1889500</v>
      </c>
      <c r="F389" s="59">
        <v>6000000</v>
      </c>
      <c r="G389" s="37"/>
      <c r="H389" s="38"/>
      <c r="I389" s="38"/>
    </row>
    <row r="390" spans="1:9" x14ac:dyDescent="0.25">
      <c r="A390" s="45">
        <v>4</v>
      </c>
      <c r="B390" s="46">
        <v>22100336</v>
      </c>
      <c r="C390" s="47" t="s">
        <v>1741</v>
      </c>
      <c r="D390" s="37">
        <v>10000000</v>
      </c>
      <c r="E390" s="37">
        <v>5000000</v>
      </c>
      <c r="F390" s="59">
        <v>6000000</v>
      </c>
      <c r="G390" s="37"/>
      <c r="H390" s="38"/>
      <c r="I390" s="38"/>
    </row>
    <row r="391" spans="1:9" x14ac:dyDescent="0.25">
      <c r="A391" s="45">
        <v>5</v>
      </c>
      <c r="B391" s="46">
        <v>22100337</v>
      </c>
      <c r="C391" s="47" t="s">
        <v>1742</v>
      </c>
      <c r="D391" s="37">
        <v>1000000</v>
      </c>
      <c r="E391" s="40">
        <v>0</v>
      </c>
      <c r="F391" s="59">
        <v>1000000</v>
      </c>
      <c r="G391" s="37"/>
      <c r="H391" s="38"/>
      <c r="I391" s="38"/>
    </row>
    <row r="392" spans="1:9" x14ac:dyDescent="0.25">
      <c r="A392" s="45">
        <v>6</v>
      </c>
      <c r="B392" s="46">
        <v>22100338</v>
      </c>
      <c r="C392" s="47" t="s">
        <v>1743</v>
      </c>
      <c r="D392" s="37">
        <v>10000000</v>
      </c>
      <c r="E392" s="37">
        <v>1768200</v>
      </c>
      <c r="F392" s="59">
        <v>5000000</v>
      </c>
      <c r="G392" s="37"/>
      <c r="H392" s="38"/>
      <c r="I392" s="38"/>
    </row>
    <row r="393" spans="1:9" ht="30" x14ac:dyDescent="0.25">
      <c r="A393" s="45">
        <v>7</v>
      </c>
      <c r="B393" s="46">
        <v>22100339</v>
      </c>
      <c r="C393" s="47" t="s">
        <v>1744</v>
      </c>
      <c r="D393" s="37">
        <v>2500000</v>
      </c>
      <c r="E393" s="25" t="s">
        <v>20</v>
      </c>
      <c r="F393" s="59">
        <v>2500000</v>
      </c>
      <c r="G393" s="37"/>
      <c r="H393" s="38"/>
      <c r="I393" s="38"/>
    </row>
    <row r="394" spans="1:9" x14ac:dyDescent="0.25">
      <c r="A394" s="45">
        <v>8</v>
      </c>
      <c r="B394" s="46">
        <v>22100340</v>
      </c>
      <c r="C394" s="47" t="s">
        <v>1745</v>
      </c>
      <c r="D394" s="37">
        <v>2000000</v>
      </c>
      <c r="E394" s="25" t="s">
        <v>20</v>
      </c>
      <c r="F394" s="59">
        <v>1000000</v>
      </c>
      <c r="G394" s="37"/>
      <c r="H394" s="38"/>
      <c r="I394" s="38"/>
    </row>
    <row r="395" spans="1:9" x14ac:dyDescent="0.25">
      <c r="A395" s="45">
        <v>9</v>
      </c>
      <c r="B395" s="46">
        <v>22100341</v>
      </c>
      <c r="C395" s="47" t="s">
        <v>1746</v>
      </c>
      <c r="D395" s="37">
        <v>3000000</v>
      </c>
      <c r="E395" s="25" t="s">
        <v>20</v>
      </c>
      <c r="F395" s="59">
        <v>3000000</v>
      </c>
      <c r="G395" s="37"/>
      <c r="H395" s="38"/>
      <c r="I395" s="38"/>
    </row>
    <row r="396" spans="1:9" x14ac:dyDescent="0.25">
      <c r="A396" s="45">
        <v>10</v>
      </c>
      <c r="B396" s="46">
        <v>22100342</v>
      </c>
      <c r="C396" s="47" t="s">
        <v>158</v>
      </c>
      <c r="D396" s="37">
        <v>1000000</v>
      </c>
      <c r="E396" s="25" t="s">
        <v>20</v>
      </c>
      <c r="F396" s="59">
        <v>1000000</v>
      </c>
      <c r="G396" s="37"/>
      <c r="H396" s="38"/>
      <c r="I396" s="38"/>
    </row>
    <row r="397" spans="1:9" ht="30" x14ac:dyDescent="0.25">
      <c r="A397" s="45">
        <v>11</v>
      </c>
      <c r="B397" s="46">
        <v>22100343</v>
      </c>
      <c r="C397" s="47" t="s">
        <v>1747</v>
      </c>
      <c r="D397" s="37">
        <v>3000000</v>
      </c>
      <c r="E397" s="25" t="s">
        <v>20</v>
      </c>
      <c r="F397" s="59">
        <v>1500000</v>
      </c>
      <c r="G397" s="37"/>
      <c r="H397" s="38"/>
      <c r="I397" s="38"/>
    </row>
    <row r="398" spans="1:9" ht="30" x14ac:dyDescent="0.25">
      <c r="A398" s="45">
        <v>12</v>
      </c>
      <c r="B398" s="46">
        <v>22100408</v>
      </c>
      <c r="C398" s="47" t="s">
        <v>889</v>
      </c>
      <c r="D398" s="37">
        <v>5000000</v>
      </c>
      <c r="E398" s="37">
        <v>200000</v>
      </c>
      <c r="F398" s="59">
        <v>2500000</v>
      </c>
      <c r="G398" s="37"/>
      <c r="H398" s="38"/>
      <c r="I398" s="38"/>
    </row>
    <row r="399" spans="1:9" ht="15" customHeight="1" x14ac:dyDescent="0.25">
      <c r="A399" s="1233" t="s">
        <v>1749</v>
      </c>
      <c r="B399" s="1233"/>
      <c r="C399" s="1233"/>
      <c r="D399" s="41">
        <f>SUM(D387:D398)</f>
        <v>281500000</v>
      </c>
      <c r="E399" s="41">
        <f>SUM(E387:E398)</f>
        <v>10787700</v>
      </c>
      <c r="F399" s="42">
        <f>SUM(F387:F398)</f>
        <v>132500000</v>
      </c>
      <c r="G399" s="41"/>
      <c r="H399" s="1232"/>
      <c r="I399" s="1232"/>
    </row>
    <row r="400" spans="1:9" x14ac:dyDescent="0.25">
      <c r="A400" s="50">
        <v>40</v>
      </c>
      <c r="B400" s="35" t="s">
        <v>1753</v>
      </c>
      <c r="G400" s="36"/>
      <c r="H400" s="18"/>
      <c r="I400" s="18"/>
    </row>
    <row r="401" spans="1:9" x14ac:dyDescent="0.25">
      <c r="A401" s="45">
        <v>1</v>
      </c>
      <c r="B401" s="46">
        <v>22100638</v>
      </c>
      <c r="C401" s="47" t="s">
        <v>1754</v>
      </c>
      <c r="D401" s="37">
        <v>16000000</v>
      </c>
      <c r="E401" s="25" t="s">
        <v>20</v>
      </c>
      <c r="F401" s="59">
        <v>10000000</v>
      </c>
      <c r="G401" s="37"/>
      <c r="H401" s="38"/>
      <c r="I401" s="38"/>
    </row>
    <row r="402" spans="1:9" ht="15" customHeight="1" x14ac:dyDescent="0.25">
      <c r="A402" s="1233" t="s">
        <v>1755</v>
      </c>
      <c r="B402" s="1233"/>
      <c r="C402" s="1233"/>
      <c r="D402" s="41">
        <f>SUM(D401)</f>
        <v>16000000</v>
      </c>
      <c r="E402" s="41">
        <f>SUM(E401)</f>
        <v>0</v>
      </c>
      <c r="F402" s="42">
        <f>SUM(F401)</f>
        <v>10000000</v>
      </c>
      <c r="G402" s="41"/>
      <c r="H402" s="1232"/>
      <c r="I402" s="1232"/>
    </row>
    <row r="403" spans="1:9" x14ac:dyDescent="0.25">
      <c r="A403" s="63">
        <v>41</v>
      </c>
      <c r="B403" s="35" t="s">
        <v>1779</v>
      </c>
      <c r="C403" s="52"/>
      <c r="D403" s="52"/>
      <c r="E403" s="52"/>
      <c r="F403" s="61"/>
      <c r="G403" s="62"/>
      <c r="H403" s="52"/>
      <c r="I403" s="52"/>
    </row>
    <row r="404" spans="1:9" ht="30" x14ac:dyDescent="0.25">
      <c r="A404" s="45">
        <v>1</v>
      </c>
      <c r="B404" s="46">
        <v>22100402</v>
      </c>
      <c r="C404" s="47" t="s">
        <v>1773</v>
      </c>
      <c r="D404" s="37">
        <v>10000000</v>
      </c>
      <c r="E404" s="37">
        <v>2550000</v>
      </c>
      <c r="F404" s="59">
        <v>8000000</v>
      </c>
      <c r="G404" s="37"/>
      <c r="H404" s="38"/>
      <c r="I404" s="38"/>
    </row>
    <row r="405" spans="1:9" ht="30" x14ac:dyDescent="0.25">
      <c r="A405" s="45">
        <v>2</v>
      </c>
      <c r="B405" s="46">
        <v>22100403</v>
      </c>
      <c r="C405" s="47" t="s">
        <v>1774</v>
      </c>
      <c r="D405" s="37">
        <v>10000000</v>
      </c>
      <c r="E405" s="37">
        <v>5000000</v>
      </c>
      <c r="F405" s="59">
        <v>8000000</v>
      </c>
      <c r="G405" s="37"/>
      <c r="H405" s="38"/>
      <c r="I405" s="38"/>
    </row>
    <row r="406" spans="1:9" x14ac:dyDescent="0.25">
      <c r="A406" s="45">
        <v>3</v>
      </c>
      <c r="B406" s="46">
        <v>22100404</v>
      </c>
      <c r="C406" s="47" t="s">
        <v>1775</v>
      </c>
      <c r="D406" s="37">
        <v>36000000</v>
      </c>
      <c r="E406" s="37">
        <v>12000000</v>
      </c>
      <c r="F406" s="59">
        <v>20000000</v>
      </c>
      <c r="G406" s="37"/>
      <c r="H406" s="38"/>
      <c r="I406" s="38"/>
    </row>
    <row r="407" spans="1:9" ht="30" x14ac:dyDescent="0.25">
      <c r="A407" s="45">
        <v>4</v>
      </c>
      <c r="B407" s="46">
        <v>22100405</v>
      </c>
      <c r="C407" s="47" t="s">
        <v>1776</v>
      </c>
      <c r="D407" s="37">
        <v>7000000</v>
      </c>
      <c r="E407" s="25" t="s">
        <v>20</v>
      </c>
      <c r="F407" s="59">
        <v>7000000</v>
      </c>
      <c r="G407" s="37"/>
      <c r="H407" s="38"/>
      <c r="I407" s="38"/>
    </row>
    <row r="408" spans="1:9" ht="30" x14ac:dyDescent="0.25">
      <c r="A408" s="45">
        <v>5</v>
      </c>
      <c r="B408" s="46">
        <v>22100406</v>
      </c>
      <c r="C408" s="47" t="s">
        <v>1777</v>
      </c>
      <c r="D408" s="37">
        <v>3000000</v>
      </c>
      <c r="E408" s="25" t="s">
        <v>20</v>
      </c>
      <c r="F408" s="59">
        <v>3000000</v>
      </c>
      <c r="G408" s="37"/>
      <c r="H408" s="38"/>
      <c r="I408" s="38"/>
    </row>
    <row r="409" spans="1:9" ht="30" x14ac:dyDescent="0.25">
      <c r="A409" s="45">
        <v>6</v>
      </c>
      <c r="B409" s="46">
        <v>22100407</v>
      </c>
      <c r="C409" s="47" t="s">
        <v>1778</v>
      </c>
      <c r="D409" s="37">
        <v>90000000</v>
      </c>
      <c r="E409" s="37">
        <v>26084945</v>
      </c>
      <c r="F409" s="59">
        <v>70000000</v>
      </c>
      <c r="G409" s="37"/>
      <c r="H409" s="38"/>
      <c r="I409" s="38"/>
    </row>
    <row r="410" spans="1:9" ht="15" customHeight="1" x14ac:dyDescent="0.25">
      <c r="A410" s="1233" t="s">
        <v>1780</v>
      </c>
      <c r="B410" s="1233"/>
      <c r="C410" s="1233"/>
      <c r="D410" s="41">
        <f>SUM(D404:D409)</f>
        <v>156000000</v>
      </c>
      <c r="E410" s="41">
        <f>SUM(E404:E409)</f>
        <v>45634945</v>
      </c>
      <c r="F410" s="42">
        <f>SUM(F404:F409)</f>
        <v>116000000</v>
      </c>
      <c r="G410" s="41"/>
      <c r="H410" s="1232"/>
      <c r="I410" s="1232"/>
    </row>
    <row r="411" spans="1:9" x14ac:dyDescent="0.25">
      <c r="A411" s="50">
        <v>43</v>
      </c>
      <c r="B411" s="35" t="s">
        <v>1835</v>
      </c>
    </row>
    <row r="412" spans="1:9" ht="30" x14ac:dyDescent="0.25">
      <c r="A412" s="45">
        <v>1</v>
      </c>
      <c r="B412" s="46">
        <v>22100356</v>
      </c>
      <c r="C412" s="47" t="s">
        <v>1836</v>
      </c>
      <c r="D412" s="37">
        <v>10000000</v>
      </c>
      <c r="E412" s="37">
        <v>3240000</v>
      </c>
      <c r="F412" s="59">
        <v>5000000</v>
      </c>
      <c r="G412" s="37"/>
      <c r="H412" s="38"/>
      <c r="I412" s="38"/>
    </row>
    <row r="413" spans="1:9" ht="30" x14ac:dyDescent="0.25">
      <c r="A413" s="45">
        <v>2</v>
      </c>
      <c r="B413" s="46">
        <v>22100358</v>
      </c>
      <c r="C413" s="47" t="s">
        <v>1837</v>
      </c>
      <c r="D413" s="37">
        <v>10000000</v>
      </c>
      <c r="E413" s="37">
        <v>7810000</v>
      </c>
      <c r="F413" s="59">
        <v>10000000</v>
      </c>
      <c r="G413" s="37"/>
      <c r="H413" s="38"/>
      <c r="I413" s="38"/>
    </row>
    <row r="414" spans="1:9" x14ac:dyDescent="0.25">
      <c r="A414" s="45">
        <v>3</v>
      </c>
      <c r="B414" s="46">
        <v>22100262</v>
      </c>
      <c r="C414" s="47" t="s">
        <v>281</v>
      </c>
      <c r="D414" s="37">
        <v>10000000</v>
      </c>
      <c r="E414" s="40">
        <v>0</v>
      </c>
      <c r="F414" s="59">
        <v>5000000</v>
      </c>
      <c r="G414" s="37"/>
      <c r="H414" s="38"/>
      <c r="I414" s="38"/>
    </row>
    <row r="415" spans="1:9" ht="30" x14ac:dyDescent="0.25">
      <c r="A415" s="45">
        <v>4</v>
      </c>
      <c r="B415" s="46">
        <v>22100357</v>
      </c>
      <c r="C415" s="47" t="s">
        <v>1838</v>
      </c>
      <c r="D415" s="37">
        <v>2000000</v>
      </c>
      <c r="E415" s="40">
        <v>0</v>
      </c>
      <c r="F415" s="59">
        <v>2000000</v>
      </c>
      <c r="G415" s="37"/>
      <c r="H415" s="38"/>
      <c r="I415" s="38"/>
    </row>
    <row r="416" spans="1:9" ht="15" customHeight="1" x14ac:dyDescent="0.25">
      <c r="A416" s="1233" t="s">
        <v>1839</v>
      </c>
      <c r="B416" s="1233"/>
      <c r="C416" s="1233"/>
      <c r="D416" s="41">
        <f>SUM(D412:D415)</f>
        <v>32000000</v>
      </c>
      <c r="E416" s="41">
        <v>11050000</v>
      </c>
      <c r="F416" s="42">
        <f>SUM(F412:F415)</f>
        <v>22000000</v>
      </c>
      <c r="G416" s="41"/>
      <c r="H416" s="1232"/>
      <c r="I416" s="1232"/>
    </row>
    <row r="417" spans="1:9" x14ac:dyDescent="0.25">
      <c r="A417" s="50">
        <v>44</v>
      </c>
      <c r="B417" s="35" t="s">
        <v>1850</v>
      </c>
    </row>
    <row r="418" spans="1:9" ht="30" x14ac:dyDescent="0.25">
      <c r="A418" s="45">
        <v>1</v>
      </c>
      <c r="B418" s="46">
        <v>22100265</v>
      </c>
      <c r="C418" s="47" t="s">
        <v>638</v>
      </c>
      <c r="D418" s="37">
        <v>10000000</v>
      </c>
      <c r="E418" s="64" t="s">
        <v>20</v>
      </c>
      <c r="F418" s="59">
        <v>5000000</v>
      </c>
      <c r="G418" s="37"/>
    </row>
    <row r="419" spans="1:9" ht="30" x14ac:dyDescent="0.25">
      <c r="A419" s="45">
        <v>2</v>
      </c>
      <c r="B419" s="46">
        <v>22100419</v>
      </c>
      <c r="C419" s="47" t="s">
        <v>1851</v>
      </c>
      <c r="D419" s="37">
        <v>5000000</v>
      </c>
      <c r="E419" s="64" t="s">
        <v>20</v>
      </c>
      <c r="F419" s="59">
        <v>5000000</v>
      </c>
      <c r="G419" s="37"/>
    </row>
    <row r="420" spans="1:9" x14ac:dyDescent="0.25">
      <c r="A420" s="45">
        <v>3</v>
      </c>
      <c r="B420" s="46">
        <v>22100420</v>
      </c>
      <c r="C420" s="47" t="s">
        <v>1852</v>
      </c>
      <c r="D420" s="37">
        <v>180000000</v>
      </c>
      <c r="E420" s="37">
        <v>61408828</v>
      </c>
      <c r="F420" s="59">
        <v>140000000</v>
      </c>
      <c r="G420" s="37"/>
    </row>
    <row r="421" spans="1:9" x14ac:dyDescent="0.25">
      <c r="A421" s="45">
        <v>4</v>
      </c>
      <c r="B421" s="46">
        <v>22100422</v>
      </c>
      <c r="C421" s="47" t="s">
        <v>411</v>
      </c>
      <c r="D421" s="37">
        <v>5000000</v>
      </c>
      <c r="E421" s="64" t="s">
        <v>20</v>
      </c>
      <c r="F421" s="59">
        <v>0</v>
      </c>
      <c r="G421" s="37"/>
    </row>
    <row r="422" spans="1:9" ht="45" x14ac:dyDescent="0.25">
      <c r="A422" s="45">
        <v>5</v>
      </c>
      <c r="B422" s="46">
        <v>22100423</v>
      </c>
      <c r="C422" s="47" t="s">
        <v>1853</v>
      </c>
      <c r="D422" s="37">
        <v>5000000</v>
      </c>
      <c r="E422" s="64" t="s">
        <v>20</v>
      </c>
      <c r="F422" s="59">
        <v>2000000</v>
      </c>
      <c r="G422" s="37"/>
    </row>
    <row r="423" spans="1:9" ht="45" x14ac:dyDescent="0.25">
      <c r="A423" s="45">
        <v>6</v>
      </c>
      <c r="B423" s="46">
        <v>22100424</v>
      </c>
      <c r="C423" s="47" t="s">
        <v>1854</v>
      </c>
      <c r="D423" s="37">
        <v>5000000</v>
      </c>
      <c r="E423" s="64" t="s">
        <v>20</v>
      </c>
      <c r="F423" s="59">
        <v>5000000</v>
      </c>
      <c r="G423" s="37"/>
    </row>
    <row r="424" spans="1:9" ht="30" x14ac:dyDescent="0.25">
      <c r="A424" s="45">
        <v>7</v>
      </c>
      <c r="B424" s="46">
        <v>22100426</v>
      </c>
      <c r="C424" s="47" t="s">
        <v>1855</v>
      </c>
      <c r="D424" s="37">
        <v>1000000</v>
      </c>
      <c r="E424" s="64" t="s">
        <v>20</v>
      </c>
      <c r="F424" s="59">
        <v>1000000</v>
      </c>
      <c r="G424" s="37"/>
    </row>
    <row r="425" spans="1:9" ht="30" x14ac:dyDescent="0.25">
      <c r="A425" s="45">
        <v>8</v>
      </c>
      <c r="B425" s="46">
        <v>22100427</v>
      </c>
      <c r="C425" s="67" t="s">
        <v>1856</v>
      </c>
      <c r="D425" s="37">
        <v>35000000</v>
      </c>
      <c r="E425" s="64" t="s">
        <v>20</v>
      </c>
      <c r="F425" s="185">
        <v>25000000</v>
      </c>
      <c r="G425" s="37"/>
    </row>
    <row r="426" spans="1:9" x14ac:dyDescent="0.25">
      <c r="A426" s="1233" t="s">
        <v>1857</v>
      </c>
      <c r="B426" s="1233"/>
      <c r="C426" s="1233"/>
      <c r="D426" s="41">
        <f>SUM(D418:D425)</f>
        <v>246000000</v>
      </c>
      <c r="E426" s="41">
        <f>SUM(E418:E425)</f>
        <v>61408828</v>
      </c>
      <c r="F426" s="42">
        <f>SUM(F418:F425)</f>
        <v>183000000</v>
      </c>
      <c r="G426" s="41"/>
    </row>
    <row r="427" spans="1:9" x14ac:dyDescent="0.25">
      <c r="A427" s="50">
        <v>45</v>
      </c>
      <c r="B427" s="35" t="s">
        <v>1938</v>
      </c>
    </row>
    <row r="428" spans="1:9" ht="45" x14ac:dyDescent="0.25">
      <c r="A428" s="45">
        <v>1</v>
      </c>
      <c r="B428" s="46">
        <v>22100215</v>
      </c>
      <c r="C428" s="47" t="s">
        <v>1939</v>
      </c>
      <c r="D428" s="37">
        <v>7000000</v>
      </c>
      <c r="E428" s="64" t="s">
        <v>20</v>
      </c>
      <c r="F428" s="59">
        <v>3000000</v>
      </c>
      <c r="G428" s="37"/>
      <c r="H428" s="38"/>
      <c r="I428" s="38"/>
    </row>
    <row r="429" spans="1:9" ht="30" x14ac:dyDescent="0.25">
      <c r="A429" s="45">
        <v>2</v>
      </c>
      <c r="B429" s="46">
        <v>22100216</v>
      </c>
      <c r="C429" s="47" t="s">
        <v>1940</v>
      </c>
      <c r="D429" s="37">
        <v>1000000</v>
      </c>
      <c r="E429" s="64" t="s">
        <v>20</v>
      </c>
      <c r="F429" s="59">
        <v>1000000</v>
      </c>
      <c r="G429" s="37"/>
      <c r="H429" s="38"/>
      <c r="I429" s="38"/>
    </row>
    <row r="430" spans="1:9" ht="30" x14ac:dyDescent="0.25">
      <c r="A430" s="45">
        <v>3</v>
      </c>
      <c r="B430" s="46">
        <v>22100217</v>
      </c>
      <c r="C430" s="47" t="s">
        <v>1941</v>
      </c>
      <c r="D430" s="37">
        <v>4500000</v>
      </c>
      <c r="E430" s="64" t="s">
        <v>20</v>
      </c>
      <c r="F430" s="59">
        <v>4500000</v>
      </c>
      <c r="G430" s="37"/>
      <c r="H430" s="38"/>
      <c r="I430" s="38"/>
    </row>
    <row r="431" spans="1:9" ht="30" x14ac:dyDescent="0.25">
      <c r="A431" s="45">
        <v>4</v>
      </c>
      <c r="B431" s="46">
        <v>22100218</v>
      </c>
      <c r="C431" s="47" t="s">
        <v>1942</v>
      </c>
      <c r="D431" s="37">
        <v>500000</v>
      </c>
      <c r="E431" s="64" t="s">
        <v>20</v>
      </c>
      <c r="F431" s="59">
        <v>500000</v>
      </c>
      <c r="G431" s="37"/>
      <c r="H431" s="38"/>
      <c r="I431" s="38"/>
    </row>
    <row r="432" spans="1:9" ht="30" x14ac:dyDescent="0.25">
      <c r="A432" s="45">
        <v>5</v>
      </c>
      <c r="B432" s="46">
        <v>22100219</v>
      </c>
      <c r="C432" s="47" t="s">
        <v>1943</v>
      </c>
      <c r="D432" s="37">
        <v>500000</v>
      </c>
      <c r="E432" s="64" t="s">
        <v>20</v>
      </c>
      <c r="F432" s="59">
        <v>500000</v>
      </c>
      <c r="G432" s="37"/>
      <c r="H432" s="38"/>
      <c r="I432" s="38"/>
    </row>
    <row r="433" spans="1:9" ht="30" x14ac:dyDescent="0.25">
      <c r="A433" s="45">
        <v>6</v>
      </c>
      <c r="B433" s="46">
        <v>22100220</v>
      </c>
      <c r="C433" s="47" t="s">
        <v>1944</v>
      </c>
      <c r="D433" s="37">
        <v>500000</v>
      </c>
      <c r="E433" s="64" t="s">
        <v>20</v>
      </c>
      <c r="F433" s="59">
        <v>500000</v>
      </c>
      <c r="G433" s="37"/>
      <c r="H433" s="38"/>
      <c r="I433" s="38"/>
    </row>
    <row r="434" spans="1:9" ht="15" customHeight="1" x14ac:dyDescent="0.25">
      <c r="A434" s="1233" t="s">
        <v>1945</v>
      </c>
      <c r="B434" s="1233"/>
      <c r="C434" s="1233"/>
      <c r="D434" s="41">
        <f>SUM(D428:D433)</f>
        <v>14000000</v>
      </c>
      <c r="E434" s="42">
        <f>SUM(E428:E433)</f>
        <v>0</v>
      </c>
      <c r="F434" s="42">
        <f>SUM(F428:F433)</f>
        <v>10000000</v>
      </c>
      <c r="G434" s="41"/>
      <c r="H434" s="52"/>
      <c r="I434" s="52"/>
    </row>
    <row r="435" spans="1:9" x14ac:dyDescent="0.25">
      <c r="A435" s="50">
        <v>46</v>
      </c>
      <c r="B435" s="35" t="s">
        <v>1964</v>
      </c>
    </row>
    <row r="436" spans="1:9" x14ac:dyDescent="0.25">
      <c r="A436" s="45">
        <v>1</v>
      </c>
      <c r="B436" s="46">
        <v>22100463</v>
      </c>
      <c r="C436" s="47" t="s">
        <v>1965</v>
      </c>
      <c r="D436" s="37">
        <v>8000000</v>
      </c>
      <c r="E436" s="64" t="s">
        <v>20</v>
      </c>
      <c r="F436" s="59">
        <v>4000000</v>
      </c>
      <c r="G436" s="37"/>
      <c r="H436" s="38"/>
      <c r="I436" s="38"/>
    </row>
    <row r="437" spans="1:9" ht="30" x14ac:dyDescent="0.25">
      <c r="A437" s="45">
        <v>2</v>
      </c>
      <c r="B437" s="46">
        <v>22100464</v>
      </c>
      <c r="C437" s="47" t="s">
        <v>1966</v>
      </c>
      <c r="D437" s="37">
        <v>1500000</v>
      </c>
      <c r="E437" s="64" t="s">
        <v>20</v>
      </c>
      <c r="F437" s="59">
        <v>1500000</v>
      </c>
      <c r="G437" s="37"/>
      <c r="H437" s="38"/>
      <c r="I437" s="38"/>
    </row>
    <row r="438" spans="1:9" ht="45" x14ac:dyDescent="0.25">
      <c r="A438" s="45">
        <v>3</v>
      </c>
      <c r="B438" s="46">
        <v>22100465</v>
      </c>
      <c r="C438" s="47" t="s">
        <v>1967</v>
      </c>
      <c r="D438" s="37">
        <v>15000000</v>
      </c>
      <c r="E438" s="37">
        <v>136000</v>
      </c>
      <c r="F438" s="59">
        <v>8000000</v>
      </c>
      <c r="G438" s="37"/>
      <c r="H438" s="38"/>
      <c r="I438" s="38"/>
    </row>
    <row r="439" spans="1:9" x14ac:dyDescent="0.25">
      <c r="A439" s="45">
        <v>4</v>
      </c>
      <c r="B439" s="46">
        <v>22100467</v>
      </c>
      <c r="C439" s="47" t="s">
        <v>1968</v>
      </c>
      <c r="D439" s="37">
        <v>27000000</v>
      </c>
      <c r="E439" s="64" t="s">
        <v>20</v>
      </c>
      <c r="F439" s="59">
        <v>20000000</v>
      </c>
      <c r="G439" s="37"/>
      <c r="H439" s="38"/>
      <c r="I439" s="38"/>
    </row>
    <row r="440" spans="1:9" x14ac:dyDescent="0.25">
      <c r="A440" s="45">
        <v>5</v>
      </c>
      <c r="B440" s="46">
        <v>22100466</v>
      </c>
      <c r="C440" s="47" t="s">
        <v>1969</v>
      </c>
      <c r="D440" s="37">
        <v>8500000</v>
      </c>
      <c r="E440" s="64" t="s">
        <v>20</v>
      </c>
      <c r="F440" s="59">
        <v>8500000</v>
      </c>
      <c r="G440" s="37"/>
      <c r="H440" s="38"/>
      <c r="I440" s="38"/>
    </row>
    <row r="441" spans="1:9" ht="15" customHeight="1" x14ac:dyDescent="0.25">
      <c r="A441" s="1233" t="s">
        <v>365</v>
      </c>
      <c r="B441" s="1233"/>
      <c r="C441" s="1233"/>
      <c r="D441" s="41">
        <f>SUM(D436:D440)</f>
        <v>60000000</v>
      </c>
      <c r="E441" s="41">
        <f>SUM(E436:E440)</f>
        <v>136000</v>
      </c>
      <c r="F441" s="42">
        <f>SUM(F436:F440)</f>
        <v>42000000</v>
      </c>
      <c r="G441" s="41"/>
      <c r="H441" s="52"/>
      <c r="I441" s="52"/>
    </row>
    <row r="442" spans="1:9" x14ac:dyDescent="0.25">
      <c r="A442" s="50">
        <v>47</v>
      </c>
      <c r="B442" s="35" t="s">
        <v>1981</v>
      </c>
    </row>
    <row r="443" spans="1:9" x14ac:dyDescent="0.25">
      <c r="A443" s="45">
        <v>1</v>
      </c>
      <c r="B443" s="46">
        <v>22100632</v>
      </c>
      <c r="C443" s="47" t="s">
        <v>1982</v>
      </c>
      <c r="D443" s="37">
        <v>12000000</v>
      </c>
      <c r="E443" s="64" t="s">
        <v>20</v>
      </c>
      <c r="F443" s="59">
        <v>8000000</v>
      </c>
      <c r="G443" s="37"/>
      <c r="H443" s="38"/>
      <c r="I443" s="38"/>
    </row>
    <row r="444" spans="1:9" x14ac:dyDescent="0.25">
      <c r="A444" s="1233" t="s">
        <v>1983</v>
      </c>
      <c r="B444" s="1233"/>
      <c r="C444" s="1233"/>
      <c r="D444" s="41">
        <f>SUM(D443)</f>
        <v>12000000</v>
      </c>
      <c r="E444" s="42">
        <f>SUM(E443)</f>
        <v>0</v>
      </c>
      <c r="F444" s="42">
        <f>SUM(F443)</f>
        <v>8000000</v>
      </c>
      <c r="G444" s="41"/>
      <c r="H444" s="52"/>
      <c r="I444" s="52"/>
    </row>
    <row r="445" spans="1:9" x14ac:dyDescent="0.25">
      <c r="A445" s="50">
        <v>48</v>
      </c>
      <c r="B445" s="35" t="s">
        <v>1996</v>
      </c>
      <c r="G445" s="18"/>
    </row>
    <row r="446" spans="1:9" ht="30" x14ac:dyDescent="0.25">
      <c r="A446" s="45">
        <v>1</v>
      </c>
      <c r="B446" s="46">
        <v>22100594</v>
      </c>
      <c r="C446" s="47" t="s">
        <v>569</v>
      </c>
      <c r="D446" s="37">
        <v>7000000</v>
      </c>
      <c r="E446" s="64" t="s">
        <v>20</v>
      </c>
      <c r="F446" s="59">
        <v>5000000</v>
      </c>
      <c r="G446" s="37"/>
      <c r="H446" s="38"/>
      <c r="I446" s="38"/>
    </row>
    <row r="447" spans="1:9" ht="15" customHeight="1" x14ac:dyDescent="0.25">
      <c r="A447" s="1233" t="s">
        <v>365</v>
      </c>
      <c r="B447" s="1233"/>
      <c r="C447" s="1233"/>
      <c r="D447" s="41">
        <f>SUM(D446)</f>
        <v>7000000</v>
      </c>
      <c r="E447" s="41">
        <f>SUM(E446)</f>
        <v>0</v>
      </c>
      <c r="F447" s="42">
        <f>SUM(F446)</f>
        <v>5000000</v>
      </c>
      <c r="G447" s="41"/>
      <c r="H447" s="52"/>
      <c r="I447" s="52"/>
    </row>
    <row r="448" spans="1:9" x14ac:dyDescent="0.25">
      <c r="A448" s="50">
        <v>49</v>
      </c>
      <c r="B448" s="35" t="s">
        <v>1997</v>
      </c>
    </row>
    <row r="449" spans="1:9" ht="60" x14ac:dyDescent="0.25">
      <c r="A449" s="45">
        <v>1</v>
      </c>
      <c r="B449" s="46">
        <v>22100418</v>
      </c>
      <c r="C449" s="47" t="s">
        <v>1998</v>
      </c>
      <c r="D449" s="37">
        <v>350000000</v>
      </c>
      <c r="E449" s="37">
        <v>237502500</v>
      </c>
      <c r="F449" s="59">
        <f>D449</f>
        <v>350000000</v>
      </c>
      <c r="G449" s="37"/>
    </row>
    <row r="450" spans="1:9" x14ac:dyDescent="0.25">
      <c r="A450" s="1233" t="s">
        <v>1999</v>
      </c>
      <c r="B450" s="1233"/>
      <c r="C450" s="1233"/>
      <c r="D450" s="41">
        <f>SUM(D449)</f>
        <v>350000000</v>
      </c>
      <c r="E450" s="41">
        <v>237502500</v>
      </c>
      <c r="F450" s="42">
        <f>SUM(F449)</f>
        <v>350000000</v>
      </c>
      <c r="G450" s="41"/>
    </row>
    <row r="451" spans="1:9" x14ac:dyDescent="0.25">
      <c r="A451" s="50">
        <v>50</v>
      </c>
      <c r="B451" s="35" t="s">
        <v>2016</v>
      </c>
    </row>
    <row r="452" spans="1:9" ht="30" x14ac:dyDescent="0.25">
      <c r="A452" s="45">
        <v>1</v>
      </c>
      <c r="B452" s="46">
        <v>22100283</v>
      </c>
      <c r="C452" s="47" t="s">
        <v>2017</v>
      </c>
      <c r="D452" s="37">
        <v>28500000</v>
      </c>
      <c r="E452" s="64" t="s">
        <v>20</v>
      </c>
      <c r="F452" s="59">
        <v>18500000</v>
      </c>
      <c r="G452" s="37"/>
      <c r="H452" s="38"/>
      <c r="I452" s="38"/>
    </row>
    <row r="453" spans="1:9" ht="60" x14ac:dyDescent="0.25">
      <c r="A453" s="45">
        <v>2</v>
      </c>
      <c r="B453" s="46">
        <v>22100495</v>
      </c>
      <c r="C453" s="47" t="s">
        <v>2018</v>
      </c>
      <c r="D453" s="37">
        <v>102500000</v>
      </c>
      <c r="E453" s="37">
        <v>53974666.719999999</v>
      </c>
      <c r="F453" s="59">
        <v>102500000</v>
      </c>
      <c r="G453" s="37"/>
      <c r="H453" s="38"/>
      <c r="I453" s="38"/>
    </row>
    <row r="454" spans="1:9" ht="45" x14ac:dyDescent="0.25">
      <c r="A454" s="45">
        <v>3</v>
      </c>
      <c r="B454" s="46">
        <v>22100496</v>
      </c>
      <c r="C454" s="47" t="s">
        <v>2019</v>
      </c>
      <c r="D454" s="37">
        <v>15000000</v>
      </c>
      <c r="E454" s="64" t="s">
        <v>20</v>
      </c>
      <c r="F454" s="59">
        <v>10000000</v>
      </c>
      <c r="G454" s="37"/>
      <c r="H454" s="38"/>
      <c r="I454" s="38"/>
    </row>
    <row r="455" spans="1:9" ht="15" customHeight="1" x14ac:dyDescent="0.25">
      <c r="A455" s="1233" t="s">
        <v>2020</v>
      </c>
      <c r="B455" s="1233"/>
      <c r="C455" s="1233"/>
      <c r="D455" s="41">
        <f>SUM(D452:D454)</f>
        <v>146000000</v>
      </c>
      <c r="E455" s="41">
        <f>SUM(E452:E454)</f>
        <v>53974666.719999999</v>
      </c>
      <c r="F455" s="42">
        <f>SUM(F452:F454)</f>
        <v>131000000</v>
      </c>
      <c r="G455" s="41"/>
      <c r="H455" s="52"/>
      <c r="I455" s="52"/>
    </row>
    <row r="456" spans="1:9" x14ac:dyDescent="0.25">
      <c r="A456" s="50">
        <v>51</v>
      </c>
      <c r="B456" s="35" t="s">
        <v>2039</v>
      </c>
    </row>
    <row r="457" spans="1:9" ht="30" x14ac:dyDescent="0.25">
      <c r="A457" s="45">
        <v>1</v>
      </c>
      <c r="B457" s="46">
        <v>22100364</v>
      </c>
      <c r="C457" s="47" t="s">
        <v>2040</v>
      </c>
      <c r="D457" s="37">
        <v>12000000</v>
      </c>
      <c r="E457" s="37">
        <v>397000</v>
      </c>
      <c r="F457" s="59">
        <v>8000000</v>
      </c>
      <c r="G457" s="37"/>
      <c r="H457" s="38"/>
      <c r="I457" s="38"/>
    </row>
    <row r="458" spans="1:9" x14ac:dyDescent="0.25">
      <c r="A458" s="1233" t="s">
        <v>2041</v>
      </c>
      <c r="B458" s="1233"/>
      <c r="C458" s="1233"/>
      <c r="D458" s="41">
        <f>SUM(D457)</f>
        <v>12000000</v>
      </c>
      <c r="E458" s="41">
        <v>397000</v>
      </c>
      <c r="F458" s="42">
        <f>SUM(F457)</f>
        <v>8000000</v>
      </c>
      <c r="G458" s="41"/>
      <c r="H458" s="52"/>
      <c r="I458" s="52"/>
    </row>
    <row r="459" spans="1:9" x14ac:dyDescent="0.25">
      <c r="A459" s="50">
        <v>52</v>
      </c>
      <c r="B459" s="35" t="s">
        <v>2090</v>
      </c>
    </row>
    <row r="460" spans="1:9" ht="30" x14ac:dyDescent="0.25">
      <c r="A460" s="45">
        <v>1</v>
      </c>
      <c r="B460" s="46">
        <v>22100387</v>
      </c>
      <c r="C460" s="47" t="s">
        <v>1085</v>
      </c>
      <c r="D460" s="37">
        <v>1000000</v>
      </c>
      <c r="E460" s="64" t="s">
        <v>20</v>
      </c>
      <c r="F460" s="59">
        <v>1000000</v>
      </c>
      <c r="G460" s="37"/>
      <c r="H460" s="38"/>
      <c r="I460" s="38"/>
    </row>
    <row r="461" spans="1:9" x14ac:dyDescent="0.25">
      <c r="A461" s="45">
        <v>2</v>
      </c>
      <c r="B461" s="46">
        <v>22100235</v>
      </c>
      <c r="C461" s="47" t="s">
        <v>417</v>
      </c>
      <c r="D461" s="37">
        <v>1000000</v>
      </c>
      <c r="E461" s="37">
        <v>750000</v>
      </c>
      <c r="F461" s="59">
        <v>1000000</v>
      </c>
      <c r="G461" s="37"/>
      <c r="H461" s="38"/>
      <c r="I461" s="38"/>
    </row>
    <row r="462" spans="1:9" x14ac:dyDescent="0.25">
      <c r="A462" s="45">
        <v>3</v>
      </c>
      <c r="B462" s="46">
        <v>22100470</v>
      </c>
      <c r="C462" s="47" t="s">
        <v>412</v>
      </c>
      <c r="D462" s="37">
        <v>1000000</v>
      </c>
      <c r="E462" s="64" t="s">
        <v>20</v>
      </c>
      <c r="F462" s="59">
        <v>1000000</v>
      </c>
      <c r="G462" s="37"/>
      <c r="H462" s="38"/>
      <c r="I462" s="38"/>
    </row>
    <row r="463" spans="1:9" x14ac:dyDescent="0.25">
      <c r="A463" s="45">
        <v>4</v>
      </c>
      <c r="B463" s="46">
        <v>22100471</v>
      </c>
      <c r="C463" s="47" t="s">
        <v>413</v>
      </c>
      <c r="D463" s="37">
        <v>500000</v>
      </c>
      <c r="E463" s="64" t="s">
        <v>20</v>
      </c>
      <c r="F463" s="59">
        <v>500000</v>
      </c>
      <c r="G463" s="37"/>
      <c r="H463" s="38"/>
      <c r="I463" s="38"/>
    </row>
    <row r="464" spans="1:9" x14ac:dyDescent="0.25">
      <c r="A464" s="45">
        <v>5</v>
      </c>
      <c r="B464" s="46">
        <v>22100422</v>
      </c>
      <c r="C464" s="47" t="s">
        <v>411</v>
      </c>
      <c r="D464" s="37">
        <v>1500000</v>
      </c>
      <c r="E464" s="64" t="s">
        <v>20</v>
      </c>
      <c r="F464" s="59">
        <v>1500000</v>
      </c>
      <c r="G464" s="37"/>
      <c r="H464" s="38"/>
      <c r="I464" s="38"/>
    </row>
    <row r="465" spans="1:9" x14ac:dyDescent="0.25">
      <c r="A465" s="45">
        <v>6</v>
      </c>
      <c r="B465" s="46">
        <v>22100287</v>
      </c>
      <c r="C465" s="47" t="s">
        <v>410</v>
      </c>
      <c r="D465" s="37">
        <v>5000000</v>
      </c>
      <c r="E465" s="64" t="s">
        <v>20</v>
      </c>
      <c r="F465" s="59">
        <v>5000000</v>
      </c>
      <c r="G465" s="37"/>
      <c r="H465" s="38"/>
      <c r="I465" s="38"/>
    </row>
    <row r="466" spans="1:9" ht="15" customHeight="1" x14ac:dyDescent="0.25">
      <c r="A466" s="1233" t="s">
        <v>365</v>
      </c>
      <c r="B466" s="1233"/>
      <c r="C466" s="1233"/>
      <c r="D466" s="41">
        <f>SUM(D460:D465)</f>
        <v>10000000</v>
      </c>
      <c r="E466" s="41">
        <v>750000</v>
      </c>
      <c r="F466" s="42">
        <f>SUM(F460:F465)</f>
        <v>10000000</v>
      </c>
      <c r="G466" s="41"/>
      <c r="H466" s="52"/>
      <c r="I466" s="52"/>
    </row>
    <row r="467" spans="1:9" x14ac:dyDescent="0.25">
      <c r="A467" s="50">
        <v>53</v>
      </c>
      <c r="B467" s="35" t="s">
        <v>2100</v>
      </c>
    </row>
    <row r="468" spans="1:9" ht="30" x14ac:dyDescent="0.25">
      <c r="A468" s="45">
        <v>1</v>
      </c>
      <c r="B468" s="46">
        <v>22100571</v>
      </c>
      <c r="C468" s="47" t="s">
        <v>2101</v>
      </c>
      <c r="D468" s="37">
        <v>1000000</v>
      </c>
      <c r="E468" s="64" t="s">
        <v>20</v>
      </c>
      <c r="F468" s="59">
        <v>1000000</v>
      </c>
      <c r="G468" s="37"/>
      <c r="H468" s="38"/>
      <c r="I468" s="38"/>
    </row>
    <row r="469" spans="1:9" ht="30" x14ac:dyDescent="0.25">
      <c r="A469" s="45">
        <v>2</v>
      </c>
      <c r="B469" s="46">
        <v>22100573</v>
      </c>
      <c r="C469" s="47" t="s">
        <v>2102</v>
      </c>
      <c r="D469" s="37">
        <v>1000000</v>
      </c>
      <c r="E469" s="64" t="s">
        <v>20</v>
      </c>
      <c r="F469" s="59">
        <v>1000000</v>
      </c>
      <c r="G469" s="37"/>
      <c r="H469" s="38"/>
      <c r="I469" s="38"/>
    </row>
    <row r="470" spans="1:9" ht="15" customHeight="1" x14ac:dyDescent="0.25">
      <c r="A470" s="1233" t="s">
        <v>2103</v>
      </c>
      <c r="B470" s="1233"/>
      <c r="C470" s="1233"/>
      <c r="D470" s="41">
        <f>SUM(D468:D469)</f>
        <v>2000000</v>
      </c>
      <c r="E470" s="41">
        <f>SUM(E468:E469)</f>
        <v>0</v>
      </c>
      <c r="F470" s="42">
        <f>SUM(F468:F469)</f>
        <v>2000000</v>
      </c>
      <c r="G470" s="41"/>
      <c r="H470" s="52"/>
      <c r="I470" s="52"/>
    </row>
    <row r="471" spans="1:9" x14ac:dyDescent="0.25">
      <c r="A471" s="50">
        <v>54</v>
      </c>
      <c r="B471" s="35" t="s">
        <v>2108</v>
      </c>
    </row>
    <row r="472" spans="1:9" ht="30" x14ac:dyDescent="0.25">
      <c r="A472" s="45">
        <v>1</v>
      </c>
      <c r="B472" s="46">
        <v>22100249</v>
      </c>
      <c r="C472" s="47" t="s">
        <v>2109</v>
      </c>
      <c r="D472" s="37">
        <v>3000000</v>
      </c>
      <c r="E472" s="37">
        <v>950000</v>
      </c>
      <c r="F472" s="59">
        <v>3000000</v>
      </c>
      <c r="G472" s="37"/>
      <c r="H472" s="38"/>
      <c r="I472" s="38"/>
    </row>
    <row r="473" spans="1:9" ht="30" x14ac:dyDescent="0.25">
      <c r="A473" s="45">
        <v>2</v>
      </c>
      <c r="B473" s="46">
        <v>22100250</v>
      </c>
      <c r="C473" s="47" t="s">
        <v>2110</v>
      </c>
      <c r="D473" s="37">
        <v>1500000</v>
      </c>
      <c r="E473" s="64" t="s">
        <v>20</v>
      </c>
      <c r="F473" s="59">
        <v>1500000</v>
      </c>
      <c r="G473" s="37"/>
      <c r="H473" s="38"/>
      <c r="I473" s="38"/>
    </row>
    <row r="474" spans="1:9" x14ac:dyDescent="0.25">
      <c r="A474" s="45">
        <v>3</v>
      </c>
      <c r="B474" s="46">
        <v>22100252</v>
      </c>
      <c r="C474" s="47" t="s">
        <v>1480</v>
      </c>
      <c r="D474" s="37">
        <v>4500000</v>
      </c>
      <c r="E474" s="64" t="s">
        <v>20</v>
      </c>
      <c r="F474" s="59">
        <v>1500000</v>
      </c>
      <c r="G474" s="37"/>
      <c r="H474" s="38"/>
      <c r="I474" s="38"/>
    </row>
    <row r="475" spans="1:9" x14ac:dyDescent="0.25">
      <c r="A475" s="45">
        <v>4</v>
      </c>
      <c r="B475" s="46">
        <v>22100253</v>
      </c>
      <c r="C475" s="47" t="s">
        <v>13</v>
      </c>
      <c r="D475" s="37">
        <v>2000000</v>
      </c>
      <c r="E475" s="64" t="s">
        <v>20</v>
      </c>
      <c r="F475" s="59">
        <v>1000000</v>
      </c>
      <c r="G475" s="37"/>
      <c r="H475" s="38"/>
      <c r="I475" s="38"/>
    </row>
    <row r="476" spans="1:9" ht="19.899999999999999" customHeight="1" x14ac:dyDescent="0.25">
      <c r="A476" s="1233" t="s">
        <v>2111</v>
      </c>
      <c r="B476" s="1233"/>
      <c r="C476" s="1233"/>
      <c r="D476" s="41">
        <f>SUM(D472:D475)</f>
        <v>11000000</v>
      </c>
      <c r="E476" s="41">
        <f>SUM(E472:E475)</f>
        <v>950000</v>
      </c>
      <c r="F476" s="42">
        <f>SUM(F472:F475)</f>
        <v>7000000</v>
      </c>
      <c r="G476" s="41"/>
      <c r="H476" s="52"/>
      <c r="I476" s="52"/>
    </row>
    <row r="477" spans="1:9" x14ac:dyDescent="0.25">
      <c r="A477" s="50">
        <v>55</v>
      </c>
      <c r="B477" s="35" t="s">
        <v>2200</v>
      </c>
    </row>
    <row r="478" spans="1:9" ht="30" x14ac:dyDescent="0.25">
      <c r="A478" s="45">
        <v>1</v>
      </c>
      <c r="B478" s="46">
        <v>22100468</v>
      </c>
      <c r="C478" s="47" t="s">
        <v>2201</v>
      </c>
      <c r="D478" s="37">
        <v>8000000</v>
      </c>
      <c r="E478" s="64" t="s">
        <v>20</v>
      </c>
      <c r="F478" s="59">
        <v>8000000</v>
      </c>
      <c r="G478" s="37"/>
      <c r="H478" s="38"/>
      <c r="I478" s="38"/>
    </row>
    <row r="479" spans="1:9" ht="21.75" customHeight="1" x14ac:dyDescent="0.25">
      <c r="A479" s="1235" t="s">
        <v>2202</v>
      </c>
      <c r="B479" s="1235"/>
      <c r="C479" s="1235"/>
      <c r="D479" s="41">
        <f>SUM(D478)</f>
        <v>8000000</v>
      </c>
      <c r="E479" s="42">
        <f>SUM(E478)</f>
        <v>0</v>
      </c>
      <c r="F479" s="42">
        <f>SUM(F478)</f>
        <v>8000000</v>
      </c>
      <c r="G479" s="41"/>
      <c r="H479" s="52"/>
      <c r="I479" s="52"/>
    </row>
    <row r="480" spans="1:9" x14ac:dyDescent="0.25">
      <c r="A480" s="50">
        <v>56</v>
      </c>
      <c r="B480" s="35" t="s">
        <v>2242</v>
      </c>
    </row>
    <row r="481" spans="1:9" x14ac:dyDescent="0.25">
      <c r="A481" s="45">
        <v>1</v>
      </c>
      <c r="B481" s="46">
        <v>22100262</v>
      </c>
      <c r="C481" s="47" t="s">
        <v>281</v>
      </c>
      <c r="D481" s="37">
        <v>1000000</v>
      </c>
      <c r="E481" s="64" t="s">
        <v>20</v>
      </c>
      <c r="F481" s="59">
        <v>0</v>
      </c>
      <c r="G481" s="37"/>
      <c r="H481" s="38"/>
      <c r="I481" s="38"/>
    </row>
    <row r="482" spans="1:9" x14ac:dyDescent="0.25">
      <c r="A482" s="45">
        <v>2</v>
      </c>
      <c r="B482" s="46">
        <v>22100342</v>
      </c>
      <c r="C482" s="47" t="s">
        <v>158</v>
      </c>
      <c r="D482" s="37">
        <v>1000000</v>
      </c>
      <c r="E482" s="64" t="s">
        <v>20</v>
      </c>
      <c r="F482" s="59">
        <v>1000000</v>
      </c>
      <c r="G482" s="37"/>
      <c r="H482" s="38"/>
      <c r="I482" s="38"/>
    </row>
    <row r="483" spans="1:9" x14ac:dyDescent="0.25">
      <c r="A483" s="45">
        <v>3</v>
      </c>
      <c r="B483" s="46">
        <v>22100478</v>
      </c>
      <c r="C483" s="47" t="s">
        <v>358</v>
      </c>
      <c r="D483" s="37">
        <v>1000000</v>
      </c>
      <c r="E483" s="64" t="s">
        <v>20</v>
      </c>
      <c r="F483" s="59">
        <v>500000</v>
      </c>
      <c r="G483" s="37"/>
      <c r="H483" s="38"/>
      <c r="I483" s="38"/>
    </row>
    <row r="484" spans="1:9" x14ac:dyDescent="0.25">
      <c r="A484" s="45">
        <v>4</v>
      </c>
      <c r="B484" s="46">
        <v>22100588</v>
      </c>
      <c r="C484" s="47" t="s">
        <v>2243</v>
      </c>
      <c r="D484" s="37">
        <v>4000000</v>
      </c>
      <c r="E484" s="64" t="s">
        <v>20</v>
      </c>
      <c r="F484" s="59">
        <v>2000000</v>
      </c>
      <c r="G484" s="37"/>
      <c r="H484" s="38"/>
      <c r="I484" s="38"/>
    </row>
    <row r="485" spans="1:9" x14ac:dyDescent="0.25">
      <c r="A485" s="45">
        <v>5</v>
      </c>
      <c r="B485" s="46">
        <v>22100587</v>
      </c>
      <c r="C485" s="47" t="s">
        <v>2244</v>
      </c>
      <c r="D485" s="37">
        <v>1000000</v>
      </c>
      <c r="E485" s="64" t="s">
        <v>20</v>
      </c>
      <c r="F485" s="59">
        <v>1000000</v>
      </c>
      <c r="G485" s="37"/>
      <c r="H485" s="38"/>
      <c r="I485" s="38"/>
    </row>
    <row r="486" spans="1:9" ht="15" customHeight="1" x14ac:dyDescent="0.25">
      <c r="A486" s="1233" t="s">
        <v>2245</v>
      </c>
      <c r="B486" s="1233"/>
      <c r="C486" s="1233"/>
      <c r="D486" s="41">
        <f>SUM(D481:D485)</f>
        <v>8000000</v>
      </c>
      <c r="E486" s="42">
        <f>SUM(E481:E485)</f>
        <v>0</v>
      </c>
      <c r="F486" s="42">
        <f>SUM(F481:F485)</f>
        <v>4500000</v>
      </c>
      <c r="G486" s="41"/>
      <c r="H486" s="52"/>
      <c r="I486" s="52"/>
    </row>
    <row r="487" spans="1:9" x14ac:dyDescent="0.25">
      <c r="A487" s="50">
        <v>57</v>
      </c>
      <c r="B487" s="35" t="s">
        <v>2262</v>
      </c>
    </row>
    <row r="488" spans="1:9" x14ac:dyDescent="0.25">
      <c r="A488" s="45">
        <v>1</v>
      </c>
      <c r="B488" s="46">
        <v>22100204</v>
      </c>
      <c r="C488" s="47" t="s">
        <v>449</v>
      </c>
      <c r="D488" s="37">
        <v>3900000</v>
      </c>
      <c r="E488" s="37">
        <v>3900000</v>
      </c>
      <c r="F488" s="59">
        <v>3900000</v>
      </c>
      <c r="G488" s="40"/>
      <c r="H488" s="38"/>
      <c r="I488" s="38"/>
    </row>
    <row r="489" spans="1:9" x14ac:dyDescent="0.25">
      <c r="A489" s="45">
        <v>2</v>
      </c>
      <c r="B489" s="46">
        <v>22100262</v>
      </c>
      <c r="C489" s="47" t="s">
        <v>281</v>
      </c>
      <c r="D489" s="37">
        <v>2350000</v>
      </c>
      <c r="E489" s="37">
        <v>750000</v>
      </c>
      <c r="F489" s="59">
        <v>1500000</v>
      </c>
      <c r="G489" s="37"/>
      <c r="H489" s="38"/>
      <c r="I489" s="38"/>
    </row>
    <row r="490" spans="1:9" x14ac:dyDescent="0.25">
      <c r="A490" s="45">
        <v>3</v>
      </c>
      <c r="B490" s="46">
        <v>22100263</v>
      </c>
      <c r="C490" s="47" t="s">
        <v>1011</v>
      </c>
      <c r="D490" s="37">
        <v>3000000</v>
      </c>
      <c r="E490" s="37">
        <v>750000</v>
      </c>
      <c r="F490" s="59">
        <v>3000000</v>
      </c>
      <c r="G490" s="37"/>
      <c r="H490" s="38"/>
      <c r="I490" s="38"/>
    </row>
    <row r="491" spans="1:9" ht="60" x14ac:dyDescent="0.25">
      <c r="A491" s="45">
        <v>4</v>
      </c>
      <c r="B491" s="46">
        <v>22100329</v>
      </c>
      <c r="C491" s="47" t="s">
        <v>2263</v>
      </c>
      <c r="D491" s="37">
        <v>750000</v>
      </c>
      <c r="E491" s="64" t="s">
        <v>20</v>
      </c>
      <c r="F491" s="59">
        <v>750000</v>
      </c>
      <c r="G491" s="37"/>
      <c r="H491" s="38"/>
      <c r="I491" s="38"/>
    </row>
    <row r="492" spans="1:9" ht="15" customHeight="1" x14ac:dyDescent="0.25">
      <c r="A492" s="1233" t="s">
        <v>2264</v>
      </c>
      <c r="B492" s="1233"/>
      <c r="C492" s="1233"/>
      <c r="D492" s="41">
        <f>SUM(D488:D491)</f>
        <v>10000000</v>
      </c>
      <c r="E492" s="41">
        <f>SUM(E488:E491)</f>
        <v>5400000</v>
      </c>
      <c r="F492" s="42">
        <f>SUM(F488:F491)</f>
        <v>9150000</v>
      </c>
      <c r="G492" s="41"/>
      <c r="H492" s="1232"/>
      <c r="I492" s="1232"/>
    </row>
    <row r="493" spans="1:9" x14ac:dyDescent="0.25">
      <c r="A493" s="50">
        <v>58</v>
      </c>
      <c r="B493" s="35" t="s">
        <v>2280</v>
      </c>
    </row>
    <row r="494" spans="1:9" ht="30" x14ac:dyDescent="0.25">
      <c r="A494" s="45">
        <v>1</v>
      </c>
      <c r="B494" s="46">
        <v>22100271</v>
      </c>
      <c r="C494" s="47" t="s">
        <v>2281</v>
      </c>
      <c r="D494" s="37">
        <v>1000000</v>
      </c>
      <c r="E494" s="64" t="s">
        <v>20</v>
      </c>
      <c r="F494" s="59">
        <v>1000000</v>
      </c>
      <c r="G494" s="37"/>
      <c r="H494" s="38"/>
      <c r="I494" s="38"/>
    </row>
    <row r="495" spans="1:9" x14ac:dyDescent="0.25">
      <c r="A495" s="45">
        <v>2</v>
      </c>
      <c r="B495" s="46">
        <v>22100422</v>
      </c>
      <c r="C495" s="47" t="s">
        <v>411</v>
      </c>
      <c r="D495" s="37">
        <v>2968000</v>
      </c>
      <c r="E495" s="37">
        <v>190000</v>
      </c>
      <c r="F495" s="59">
        <v>1000000</v>
      </c>
      <c r="G495" s="37"/>
      <c r="H495" s="38"/>
      <c r="I495" s="38"/>
    </row>
    <row r="496" spans="1:9" x14ac:dyDescent="0.25">
      <c r="A496" s="45">
        <v>3</v>
      </c>
      <c r="B496" s="46">
        <v>22100605</v>
      </c>
      <c r="C496" s="47" t="s">
        <v>2282</v>
      </c>
      <c r="D496" s="37">
        <v>4000000</v>
      </c>
      <c r="E496" s="64" t="s">
        <v>20</v>
      </c>
      <c r="F496" s="59">
        <v>2000000</v>
      </c>
      <c r="G496" s="37"/>
      <c r="H496" s="38"/>
      <c r="I496" s="38"/>
    </row>
    <row r="497" spans="1:9" x14ac:dyDescent="0.25">
      <c r="A497" s="45">
        <v>4</v>
      </c>
      <c r="B497" s="46">
        <v>22100606</v>
      </c>
      <c r="C497" s="47" t="s">
        <v>2283</v>
      </c>
      <c r="D497" s="37">
        <v>2008000</v>
      </c>
      <c r="E497" s="37">
        <v>710000</v>
      </c>
      <c r="F497" s="59">
        <v>1500000</v>
      </c>
      <c r="G497" s="37"/>
      <c r="H497" s="38"/>
      <c r="I497" s="38"/>
    </row>
    <row r="498" spans="1:9" x14ac:dyDescent="0.25">
      <c r="A498" s="45">
        <v>5</v>
      </c>
      <c r="B498" s="46">
        <v>22100607</v>
      </c>
      <c r="C498" s="47" t="s">
        <v>2284</v>
      </c>
      <c r="D498" s="37">
        <v>10000000</v>
      </c>
      <c r="E498" s="64" t="s">
        <v>20</v>
      </c>
      <c r="F498" s="59">
        <v>0</v>
      </c>
      <c r="G498" s="37"/>
      <c r="H498" s="38"/>
      <c r="I498" s="38"/>
    </row>
    <row r="499" spans="1:9" x14ac:dyDescent="0.25">
      <c r="A499" s="45">
        <v>6</v>
      </c>
      <c r="B499" s="46">
        <v>22100608</v>
      </c>
      <c r="C499" s="47" t="s">
        <v>2285</v>
      </c>
      <c r="D499" s="37">
        <v>2000000</v>
      </c>
      <c r="E499" s="64" t="s">
        <v>20</v>
      </c>
      <c r="F499" s="59">
        <v>0</v>
      </c>
      <c r="G499" s="37"/>
      <c r="H499" s="38"/>
      <c r="I499" s="38"/>
    </row>
    <row r="500" spans="1:9" x14ac:dyDescent="0.25">
      <c r="A500" s="45">
        <v>7</v>
      </c>
      <c r="B500" s="46">
        <v>22100609</v>
      </c>
      <c r="C500" s="47" t="s">
        <v>2286</v>
      </c>
      <c r="D500" s="37">
        <v>2000000</v>
      </c>
      <c r="E500" s="64" t="s">
        <v>20</v>
      </c>
      <c r="F500" s="59">
        <v>0</v>
      </c>
      <c r="G500" s="37"/>
      <c r="H500" s="38"/>
      <c r="I500" s="38"/>
    </row>
    <row r="501" spans="1:9" x14ac:dyDescent="0.25">
      <c r="A501" s="45">
        <v>8</v>
      </c>
      <c r="B501" s="46">
        <v>22100610</v>
      </c>
      <c r="C501" s="47" t="s">
        <v>2287</v>
      </c>
      <c r="D501" s="37">
        <v>2000000</v>
      </c>
      <c r="E501" s="64" t="s">
        <v>20</v>
      </c>
      <c r="F501" s="59">
        <v>0</v>
      </c>
      <c r="G501" s="37"/>
      <c r="H501" s="38"/>
      <c r="I501" s="38"/>
    </row>
    <row r="502" spans="1:9" x14ac:dyDescent="0.25">
      <c r="A502" s="45">
        <v>9</v>
      </c>
      <c r="B502" s="46">
        <v>22100611</v>
      </c>
      <c r="C502" s="47" t="s">
        <v>2288</v>
      </c>
      <c r="D502" s="37">
        <v>10000000</v>
      </c>
      <c r="E502" s="64" t="s">
        <v>20</v>
      </c>
      <c r="F502" s="59">
        <v>2000000</v>
      </c>
      <c r="G502" s="37"/>
      <c r="H502" s="38"/>
      <c r="I502" s="38"/>
    </row>
    <row r="503" spans="1:9" x14ac:dyDescent="0.25">
      <c r="A503" s="45">
        <v>10</v>
      </c>
      <c r="B503" s="46">
        <v>22100614</v>
      </c>
      <c r="C503" s="47" t="s">
        <v>2289</v>
      </c>
      <c r="D503" s="37">
        <v>8000</v>
      </c>
      <c r="E503" s="64" t="s">
        <v>20</v>
      </c>
      <c r="F503" s="59">
        <v>0</v>
      </c>
      <c r="G503" s="37"/>
      <c r="H503" s="38"/>
      <c r="I503" s="38"/>
    </row>
    <row r="504" spans="1:9" x14ac:dyDescent="0.25">
      <c r="A504" s="45">
        <v>11</v>
      </c>
      <c r="B504" s="46">
        <v>22100615</v>
      </c>
      <c r="C504" s="47" t="s">
        <v>2290</v>
      </c>
      <c r="D504" s="37">
        <v>105000000</v>
      </c>
      <c r="E504" s="37">
        <v>75000000</v>
      </c>
      <c r="F504" s="59">
        <v>80000000</v>
      </c>
      <c r="G504" s="37"/>
      <c r="H504" s="38"/>
      <c r="I504" s="38"/>
    </row>
    <row r="505" spans="1:9" ht="30" x14ac:dyDescent="0.25">
      <c r="A505" s="45">
        <v>12</v>
      </c>
      <c r="B505" s="46">
        <v>22100616</v>
      </c>
      <c r="C505" s="47" t="s">
        <v>2291</v>
      </c>
      <c r="D505" s="37">
        <v>1000000</v>
      </c>
      <c r="E505" s="64" t="s">
        <v>20</v>
      </c>
      <c r="F505" s="59">
        <v>1000000</v>
      </c>
      <c r="G505" s="37"/>
      <c r="H505" s="38"/>
      <c r="I505" s="38"/>
    </row>
    <row r="506" spans="1:9" ht="30" x14ac:dyDescent="0.25">
      <c r="A506" s="45">
        <v>13</v>
      </c>
      <c r="B506" s="46">
        <v>22100617</v>
      </c>
      <c r="C506" s="47" t="s">
        <v>2292</v>
      </c>
      <c r="D506" s="37">
        <v>2000000</v>
      </c>
      <c r="E506" s="64" t="s">
        <v>20</v>
      </c>
      <c r="F506" s="59">
        <v>0</v>
      </c>
      <c r="G506" s="37"/>
      <c r="H506" s="38"/>
      <c r="I506" s="38"/>
    </row>
    <row r="507" spans="1:9" x14ac:dyDescent="0.25">
      <c r="A507" s="45">
        <v>14</v>
      </c>
      <c r="B507" s="46">
        <v>22100618</v>
      </c>
      <c r="C507" s="47" t="s">
        <v>2293</v>
      </c>
      <c r="D507" s="37">
        <v>1000000</v>
      </c>
      <c r="E507" s="64" t="s">
        <v>20</v>
      </c>
      <c r="F507" s="59">
        <v>1000000</v>
      </c>
      <c r="G507" s="37"/>
      <c r="H507" s="38"/>
      <c r="I507" s="38"/>
    </row>
    <row r="508" spans="1:9" x14ac:dyDescent="0.25">
      <c r="A508" s="45">
        <v>15</v>
      </c>
      <c r="B508" s="46">
        <v>22100619</v>
      </c>
      <c r="C508" s="47" t="s">
        <v>775</v>
      </c>
      <c r="D508" s="37">
        <v>35016000</v>
      </c>
      <c r="E508" s="64" t="s">
        <v>20</v>
      </c>
      <c r="F508" s="59">
        <v>35000000</v>
      </c>
      <c r="G508" s="37"/>
      <c r="H508" s="38"/>
      <c r="I508" s="38"/>
    </row>
    <row r="509" spans="1:9" ht="30" x14ac:dyDescent="0.25">
      <c r="A509" s="45">
        <v>16</v>
      </c>
      <c r="B509" s="46">
        <v>22100620</v>
      </c>
      <c r="C509" s="47" t="s">
        <v>2294</v>
      </c>
      <c r="D509" s="37">
        <v>6000000</v>
      </c>
      <c r="E509" s="37">
        <v>1834000</v>
      </c>
      <c r="F509" s="59">
        <v>3000000</v>
      </c>
      <c r="G509" s="37"/>
      <c r="H509" s="38"/>
      <c r="I509" s="38"/>
    </row>
    <row r="510" spans="1:9" x14ac:dyDescent="0.25">
      <c r="A510" s="45">
        <v>17</v>
      </c>
      <c r="B510" s="46">
        <v>22100621</v>
      </c>
      <c r="C510" s="47" t="s">
        <v>2295</v>
      </c>
      <c r="D510" s="37">
        <v>1000000</v>
      </c>
      <c r="E510" s="64" t="s">
        <v>20</v>
      </c>
      <c r="F510" s="59">
        <v>1000000</v>
      </c>
      <c r="G510" s="37"/>
      <c r="H510" s="38"/>
      <c r="I510" s="38"/>
    </row>
    <row r="511" spans="1:9" ht="30" x14ac:dyDescent="0.25">
      <c r="A511" s="45">
        <v>18</v>
      </c>
      <c r="B511" s="46">
        <v>22100668</v>
      </c>
      <c r="C511" s="47" t="s">
        <v>2296</v>
      </c>
      <c r="D511" s="37">
        <v>3000000</v>
      </c>
      <c r="E511" s="64" t="s">
        <v>20</v>
      </c>
      <c r="F511" s="59">
        <v>2000000</v>
      </c>
      <c r="G511" s="37"/>
      <c r="H511" s="38"/>
      <c r="I511" s="38"/>
    </row>
    <row r="512" spans="1:9" ht="15" customHeight="1" x14ac:dyDescent="0.25">
      <c r="A512" s="1233" t="s">
        <v>2297</v>
      </c>
      <c r="B512" s="1233"/>
      <c r="C512" s="1233"/>
      <c r="D512" s="41">
        <f>SUM(D494:D511)</f>
        <v>190000000</v>
      </c>
      <c r="E512" s="41">
        <f>SUM(E494:E511)</f>
        <v>77734000</v>
      </c>
      <c r="F512" s="42">
        <f>SUM(F494:F511)</f>
        <v>130500000</v>
      </c>
      <c r="G512" s="41"/>
      <c r="H512" s="52"/>
      <c r="I512" s="52"/>
    </row>
    <row r="513" spans="1:9" ht="15" customHeight="1" x14ac:dyDescent="0.25">
      <c r="A513" s="50">
        <v>59</v>
      </c>
      <c r="B513" s="35" t="s">
        <v>2365</v>
      </c>
      <c r="F513" s="12"/>
      <c r="H513" s="52"/>
      <c r="I513" s="52"/>
    </row>
    <row r="514" spans="1:9" ht="15" customHeight="1" x14ac:dyDescent="0.25">
      <c r="A514" s="45">
        <v>1</v>
      </c>
      <c r="B514" s="46">
        <v>22100598</v>
      </c>
      <c r="C514" s="47" t="s">
        <v>3245</v>
      </c>
      <c r="D514" s="37">
        <v>9000000</v>
      </c>
      <c r="E514" s="37">
        <v>2524000</v>
      </c>
      <c r="F514" s="37">
        <v>9000000</v>
      </c>
      <c r="G514" s="37"/>
      <c r="H514" s="52"/>
      <c r="I514" s="52"/>
    </row>
    <row r="515" spans="1:9" ht="15" customHeight="1" x14ac:dyDescent="0.25">
      <c r="A515" s="45">
        <v>2</v>
      </c>
      <c r="B515" s="46">
        <v>22100263</v>
      </c>
      <c r="C515" s="47" t="s">
        <v>1011</v>
      </c>
      <c r="D515" s="37">
        <v>10000000</v>
      </c>
      <c r="E515" s="37">
        <v>1372000</v>
      </c>
      <c r="F515" s="37">
        <v>10000000</v>
      </c>
      <c r="G515" s="37"/>
      <c r="H515" s="52"/>
      <c r="I515" s="52"/>
    </row>
    <row r="516" spans="1:9" ht="15" customHeight="1" x14ac:dyDescent="0.25">
      <c r="A516" s="45">
        <v>3</v>
      </c>
      <c r="B516" s="46">
        <v>22100262</v>
      </c>
      <c r="C516" s="47" t="s">
        <v>281</v>
      </c>
      <c r="D516" s="37">
        <v>5400000</v>
      </c>
      <c r="E516" s="25" t="s">
        <v>20</v>
      </c>
      <c r="F516" s="37">
        <v>0</v>
      </c>
      <c r="G516" s="37"/>
      <c r="H516" s="52"/>
      <c r="I516" s="52"/>
    </row>
    <row r="517" spans="1:9" ht="24" customHeight="1" x14ac:dyDescent="0.25">
      <c r="A517" s="45">
        <v>4</v>
      </c>
      <c r="B517" s="46">
        <v>22100596</v>
      </c>
      <c r="C517" s="47" t="s">
        <v>1009</v>
      </c>
      <c r="D517" s="37">
        <v>2000000</v>
      </c>
      <c r="E517" s="25" t="s">
        <v>20</v>
      </c>
      <c r="F517" s="37">
        <v>1000000</v>
      </c>
      <c r="G517" s="37"/>
      <c r="H517" s="52"/>
      <c r="I517" s="52"/>
    </row>
    <row r="518" spans="1:9" ht="15" customHeight="1" x14ac:dyDescent="0.25">
      <c r="A518" s="45">
        <v>5</v>
      </c>
      <c r="B518" s="46">
        <v>22100599</v>
      </c>
      <c r="C518" s="47" t="s">
        <v>3246</v>
      </c>
      <c r="D518" s="37">
        <v>5000000</v>
      </c>
      <c r="E518" s="25" t="s">
        <v>20</v>
      </c>
      <c r="F518" s="37">
        <v>5000000</v>
      </c>
      <c r="G518" s="37"/>
      <c r="H518" s="52"/>
      <c r="I518" s="52"/>
    </row>
    <row r="519" spans="1:9" s="8" customFormat="1" ht="15" customHeight="1" x14ac:dyDescent="0.25">
      <c r="A519" s="65">
        <v>6</v>
      </c>
      <c r="B519" s="66">
        <v>22100601</v>
      </c>
      <c r="C519" s="67" t="s">
        <v>3247</v>
      </c>
      <c r="D519" s="68">
        <v>8000000</v>
      </c>
      <c r="E519" s="68">
        <v>7346000</v>
      </c>
      <c r="F519" s="68">
        <v>12000000</v>
      </c>
      <c r="G519" s="68"/>
      <c r="H519" s="69"/>
      <c r="I519" s="69"/>
    </row>
    <row r="520" spans="1:9" ht="15" customHeight="1" x14ac:dyDescent="0.25">
      <c r="A520" s="1233" t="s">
        <v>2366</v>
      </c>
      <c r="B520" s="1233"/>
      <c r="C520" s="1233"/>
      <c r="D520" s="41">
        <f>SUM(D514:D519)</f>
        <v>39400000</v>
      </c>
      <c r="E520" s="41">
        <f>SUM(E514:E519)</f>
        <v>11242000</v>
      </c>
      <c r="F520" s="41">
        <f>SUM(F514:F519)</f>
        <v>37000000</v>
      </c>
      <c r="G520" s="41"/>
      <c r="H520" s="52"/>
      <c r="I520" s="52"/>
    </row>
    <row r="521" spans="1:9" ht="15" customHeight="1" x14ac:dyDescent="0.25">
      <c r="A521" s="50">
        <v>60</v>
      </c>
      <c r="B521" s="35" t="s">
        <v>2536</v>
      </c>
      <c r="F521" s="12"/>
      <c r="H521" s="52"/>
      <c r="I521" s="52"/>
    </row>
    <row r="522" spans="1:9" ht="15" customHeight="1" x14ac:dyDescent="0.25">
      <c r="A522" s="45">
        <v>1</v>
      </c>
      <c r="B522" s="46">
        <v>22100331</v>
      </c>
      <c r="C522" s="47" t="s">
        <v>3248</v>
      </c>
      <c r="D522" s="37">
        <v>5800000</v>
      </c>
      <c r="E522" s="64" t="s">
        <v>20</v>
      </c>
      <c r="F522" s="37">
        <v>5800000</v>
      </c>
      <c r="G522" s="37"/>
      <c r="H522" s="52"/>
      <c r="I522" s="52"/>
    </row>
    <row r="523" spans="1:9" ht="15" customHeight="1" x14ac:dyDescent="0.25">
      <c r="A523" s="45">
        <v>2</v>
      </c>
      <c r="B523" s="46">
        <v>22100332</v>
      </c>
      <c r="C523" s="47" t="s">
        <v>3249</v>
      </c>
      <c r="D523" s="37">
        <v>10500000</v>
      </c>
      <c r="E523" s="64" t="s">
        <v>20</v>
      </c>
      <c r="F523" s="37">
        <v>10500000</v>
      </c>
      <c r="G523" s="37"/>
      <c r="H523" s="52"/>
      <c r="I523" s="52"/>
    </row>
    <row r="524" spans="1:9" ht="15" customHeight="1" x14ac:dyDescent="0.25">
      <c r="A524" s="45">
        <v>3</v>
      </c>
      <c r="B524" s="46">
        <v>22100330</v>
      </c>
      <c r="C524" s="47" t="s">
        <v>3250</v>
      </c>
      <c r="D524" s="37">
        <v>1700000</v>
      </c>
      <c r="E524" s="64" t="s">
        <v>20</v>
      </c>
      <c r="F524" s="37">
        <v>1700000</v>
      </c>
      <c r="G524" s="37"/>
      <c r="H524" s="52"/>
      <c r="I524" s="52"/>
    </row>
    <row r="525" spans="1:9" ht="15" customHeight="1" x14ac:dyDescent="0.25">
      <c r="A525" s="1233" t="s">
        <v>2544</v>
      </c>
      <c r="B525" s="1233"/>
      <c r="C525" s="1233"/>
      <c r="D525" s="41">
        <f>SUM(D522:D524)</f>
        <v>18000000</v>
      </c>
      <c r="E525" s="41">
        <f>SUM(E522:E524)</f>
        <v>0</v>
      </c>
      <c r="F525" s="41">
        <f>SUM(F522:F524)</f>
        <v>18000000</v>
      </c>
      <c r="G525" s="41"/>
      <c r="H525" s="52"/>
      <c r="I525" s="52"/>
    </row>
    <row r="526" spans="1:9" ht="15" customHeight="1" x14ac:dyDescent="0.25">
      <c r="A526" s="50">
        <v>61</v>
      </c>
      <c r="B526" s="35" t="s">
        <v>2567</v>
      </c>
      <c r="F526" s="12"/>
      <c r="H526" s="52"/>
      <c r="I526" s="52"/>
    </row>
    <row r="527" spans="1:9" ht="15" customHeight="1" x14ac:dyDescent="0.25">
      <c r="A527" s="45">
        <v>1</v>
      </c>
      <c r="B527" s="46">
        <v>22100346</v>
      </c>
      <c r="C527" s="47" t="s">
        <v>3251</v>
      </c>
      <c r="D527" s="37">
        <v>6000000</v>
      </c>
      <c r="E527" s="64" t="s">
        <v>20</v>
      </c>
      <c r="F527" s="37">
        <v>6000000</v>
      </c>
      <c r="G527" s="37"/>
      <c r="H527" s="52"/>
      <c r="I527" s="52"/>
    </row>
    <row r="528" spans="1:9" ht="20.45" customHeight="1" x14ac:dyDescent="0.25">
      <c r="A528" s="45">
        <v>2</v>
      </c>
      <c r="B528" s="46">
        <v>22100347</v>
      </c>
      <c r="C528" s="47" t="s">
        <v>3252</v>
      </c>
      <c r="D528" s="37">
        <v>2000000</v>
      </c>
      <c r="E528" s="64" t="s">
        <v>20</v>
      </c>
      <c r="F528" s="37">
        <v>2000000</v>
      </c>
      <c r="G528" s="37"/>
      <c r="H528" s="52"/>
      <c r="I528" s="52"/>
    </row>
    <row r="529" spans="1:9" ht="15" customHeight="1" x14ac:dyDescent="0.25">
      <c r="A529" s="45">
        <v>3</v>
      </c>
      <c r="B529" s="46">
        <v>22100348</v>
      </c>
      <c r="C529" s="47" t="s">
        <v>3253</v>
      </c>
      <c r="D529" s="37">
        <v>2000000</v>
      </c>
      <c r="E529" s="37">
        <v>325000</v>
      </c>
      <c r="F529" s="37">
        <v>2000000</v>
      </c>
      <c r="G529" s="37"/>
      <c r="H529" s="52"/>
      <c r="I529" s="52"/>
    </row>
    <row r="530" spans="1:9" ht="30" x14ac:dyDescent="0.25">
      <c r="A530" s="45">
        <v>4</v>
      </c>
      <c r="B530" s="46">
        <v>22100349</v>
      </c>
      <c r="C530" s="47" t="s">
        <v>3254</v>
      </c>
      <c r="D530" s="37">
        <v>7000000</v>
      </c>
      <c r="E530" s="64" t="s">
        <v>20</v>
      </c>
      <c r="F530" s="37">
        <v>4000000</v>
      </c>
      <c r="G530" s="37"/>
      <c r="H530" s="52"/>
      <c r="I530" s="52"/>
    </row>
    <row r="531" spans="1:9" ht="30" x14ac:dyDescent="0.25">
      <c r="A531" s="45">
        <v>5</v>
      </c>
      <c r="B531" s="46">
        <v>22100350</v>
      </c>
      <c r="C531" s="47" t="s">
        <v>3255</v>
      </c>
      <c r="D531" s="37">
        <v>10000000</v>
      </c>
      <c r="E531" s="64" t="s">
        <v>20</v>
      </c>
      <c r="F531" s="37">
        <v>5000000</v>
      </c>
      <c r="G531" s="37"/>
      <c r="H531" s="52"/>
      <c r="I531" s="52"/>
    </row>
    <row r="532" spans="1:9" ht="30" x14ac:dyDescent="0.25">
      <c r="A532" s="45">
        <v>6</v>
      </c>
      <c r="B532" s="46">
        <v>22100351</v>
      </c>
      <c r="C532" s="47" t="s">
        <v>3256</v>
      </c>
      <c r="D532" s="37">
        <v>5000000</v>
      </c>
      <c r="E532" s="64" t="s">
        <v>20</v>
      </c>
      <c r="F532" s="37">
        <v>2500000</v>
      </c>
      <c r="G532" s="37"/>
      <c r="H532" s="52"/>
      <c r="I532" s="52"/>
    </row>
    <row r="533" spans="1:9" ht="30" x14ac:dyDescent="0.25">
      <c r="A533" s="45">
        <v>7</v>
      </c>
      <c r="B533" s="46">
        <v>22100352</v>
      </c>
      <c r="C533" s="47" t="s">
        <v>3257</v>
      </c>
      <c r="D533" s="37">
        <v>2000000</v>
      </c>
      <c r="E533" s="37">
        <v>600000</v>
      </c>
      <c r="F533" s="37">
        <v>2000000</v>
      </c>
      <c r="G533" s="37"/>
      <c r="H533" s="52"/>
      <c r="I533" s="52"/>
    </row>
    <row r="534" spans="1:9" ht="15" customHeight="1" x14ac:dyDescent="0.25">
      <c r="A534" s="45">
        <v>8</v>
      </c>
      <c r="B534" s="46">
        <v>22100354</v>
      </c>
      <c r="C534" s="47" t="s">
        <v>3258</v>
      </c>
      <c r="D534" s="37">
        <v>40000000</v>
      </c>
      <c r="E534" s="37">
        <v>2500000</v>
      </c>
      <c r="F534" s="37">
        <v>20000000</v>
      </c>
      <c r="G534" s="37"/>
      <c r="H534" s="52"/>
      <c r="I534" s="52"/>
    </row>
    <row r="535" spans="1:9" ht="30" x14ac:dyDescent="0.25">
      <c r="A535" s="45">
        <v>9</v>
      </c>
      <c r="B535" s="46">
        <v>22100355</v>
      </c>
      <c r="C535" s="47" t="s">
        <v>3259</v>
      </c>
      <c r="D535" s="37">
        <v>3500000</v>
      </c>
      <c r="E535" s="37">
        <v>510000</v>
      </c>
      <c r="F535" s="37">
        <v>1500000</v>
      </c>
      <c r="G535" s="37"/>
      <c r="H535" s="52"/>
      <c r="I535" s="52"/>
    </row>
    <row r="536" spans="1:9" ht="30" x14ac:dyDescent="0.25">
      <c r="A536" s="45">
        <v>10</v>
      </c>
      <c r="B536" s="46">
        <v>22100684</v>
      </c>
      <c r="C536" s="47" t="s">
        <v>3260</v>
      </c>
      <c r="D536" s="37">
        <v>7500000</v>
      </c>
      <c r="E536" s="64" t="s">
        <v>20</v>
      </c>
      <c r="F536" s="37">
        <v>7500000</v>
      </c>
      <c r="G536" s="37"/>
      <c r="H536" s="52"/>
      <c r="I536" s="52"/>
    </row>
    <row r="537" spans="1:9" ht="15" customHeight="1" x14ac:dyDescent="0.25">
      <c r="A537" s="45">
        <v>11</v>
      </c>
      <c r="B537" s="46">
        <v>22100696</v>
      </c>
      <c r="C537" s="47" t="s">
        <v>3261</v>
      </c>
      <c r="D537" s="37">
        <v>7500000</v>
      </c>
      <c r="E537" s="37">
        <v>1760000</v>
      </c>
      <c r="F537" s="37">
        <v>7500000</v>
      </c>
      <c r="G537" s="37"/>
      <c r="H537" s="52"/>
      <c r="I537" s="52"/>
    </row>
    <row r="538" spans="1:9" ht="15" customHeight="1" x14ac:dyDescent="0.25">
      <c r="A538" s="1233" t="s">
        <v>2573</v>
      </c>
      <c r="B538" s="1233"/>
      <c r="C538" s="1233"/>
      <c r="D538" s="41">
        <f>SUM(D527:D537)</f>
        <v>92500000</v>
      </c>
      <c r="E538" s="41">
        <v>5695000</v>
      </c>
      <c r="F538" s="41">
        <f>SUM(F527:F537)</f>
        <v>60000000</v>
      </c>
      <c r="G538" s="41"/>
      <c r="H538" s="52"/>
      <c r="I538" s="52"/>
    </row>
    <row r="539" spans="1:9" ht="15" customHeight="1" x14ac:dyDescent="0.25">
      <c r="A539" s="50">
        <v>62</v>
      </c>
      <c r="B539" s="35" t="s">
        <v>2631</v>
      </c>
      <c r="F539" s="12"/>
      <c r="H539" s="52"/>
      <c r="I539" s="52"/>
    </row>
    <row r="540" spans="1:9" ht="15" customHeight="1" x14ac:dyDescent="0.25">
      <c r="A540" s="45">
        <v>1</v>
      </c>
      <c r="B540" s="46">
        <v>22100251</v>
      </c>
      <c r="C540" s="47" t="s">
        <v>12</v>
      </c>
      <c r="D540" s="37">
        <v>3000000</v>
      </c>
      <c r="E540" s="64" t="s">
        <v>20</v>
      </c>
      <c r="F540" s="37">
        <v>1500000</v>
      </c>
      <c r="G540" s="37"/>
      <c r="H540" s="52"/>
      <c r="I540" s="52"/>
    </row>
    <row r="541" spans="1:9" ht="15" customHeight="1" x14ac:dyDescent="0.25">
      <c r="A541" s="45">
        <v>2</v>
      </c>
      <c r="B541" s="46">
        <v>22100252</v>
      </c>
      <c r="C541" s="47" t="s">
        <v>1480</v>
      </c>
      <c r="D541" s="37">
        <v>4000000</v>
      </c>
      <c r="E541" s="64" t="s">
        <v>20</v>
      </c>
      <c r="F541" s="37">
        <v>2000000</v>
      </c>
      <c r="G541" s="37"/>
      <c r="H541" s="52"/>
      <c r="I541" s="52"/>
    </row>
    <row r="542" spans="1:9" ht="15" customHeight="1" x14ac:dyDescent="0.25">
      <c r="A542" s="45">
        <v>3</v>
      </c>
      <c r="B542" s="46">
        <v>22100253</v>
      </c>
      <c r="C542" s="47" t="s">
        <v>13</v>
      </c>
      <c r="D542" s="37">
        <v>11000000</v>
      </c>
      <c r="E542" s="37">
        <v>3413000</v>
      </c>
      <c r="F542" s="37">
        <v>7000000</v>
      </c>
      <c r="G542" s="37"/>
      <c r="H542" s="52"/>
      <c r="I542" s="52"/>
    </row>
    <row r="543" spans="1:9" ht="15" customHeight="1" x14ac:dyDescent="0.25">
      <c r="A543" s="45">
        <v>4</v>
      </c>
      <c r="B543" s="46">
        <v>22100254</v>
      </c>
      <c r="C543" s="47" t="s">
        <v>774</v>
      </c>
      <c r="D543" s="37">
        <v>1000000</v>
      </c>
      <c r="E543" s="64" t="s">
        <v>20</v>
      </c>
      <c r="F543" s="37">
        <v>1000000</v>
      </c>
      <c r="G543" s="37"/>
      <c r="H543" s="52"/>
      <c r="I543" s="52"/>
    </row>
    <row r="544" spans="1:9" ht="15" customHeight="1" x14ac:dyDescent="0.25">
      <c r="A544" s="45">
        <v>5</v>
      </c>
      <c r="B544" s="46">
        <v>22100344</v>
      </c>
      <c r="C544" s="47" t="s">
        <v>3262</v>
      </c>
      <c r="D544" s="37">
        <v>1000000</v>
      </c>
      <c r="E544" s="64" t="s">
        <v>20</v>
      </c>
      <c r="F544" s="37">
        <v>0</v>
      </c>
      <c r="G544" s="37"/>
      <c r="H544" s="52"/>
      <c r="I544" s="52"/>
    </row>
    <row r="545" spans="1:9" ht="15" customHeight="1" x14ac:dyDescent="0.25">
      <c r="A545" s="45">
        <v>6</v>
      </c>
      <c r="B545" s="46">
        <v>22100694</v>
      </c>
      <c r="C545" s="47" t="s">
        <v>3263</v>
      </c>
      <c r="D545" s="37">
        <v>75000000</v>
      </c>
      <c r="E545" s="64" t="s">
        <v>20</v>
      </c>
      <c r="F545" s="37">
        <v>75000000</v>
      </c>
      <c r="G545" s="37"/>
      <c r="H545" s="52"/>
      <c r="I545" s="52"/>
    </row>
    <row r="546" spans="1:9" ht="15" customHeight="1" x14ac:dyDescent="0.25">
      <c r="A546" s="1233" t="s">
        <v>2668</v>
      </c>
      <c r="B546" s="1233"/>
      <c r="C546" s="1233"/>
      <c r="D546" s="41">
        <f>SUM(D540:D545)</f>
        <v>95000000</v>
      </c>
      <c r="E546" s="41">
        <f>SUM(E540:E545)</f>
        <v>3413000</v>
      </c>
      <c r="F546" s="41">
        <f>SUM(F540:F545)</f>
        <v>86500000</v>
      </c>
      <c r="G546" s="41"/>
      <c r="H546" s="52"/>
      <c r="I546" s="52"/>
    </row>
    <row r="547" spans="1:9" ht="15" customHeight="1" x14ac:dyDescent="0.25">
      <c r="A547" s="50">
        <v>63</v>
      </c>
      <c r="B547" s="35" t="s">
        <v>2669</v>
      </c>
      <c r="F547" s="12"/>
      <c r="H547" s="52"/>
      <c r="I547" s="52"/>
    </row>
    <row r="548" spans="1:9" ht="15" customHeight="1" x14ac:dyDescent="0.25">
      <c r="A548" s="21">
        <v>1</v>
      </c>
      <c r="B548" s="54">
        <v>22100204</v>
      </c>
      <c r="C548" s="23" t="s">
        <v>449</v>
      </c>
      <c r="D548" s="24">
        <v>1000000</v>
      </c>
      <c r="E548" s="64" t="s">
        <v>20</v>
      </c>
      <c r="F548" s="24">
        <v>1000000</v>
      </c>
      <c r="G548" s="37"/>
      <c r="H548" s="52"/>
      <c r="I548" s="52"/>
    </row>
    <row r="549" spans="1:9" ht="30" x14ac:dyDescent="0.25">
      <c r="A549" s="21">
        <v>2</v>
      </c>
      <c r="B549" s="54">
        <v>22100454</v>
      </c>
      <c r="C549" s="23" t="s">
        <v>882</v>
      </c>
      <c r="D549" s="24">
        <v>1000000</v>
      </c>
      <c r="E549" s="64" t="s">
        <v>20</v>
      </c>
      <c r="F549" s="24">
        <v>1000000</v>
      </c>
      <c r="G549" s="37"/>
      <c r="H549" s="52"/>
      <c r="I549" s="52"/>
    </row>
    <row r="550" spans="1:9" ht="15" customHeight="1" x14ac:dyDescent="0.25">
      <c r="A550" s="21">
        <v>3</v>
      </c>
      <c r="B550" s="54">
        <v>22100557</v>
      </c>
      <c r="C550" s="23" t="s">
        <v>3264</v>
      </c>
      <c r="D550" s="24">
        <v>27000000</v>
      </c>
      <c r="E550" s="64" t="s">
        <v>20</v>
      </c>
      <c r="F550" s="24">
        <v>27000000</v>
      </c>
      <c r="G550" s="37"/>
      <c r="H550" s="52"/>
      <c r="I550" s="52"/>
    </row>
    <row r="551" spans="1:9" ht="30" x14ac:dyDescent="0.25">
      <c r="A551" s="21">
        <v>4</v>
      </c>
      <c r="B551" s="54">
        <v>22100558</v>
      </c>
      <c r="C551" s="23" t="s">
        <v>3265</v>
      </c>
      <c r="D551" s="24">
        <v>1600000</v>
      </c>
      <c r="E551" s="64" t="s">
        <v>20</v>
      </c>
      <c r="F551" s="24">
        <v>1600000</v>
      </c>
      <c r="G551" s="37"/>
      <c r="H551" s="52"/>
      <c r="I551" s="52"/>
    </row>
    <row r="552" spans="1:9" ht="30" x14ac:dyDescent="0.25">
      <c r="A552" s="21">
        <v>5</v>
      </c>
      <c r="B552" s="54">
        <v>22100559</v>
      </c>
      <c r="C552" s="23" t="s">
        <v>3266</v>
      </c>
      <c r="D552" s="24">
        <v>1500000</v>
      </c>
      <c r="E552" s="64" t="s">
        <v>20</v>
      </c>
      <c r="F552" s="24">
        <v>1500000</v>
      </c>
      <c r="G552" s="37"/>
      <c r="H552" s="52"/>
      <c r="I552" s="52"/>
    </row>
    <row r="553" spans="1:9" ht="15" customHeight="1" x14ac:dyDescent="0.25">
      <c r="A553" s="21">
        <v>6</v>
      </c>
      <c r="B553" s="54">
        <v>22100560</v>
      </c>
      <c r="C553" s="23" t="s">
        <v>3267</v>
      </c>
      <c r="D553" s="24">
        <v>1000000</v>
      </c>
      <c r="E553" s="64" t="s">
        <v>20</v>
      </c>
      <c r="F553" s="24">
        <v>1000000</v>
      </c>
      <c r="G553" s="37"/>
      <c r="H553" s="52"/>
      <c r="I553" s="52"/>
    </row>
    <row r="554" spans="1:9" ht="15" customHeight="1" x14ac:dyDescent="0.25">
      <c r="A554" s="21">
        <v>7</v>
      </c>
      <c r="B554" s="54">
        <v>22100561</v>
      </c>
      <c r="C554" s="23" t="s">
        <v>3268</v>
      </c>
      <c r="D554" s="24">
        <v>1000000</v>
      </c>
      <c r="E554" s="64" t="s">
        <v>20</v>
      </c>
      <c r="F554" s="24">
        <v>1000000</v>
      </c>
      <c r="G554" s="37"/>
      <c r="H554" s="52"/>
      <c r="I554" s="52"/>
    </row>
    <row r="555" spans="1:9" ht="30" x14ac:dyDescent="0.25">
      <c r="A555" s="21">
        <v>8</v>
      </c>
      <c r="B555" s="54">
        <v>22100562</v>
      </c>
      <c r="C555" s="23" t="s">
        <v>3269</v>
      </c>
      <c r="D555" s="24">
        <v>1000000</v>
      </c>
      <c r="E555" s="64" t="s">
        <v>20</v>
      </c>
      <c r="F555" s="24">
        <v>1000000</v>
      </c>
      <c r="G555" s="37"/>
      <c r="H555" s="52"/>
      <c r="I555" s="52"/>
    </row>
    <row r="556" spans="1:9" x14ac:dyDescent="0.25">
      <c r="A556" s="21">
        <v>9</v>
      </c>
      <c r="B556" s="54">
        <v>22100563</v>
      </c>
      <c r="C556" s="23" t="s">
        <v>3270</v>
      </c>
      <c r="D556" s="24">
        <v>3000000</v>
      </c>
      <c r="E556" s="64" t="s">
        <v>20</v>
      </c>
      <c r="F556" s="24">
        <v>3000000</v>
      </c>
      <c r="G556" s="37"/>
      <c r="H556" s="52"/>
      <c r="I556" s="52"/>
    </row>
    <row r="557" spans="1:9" ht="75" x14ac:dyDescent="0.25">
      <c r="A557" s="21">
        <v>10</v>
      </c>
      <c r="B557" s="54">
        <v>22100564</v>
      </c>
      <c r="C557" s="23" t="s">
        <v>3271</v>
      </c>
      <c r="D557" s="24">
        <v>1000000</v>
      </c>
      <c r="E557" s="64" t="s">
        <v>20</v>
      </c>
      <c r="F557" s="24">
        <v>1000000</v>
      </c>
      <c r="G557" s="37"/>
      <c r="H557" s="52"/>
      <c r="I557" s="52"/>
    </row>
    <row r="558" spans="1:9" ht="15" customHeight="1" x14ac:dyDescent="0.25">
      <c r="A558" s="21">
        <v>11</v>
      </c>
      <c r="B558" s="54">
        <v>22100565</v>
      </c>
      <c r="C558" s="23" t="s">
        <v>3272</v>
      </c>
      <c r="D558" s="24">
        <v>1500000</v>
      </c>
      <c r="E558" s="64" t="s">
        <v>20</v>
      </c>
      <c r="F558" s="24">
        <v>1500000</v>
      </c>
      <c r="G558" s="37"/>
      <c r="H558" s="52"/>
      <c r="I558" s="52"/>
    </row>
    <row r="559" spans="1:9" ht="22.9" customHeight="1" x14ac:dyDescent="0.25">
      <c r="A559" s="21">
        <v>12</v>
      </c>
      <c r="B559" s="54">
        <v>22100568</v>
      </c>
      <c r="C559" s="23" t="s">
        <v>3273</v>
      </c>
      <c r="D559" s="24">
        <v>1000000</v>
      </c>
      <c r="E559" s="64" t="s">
        <v>20</v>
      </c>
      <c r="F559" s="24">
        <v>1000000</v>
      </c>
      <c r="G559" s="37"/>
      <c r="H559" s="52"/>
      <c r="I559" s="52"/>
    </row>
    <row r="560" spans="1:9" ht="15" customHeight="1" x14ac:dyDescent="0.25">
      <c r="A560" s="21">
        <v>13</v>
      </c>
      <c r="B560" s="54">
        <v>22100570</v>
      </c>
      <c r="C560" s="23" t="s">
        <v>3274</v>
      </c>
      <c r="D560" s="24">
        <v>13500000</v>
      </c>
      <c r="E560" s="64" t="s">
        <v>20</v>
      </c>
      <c r="F560" s="24">
        <v>13500000</v>
      </c>
      <c r="G560" s="37"/>
      <c r="H560" s="52"/>
      <c r="I560" s="52"/>
    </row>
    <row r="561" spans="1:9" ht="15" customHeight="1" x14ac:dyDescent="0.25">
      <c r="A561" s="21">
        <v>14</v>
      </c>
      <c r="B561" s="54">
        <v>22100567</v>
      </c>
      <c r="C561" s="23" t="s">
        <v>3275</v>
      </c>
      <c r="D561" s="24">
        <v>500000</v>
      </c>
      <c r="E561" s="64" t="s">
        <v>20</v>
      </c>
      <c r="F561" s="24">
        <v>500000</v>
      </c>
      <c r="G561" s="37"/>
      <c r="H561" s="52"/>
      <c r="I561" s="52"/>
    </row>
    <row r="562" spans="1:9" ht="30" x14ac:dyDescent="0.25">
      <c r="A562" s="21">
        <v>15</v>
      </c>
      <c r="B562" s="54">
        <v>22100569</v>
      </c>
      <c r="C562" s="23" t="s">
        <v>3276</v>
      </c>
      <c r="D562" s="24">
        <v>400000</v>
      </c>
      <c r="E562" s="64" t="s">
        <v>20</v>
      </c>
      <c r="F562" s="24">
        <v>400000</v>
      </c>
      <c r="G562" s="37"/>
      <c r="H562" s="52"/>
      <c r="I562" s="52"/>
    </row>
    <row r="563" spans="1:9" ht="22.9" customHeight="1" x14ac:dyDescent="0.25">
      <c r="A563" s="1234" t="s">
        <v>2688</v>
      </c>
      <c r="B563" s="1234"/>
      <c r="C563" s="1234"/>
      <c r="D563" s="41">
        <f>SUM(D548:D562)</f>
        <v>56000000</v>
      </c>
      <c r="E563" s="42">
        <f>SUM(E548:E562)</f>
        <v>0</v>
      </c>
      <c r="F563" s="41">
        <f>SUM(F548:F562)</f>
        <v>56000000</v>
      </c>
      <c r="G563" s="41"/>
      <c r="H563" s="52"/>
      <c r="I563" s="52"/>
    </row>
    <row r="564" spans="1:9" ht="15" customHeight="1" x14ac:dyDescent="0.25">
      <c r="A564" s="50">
        <v>64</v>
      </c>
      <c r="B564" s="35" t="s">
        <v>2689</v>
      </c>
      <c r="F564" s="12"/>
      <c r="H564" s="52"/>
      <c r="I564" s="52"/>
    </row>
    <row r="565" spans="1:9" ht="15" customHeight="1" x14ac:dyDescent="0.25">
      <c r="A565" s="45">
        <v>1</v>
      </c>
      <c r="B565" s="46">
        <v>22100254</v>
      </c>
      <c r="C565" s="47" t="s">
        <v>774</v>
      </c>
      <c r="D565" s="37">
        <v>2500000</v>
      </c>
      <c r="E565" s="25" t="s">
        <v>20</v>
      </c>
      <c r="F565" s="37">
        <v>2500000</v>
      </c>
      <c r="G565" s="37"/>
      <c r="H565" s="52"/>
      <c r="I565" s="52"/>
    </row>
    <row r="566" spans="1:9" ht="15" customHeight="1" x14ac:dyDescent="0.25">
      <c r="A566" s="45">
        <v>2</v>
      </c>
      <c r="B566" s="46">
        <v>22100563</v>
      </c>
      <c r="C566" s="47" t="s">
        <v>3270</v>
      </c>
      <c r="D566" s="37">
        <v>18000000</v>
      </c>
      <c r="E566" s="55">
        <v>4500000</v>
      </c>
      <c r="F566" s="37">
        <v>18000000</v>
      </c>
      <c r="G566" s="37"/>
      <c r="H566" s="52"/>
      <c r="I566" s="52"/>
    </row>
    <row r="567" spans="1:9" ht="15" customHeight="1" x14ac:dyDescent="0.25">
      <c r="A567" s="45">
        <v>3</v>
      </c>
      <c r="B567" s="46">
        <v>22100576</v>
      </c>
      <c r="C567" s="47" t="s">
        <v>3277</v>
      </c>
      <c r="D567" s="37">
        <v>7000000</v>
      </c>
      <c r="E567" s="25" t="s">
        <v>20</v>
      </c>
      <c r="F567" s="37">
        <v>3500000</v>
      </c>
      <c r="G567" s="37"/>
      <c r="H567" s="52"/>
      <c r="I567" s="52"/>
    </row>
    <row r="568" spans="1:9" ht="15" customHeight="1" x14ac:dyDescent="0.25">
      <c r="A568" s="45">
        <v>4</v>
      </c>
      <c r="B568" s="46">
        <v>22100577</v>
      </c>
      <c r="C568" s="47" t="s">
        <v>3278</v>
      </c>
      <c r="D568" s="37">
        <v>500000</v>
      </c>
      <c r="E568" s="25" t="s">
        <v>20</v>
      </c>
      <c r="F568" s="37">
        <v>500000</v>
      </c>
      <c r="G568" s="37"/>
      <c r="H568" s="52"/>
      <c r="I568" s="52"/>
    </row>
    <row r="569" spans="1:9" ht="15" customHeight="1" x14ac:dyDescent="0.25">
      <c r="A569" s="45">
        <v>5</v>
      </c>
      <c r="B569" s="46">
        <v>22100578</v>
      </c>
      <c r="C569" s="47" t="s">
        <v>3279</v>
      </c>
      <c r="D569" s="37">
        <v>3000000</v>
      </c>
      <c r="E569" s="25" t="s">
        <v>20</v>
      </c>
      <c r="F569" s="37">
        <v>3000000</v>
      </c>
      <c r="G569" s="37"/>
      <c r="H569" s="52"/>
      <c r="I569" s="52"/>
    </row>
    <row r="570" spans="1:9" ht="22.9" customHeight="1" x14ac:dyDescent="0.25">
      <c r="A570" s="45">
        <v>6</v>
      </c>
      <c r="B570" s="46">
        <v>22100579</v>
      </c>
      <c r="C570" s="47" t="s">
        <v>3280</v>
      </c>
      <c r="D570" s="37">
        <v>4000000</v>
      </c>
      <c r="E570" s="25" t="s">
        <v>20</v>
      </c>
      <c r="F570" s="37">
        <v>4000000</v>
      </c>
      <c r="G570" s="37"/>
      <c r="H570" s="52"/>
      <c r="I570" s="52"/>
    </row>
    <row r="571" spans="1:9" ht="30" x14ac:dyDescent="0.25">
      <c r="A571" s="45">
        <v>7</v>
      </c>
      <c r="B571" s="46">
        <v>22100581</v>
      </c>
      <c r="C571" s="47" t="s">
        <v>174</v>
      </c>
      <c r="D571" s="37">
        <v>1000000</v>
      </c>
      <c r="E571" s="25" t="s">
        <v>20</v>
      </c>
      <c r="F571" s="37">
        <v>1000000</v>
      </c>
      <c r="G571" s="37"/>
      <c r="H571" s="52"/>
      <c r="I571" s="52"/>
    </row>
    <row r="572" spans="1:9" ht="30" x14ac:dyDescent="0.25">
      <c r="A572" s="45">
        <v>8</v>
      </c>
      <c r="B572" s="46">
        <v>22100582</v>
      </c>
      <c r="C572" s="47" t="s">
        <v>3281</v>
      </c>
      <c r="D572" s="37">
        <v>2000000</v>
      </c>
      <c r="E572" s="25" t="s">
        <v>20</v>
      </c>
      <c r="F572" s="37">
        <v>2000000</v>
      </c>
      <c r="G572" s="37"/>
      <c r="H572" s="52"/>
      <c r="I572" s="52"/>
    </row>
    <row r="573" spans="1:9" ht="30" x14ac:dyDescent="0.25">
      <c r="A573" s="45">
        <v>9</v>
      </c>
      <c r="B573" s="46">
        <v>22100584</v>
      </c>
      <c r="C573" s="47" t="s">
        <v>3282</v>
      </c>
      <c r="D573" s="37">
        <v>2000000</v>
      </c>
      <c r="E573" s="25" t="s">
        <v>20</v>
      </c>
      <c r="F573" s="37">
        <v>2000000</v>
      </c>
      <c r="G573" s="37"/>
      <c r="H573" s="52"/>
      <c r="I573" s="52"/>
    </row>
    <row r="574" spans="1:9" ht="15" customHeight="1" x14ac:dyDescent="0.25">
      <c r="A574" s="1233" t="s">
        <v>2698</v>
      </c>
      <c r="B574" s="1233"/>
      <c r="C574" s="1233"/>
      <c r="D574" s="41">
        <f>SUM(D565:D573)</f>
        <v>40000000</v>
      </c>
      <c r="E574" s="41">
        <f>SUM(E565:E573)</f>
        <v>4500000</v>
      </c>
      <c r="F574" s="41">
        <f>SUM(F565:F573)</f>
        <v>36500000</v>
      </c>
      <c r="G574" s="41"/>
      <c r="H574" s="52"/>
      <c r="I574" s="52"/>
    </row>
    <row r="575" spans="1:9" ht="15" customHeight="1" x14ac:dyDescent="0.25">
      <c r="A575" s="50">
        <v>63</v>
      </c>
      <c r="B575" s="35" t="s">
        <v>3135</v>
      </c>
      <c r="F575" s="12"/>
      <c r="H575" s="52"/>
      <c r="I575" s="52"/>
    </row>
    <row r="576" spans="1:9" ht="30" x14ac:dyDescent="0.25">
      <c r="A576" s="45">
        <v>1</v>
      </c>
      <c r="B576" s="46">
        <v>22100227</v>
      </c>
      <c r="C576" s="47" t="s">
        <v>3283</v>
      </c>
      <c r="D576" s="37">
        <v>20000000</v>
      </c>
      <c r="E576" s="64" t="s">
        <v>20</v>
      </c>
      <c r="F576" s="37">
        <v>10000000</v>
      </c>
      <c r="G576" s="37"/>
      <c r="H576" s="52"/>
      <c r="I576" s="52"/>
    </row>
    <row r="577" spans="1:9" ht="15" customHeight="1" x14ac:dyDescent="0.25">
      <c r="A577" s="45">
        <v>2</v>
      </c>
      <c r="B577" s="46">
        <v>22100230</v>
      </c>
      <c r="C577" s="47" t="s">
        <v>3284</v>
      </c>
      <c r="D577" s="37">
        <v>10000000</v>
      </c>
      <c r="E577" s="64" t="s">
        <v>20</v>
      </c>
      <c r="F577" s="37">
        <v>10000000</v>
      </c>
      <c r="G577" s="37"/>
      <c r="H577" s="52"/>
      <c r="I577" s="52"/>
    </row>
    <row r="578" spans="1:9" ht="15" customHeight="1" x14ac:dyDescent="0.25">
      <c r="A578" s="45">
        <v>3</v>
      </c>
      <c r="B578" s="46">
        <v>22100234</v>
      </c>
      <c r="C578" s="47" t="s">
        <v>3285</v>
      </c>
      <c r="D578" s="37">
        <v>10000000</v>
      </c>
      <c r="E578" s="64" t="s">
        <v>20</v>
      </c>
      <c r="F578" s="37">
        <v>10000000</v>
      </c>
      <c r="G578" s="37"/>
      <c r="H578" s="52"/>
      <c r="I578" s="52"/>
    </row>
    <row r="579" spans="1:9" ht="15" customHeight="1" x14ac:dyDescent="0.25">
      <c r="A579" s="45">
        <v>4</v>
      </c>
      <c r="B579" s="46">
        <v>22100228</v>
      </c>
      <c r="C579" s="47" t="s">
        <v>3286</v>
      </c>
      <c r="D579" s="37">
        <v>500000000</v>
      </c>
      <c r="E579" s="64" t="s">
        <v>20</v>
      </c>
      <c r="F579" s="68">
        <v>500000000</v>
      </c>
      <c r="G579" s="37"/>
      <c r="H579" s="52"/>
      <c r="I579" s="52"/>
    </row>
    <row r="580" spans="1:9" ht="30" x14ac:dyDescent="0.25">
      <c r="A580" s="45">
        <v>5</v>
      </c>
      <c r="B580" s="46">
        <v>22100236</v>
      </c>
      <c r="C580" s="47" t="s">
        <v>3287</v>
      </c>
      <c r="D580" s="37">
        <v>100000000</v>
      </c>
      <c r="E580" s="55">
        <v>35981550</v>
      </c>
      <c r="F580" s="68">
        <v>100000000</v>
      </c>
      <c r="G580" s="37"/>
      <c r="H580" s="52"/>
      <c r="I580" s="52"/>
    </row>
    <row r="581" spans="1:9" ht="15" customHeight="1" x14ac:dyDescent="0.25">
      <c r="A581" s="45">
        <v>6</v>
      </c>
      <c r="B581" s="46">
        <v>22100232</v>
      </c>
      <c r="C581" s="47" t="s">
        <v>3288</v>
      </c>
      <c r="D581" s="37">
        <v>20000000</v>
      </c>
      <c r="E581" s="64" t="s">
        <v>20</v>
      </c>
      <c r="F581" s="37">
        <v>20000000</v>
      </c>
      <c r="G581" s="37"/>
      <c r="H581" s="52"/>
      <c r="I581" s="52"/>
    </row>
    <row r="582" spans="1:9" ht="15" customHeight="1" x14ac:dyDescent="0.25">
      <c r="A582" s="45">
        <v>7</v>
      </c>
      <c r="B582" s="46">
        <v>22100235</v>
      </c>
      <c r="C582" s="47" t="s">
        <v>417</v>
      </c>
      <c r="D582" s="37">
        <v>200000000</v>
      </c>
      <c r="E582" s="64" t="s">
        <v>20</v>
      </c>
      <c r="F582" s="37">
        <v>200000000</v>
      </c>
      <c r="G582" s="37"/>
      <c r="H582" s="52"/>
      <c r="I582" s="52"/>
    </row>
    <row r="583" spans="1:9" ht="30" x14ac:dyDescent="0.25">
      <c r="A583" s="45">
        <v>8</v>
      </c>
      <c r="B583" s="46">
        <v>22100229</v>
      </c>
      <c r="C583" s="47" t="s">
        <v>3289</v>
      </c>
      <c r="D583" s="37">
        <v>5000000</v>
      </c>
      <c r="E583" s="64" t="s">
        <v>20</v>
      </c>
      <c r="F583" s="37">
        <v>5000000</v>
      </c>
      <c r="G583" s="37"/>
      <c r="H583" s="52"/>
      <c r="I583" s="52"/>
    </row>
    <row r="584" spans="1:9" x14ac:dyDescent="0.25">
      <c r="A584" s="45">
        <v>9</v>
      </c>
      <c r="B584" s="46">
        <v>22100233</v>
      </c>
      <c r="C584" s="47" t="s">
        <v>3290</v>
      </c>
      <c r="D584" s="37">
        <v>15000000</v>
      </c>
      <c r="E584" s="55">
        <v>749000</v>
      </c>
      <c r="F584" s="37">
        <v>5000000</v>
      </c>
      <c r="G584" s="37"/>
      <c r="H584" s="52"/>
      <c r="I584" s="52"/>
    </row>
    <row r="585" spans="1:9" x14ac:dyDescent="0.25">
      <c r="A585" s="1233" t="s">
        <v>3291</v>
      </c>
      <c r="B585" s="1233"/>
      <c r="C585" s="1233"/>
      <c r="D585" s="41">
        <f>SUM(D576:D584)</f>
        <v>880000000</v>
      </c>
      <c r="E585" s="41">
        <f>SUM(E576:E584)</f>
        <v>36730550</v>
      </c>
      <c r="F585" s="41">
        <f>SUM(F576:F584)</f>
        <v>860000000</v>
      </c>
      <c r="G585" s="41"/>
      <c r="H585" s="52"/>
      <c r="I585" s="52"/>
    </row>
    <row r="586" spans="1:9" ht="15" customHeight="1" x14ac:dyDescent="0.25">
      <c r="A586" s="50">
        <v>64</v>
      </c>
      <c r="B586" s="35" t="s">
        <v>2736</v>
      </c>
      <c r="F586" s="12"/>
      <c r="H586" s="52"/>
      <c r="I586" s="52"/>
    </row>
    <row r="587" spans="1:9" ht="15" customHeight="1" x14ac:dyDescent="0.25">
      <c r="A587" s="45">
        <v>1</v>
      </c>
      <c r="B587" s="46">
        <v>22100202</v>
      </c>
      <c r="C587" s="47" t="s">
        <v>448</v>
      </c>
      <c r="D587" s="37">
        <v>125000000</v>
      </c>
      <c r="E587" s="64" t="s">
        <v>20</v>
      </c>
      <c r="F587" s="37">
        <v>80000000</v>
      </c>
      <c r="G587" s="55"/>
      <c r="H587" s="52"/>
      <c r="I587" s="52"/>
    </row>
    <row r="588" spans="1:9" ht="15" customHeight="1" x14ac:dyDescent="0.25">
      <c r="A588" s="45">
        <v>2</v>
      </c>
      <c r="B588" s="46">
        <v>22100206</v>
      </c>
      <c r="C588" s="47" t="s">
        <v>450</v>
      </c>
      <c r="D588" s="37">
        <v>50000000</v>
      </c>
      <c r="E588" s="64" t="s">
        <v>20</v>
      </c>
      <c r="F588" s="37">
        <v>25000000</v>
      </c>
      <c r="G588" s="55"/>
      <c r="H588" s="52"/>
      <c r="I588" s="52"/>
    </row>
    <row r="589" spans="1:9" ht="30" x14ac:dyDescent="0.25">
      <c r="A589" s="45">
        <v>3</v>
      </c>
      <c r="B589" s="46">
        <v>22100207</v>
      </c>
      <c r="C589" s="47" t="s">
        <v>544</v>
      </c>
      <c r="D589" s="37">
        <v>150000000</v>
      </c>
      <c r="E589" s="37">
        <v>16742000</v>
      </c>
      <c r="F589" s="37">
        <v>100000000</v>
      </c>
      <c r="G589" s="55"/>
      <c r="H589" s="52"/>
      <c r="I589" s="52"/>
    </row>
    <row r="590" spans="1:9" ht="15" customHeight="1" x14ac:dyDescent="0.25">
      <c r="A590" s="45">
        <v>4</v>
      </c>
      <c r="B590" s="46">
        <v>22100214</v>
      </c>
      <c r="C590" s="47" t="s">
        <v>454</v>
      </c>
      <c r="D590" s="37">
        <v>25000000</v>
      </c>
      <c r="E590" s="64" t="s">
        <v>20</v>
      </c>
      <c r="F590" s="37">
        <v>20000000</v>
      </c>
      <c r="G590" s="55"/>
      <c r="H590" s="52"/>
      <c r="I590" s="52"/>
    </row>
    <row r="591" spans="1:9" ht="14.45" customHeight="1" x14ac:dyDescent="0.25">
      <c r="A591" s="45">
        <v>5</v>
      </c>
      <c r="B591" s="46">
        <v>22100228</v>
      </c>
      <c r="C591" s="47" t="s">
        <v>3286</v>
      </c>
      <c r="D591" s="37">
        <v>360000000</v>
      </c>
      <c r="E591" s="64" t="s">
        <v>20</v>
      </c>
      <c r="F591" s="37">
        <v>160000000</v>
      </c>
      <c r="G591" s="55"/>
      <c r="H591" s="52"/>
      <c r="I591" s="52"/>
    </row>
    <row r="592" spans="1:9" ht="14.45" customHeight="1" x14ac:dyDescent="0.25">
      <c r="A592" s="45">
        <v>6</v>
      </c>
      <c r="B592" s="46">
        <v>22100267</v>
      </c>
      <c r="C592" s="47" t="s">
        <v>3292</v>
      </c>
      <c r="D592" s="37">
        <v>15000000</v>
      </c>
      <c r="E592" s="37">
        <v>1786000</v>
      </c>
      <c r="F592" s="37">
        <v>5000000</v>
      </c>
      <c r="G592" s="55"/>
      <c r="H592" s="52"/>
      <c r="I592" s="52"/>
    </row>
    <row r="593" spans="1:9" ht="30" x14ac:dyDescent="0.25">
      <c r="A593" s="45">
        <v>7</v>
      </c>
      <c r="B593" s="46">
        <v>22100268</v>
      </c>
      <c r="C593" s="47" t="s">
        <v>3293</v>
      </c>
      <c r="D593" s="37">
        <v>30000000</v>
      </c>
      <c r="E593" s="64" t="s">
        <v>20</v>
      </c>
      <c r="F593" s="37">
        <v>10000000</v>
      </c>
      <c r="G593" s="55"/>
      <c r="H593" s="52"/>
      <c r="I593" s="52"/>
    </row>
    <row r="594" spans="1:9" ht="14.45" customHeight="1" x14ac:dyDescent="0.25">
      <c r="A594" s="45">
        <v>8</v>
      </c>
      <c r="B594" s="46">
        <v>22100269</v>
      </c>
      <c r="C594" s="47" t="s">
        <v>3294</v>
      </c>
      <c r="D594" s="37">
        <v>70000000</v>
      </c>
      <c r="E594" s="64" t="s">
        <v>20</v>
      </c>
      <c r="F594" s="37">
        <v>10000000</v>
      </c>
      <c r="G594" s="55"/>
      <c r="H594" s="52"/>
      <c r="I594" s="52"/>
    </row>
    <row r="595" spans="1:9" ht="30" x14ac:dyDescent="0.25">
      <c r="A595" s="45">
        <v>9</v>
      </c>
      <c r="B595" s="46">
        <v>22100270</v>
      </c>
      <c r="C595" s="47" t="s">
        <v>3295</v>
      </c>
      <c r="D595" s="37">
        <v>125000000</v>
      </c>
      <c r="E595" s="64" t="s">
        <v>20</v>
      </c>
      <c r="F595" s="37">
        <v>50000000</v>
      </c>
      <c r="G595" s="55"/>
      <c r="H595" s="52"/>
      <c r="I595" s="52"/>
    </row>
    <row r="596" spans="1:9" ht="30" x14ac:dyDescent="0.25">
      <c r="A596" s="45">
        <v>10</v>
      </c>
      <c r="B596" s="46">
        <v>22100271</v>
      </c>
      <c r="C596" s="47" t="s">
        <v>2281</v>
      </c>
      <c r="D596" s="37">
        <v>24000000</v>
      </c>
      <c r="E596" s="64" t="s">
        <v>20</v>
      </c>
      <c r="F596" s="37">
        <v>10000000</v>
      </c>
      <c r="G596" s="55"/>
      <c r="H596" s="52"/>
      <c r="I596" s="52"/>
    </row>
    <row r="597" spans="1:9" ht="14.45" customHeight="1" x14ac:dyDescent="0.25">
      <c r="A597" s="45">
        <v>11</v>
      </c>
      <c r="B597" s="46">
        <v>22100272</v>
      </c>
      <c r="C597" s="47" t="s">
        <v>3296</v>
      </c>
      <c r="D597" s="37">
        <v>10000000</v>
      </c>
      <c r="E597" s="64" t="s">
        <v>20</v>
      </c>
      <c r="F597" s="37">
        <v>10000000</v>
      </c>
      <c r="G597" s="55"/>
      <c r="H597" s="52"/>
      <c r="I597" s="52"/>
    </row>
    <row r="598" spans="1:9" ht="14.45" customHeight="1" x14ac:dyDescent="0.25">
      <c r="A598" s="45">
        <v>12</v>
      </c>
      <c r="B598" s="46">
        <v>22100273</v>
      </c>
      <c r="C598" s="47" t="s">
        <v>3297</v>
      </c>
      <c r="D598" s="37">
        <v>220000000</v>
      </c>
      <c r="E598" s="37">
        <v>2020000</v>
      </c>
      <c r="F598" s="37">
        <v>100000000</v>
      </c>
      <c r="G598" s="55"/>
      <c r="H598" s="52"/>
      <c r="I598" s="52"/>
    </row>
    <row r="599" spans="1:9" ht="30" x14ac:dyDescent="0.25">
      <c r="A599" s="45">
        <v>13</v>
      </c>
      <c r="B599" s="46">
        <v>22100274</v>
      </c>
      <c r="C599" s="47" t="s">
        <v>3298</v>
      </c>
      <c r="D599" s="37">
        <v>120000000</v>
      </c>
      <c r="E599" s="37">
        <v>5691000</v>
      </c>
      <c r="F599" s="37">
        <v>60000000</v>
      </c>
      <c r="G599" s="55"/>
      <c r="H599" s="52"/>
      <c r="I599" s="52"/>
    </row>
    <row r="600" spans="1:9" ht="45" x14ac:dyDescent="0.25">
      <c r="A600" s="45">
        <v>14</v>
      </c>
      <c r="B600" s="46">
        <v>22100275</v>
      </c>
      <c r="C600" s="47" t="s">
        <v>3299</v>
      </c>
      <c r="D600" s="37">
        <v>300000000</v>
      </c>
      <c r="E600" s="64" t="s">
        <v>20</v>
      </c>
      <c r="F600" s="37">
        <v>50000000</v>
      </c>
      <c r="G600" s="55"/>
      <c r="H600" s="52"/>
      <c r="I600" s="52"/>
    </row>
    <row r="601" spans="1:9" ht="45" x14ac:dyDescent="0.25">
      <c r="A601" s="45">
        <v>15</v>
      </c>
      <c r="B601" s="46">
        <v>22100276</v>
      </c>
      <c r="C601" s="47" t="s">
        <v>3300</v>
      </c>
      <c r="D601" s="37">
        <v>25000000</v>
      </c>
      <c r="E601" s="64" t="s">
        <v>20</v>
      </c>
      <c r="F601" s="37">
        <v>15000000</v>
      </c>
      <c r="G601" s="55"/>
      <c r="H601" s="52"/>
      <c r="I601" s="52"/>
    </row>
    <row r="602" spans="1:9" ht="14.45" customHeight="1" x14ac:dyDescent="0.25">
      <c r="A602" s="45">
        <v>16</v>
      </c>
      <c r="B602" s="46">
        <v>22100277</v>
      </c>
      <c r="C602" s="47" t="s">
        <v>3301</v>
      </c>
      <c r="D602" s="37">
        <v>45000000</v>
      </c>
      <c r="E602" s="64" t="s">
        <v>20</v>
      </c>
      <c r="F602" s="37">
        <v>45000000</v>
      </c>
      <c r="G602" s="55"/>
      <c r="H602" s="52"/>
      <c r="I602" s="52"/>
    </row>
    <row r="603" spans="1:9" ht="14.45" customHeight="1" x14ac:dyDescent="0.25">
      <c r="A603" s="45">
        <v>17</v>
      </c>
      <c r="B603" s="46">
        <v>22100278</v>
      </c>
      <c r="C603" s="47" t="s">
        <v>3302</v>
      </c>
      <c r="D603" s="37">
        <v>300000000</v>
      </c>
      <c r="E603" s="37">
        <v>1670000</v>
      </c>
      <c r="F603" s="37">
        <v>100000000</v>
      </c>
      <c r="G603" s="55"/>
      <c r="H603" s="52"/>
      <c r="I603" s="52"/>
    </row>
    <row r="604" spans="1:9" ht="45" x14ac:dyDescent="0.25">
      <c r="A604" s="45">
        <v>18</v>
      </c>
      <c r="B604" s="46">
        <v>22100279</v>
      </c>
      <c r="C604" s="47" t="s">
        <v>3303</v>
      </c>
      <c r="D604" s="37">
        <v>15000000</v>
      </c>
      <c r="E604" s="37">
        <v>981666.67</v>
      </c>
      <c r="F604" s="37">
        <v>8000000</v>
      </c>
      <c r="G604" s="55"/>
      <c r="H604" s="52"/>
      <c r="I604" s="52"/>
    </row>
    <row r="605" spans="1:9" ht="30" x14ac:dyDescent="0.25">
      <c r="A605" s="45">
        <v>19</v>
      </c>
      <c r="B605" s="46">
        <v>22100280</v>
      </c>
      <c r="C605" s="47" t="s">
        <v>3304</v>
      </c>
      <c r="D605" s="37">
        <v>500000</v>
      </c>
      <c r="E605" s="64" t="s">
        <v>20</v>
      </c>
      <c r="F605" s="37">
        <v>500000</v>
      </c>
      <c r="G605" s="55"/>
      <c r="H605" s="52"/>
      <c r="I605" s="52"/>
    </row>
    <row r="606" spans="1:9" ht="30" x14ac:dyDescent="0.25">
      <c r="A606" s="45">
        <v>20</v>
      </c>
      <c r="B606" s="46">
        <v>22100281</v>
      </c>
      <c r="C606" s="47" t="s">
        <v>3305</v>
      </c>
      <c r="D606" s="37">
        <v>5000000</v>
      </c>
      <c r="E606" s="64" t="s">
        <v>20</v>
      </c>
      <c r="F606" s="37">
        <v>0</v>
      </c>
      <c r="G606" s="55"/>
      <c r="H606" s="52"/>
      <c r="I606" s="52"/>
    </row>
    <row r="607" spans="1:9" ht="30" x14ac:dyDescent="0.25">
      <c r="A607" s="45">
        <v>21</v>
      </c>
      <c r="B607" s="46">
        <v>22100282</v>
      </c>
      <c r="C607" s="47" t="s">
        <v>3306</v>
      </c>
      <c r="D607" s="37">
        <v>30000000</v>
      </c>
      <c r="E607" s="64" t="s">
        <v>20</v>
      </c>
      <c r="F607" s="37">
        <v>15000000</v>
      </c>
      <c r="G607" s="55"/>
      <c r="H607" s="52"/>
      <c r="I607" s="52"/>
    </row>
    <row r="608" spans="1:9" ht="30" x14ac:dyDescent="0.25">
      <c r="A608" s="45">
        <v>22</v>
      </c>
      <c r="B608" s="46">
        <v>22100283</v>
      </c>
      <c r="C608" s="47" t="s">
        <v>2017</v>
      </c>
      <c r="D608" s="37">
        <v>20000000</v>
      </c>
      <c r="E608" s="64" t="s">
        <v>20</v>
      </c>
      <c r="F608" s="37">
        <v>10000000</v>
      </c>
      <c r="G608" s="55"/>
      <c r="H608" s="52"/>
      <c r="I608" s="52"/>
    </row>
    <row r="609" spans="1:9" ht="30" x14ac:dyDescent="0.25">
      <c r="A609" s="45">
        <v>23</v>
      </c>
      <c r="B609" s="46">
        <v>22100284</v>
      </c>
      <c r="C609" s="47" t="s">
        <v>3307</v>
      </c>
      <c r="D609" s="37">
        <v>100000000</v>
      </c>
      <c r="E609" s="37">
        <v>1086000</v>
      </c>
      <c r="F609" s="37">
        <v>50000000</v>
      </c>
      <c r="G609" s="55"/>
      <c r="H609" s="52"/>
      <c r="I609" s="52"/>
    </row>
    <row r="610" spans="1:9" ht="30" x14ac:dyDescent="0.25">
      <c r="A610" s="45">
        <v>24</v>
      </c>
      <c r="B610" s="46">
        <v>22100286</v>
      </c>
      <c r="C610" s="47" t="s">
        <v>157</v>
      </c>
      <c r="D610" s="37">
        <v>10000000</v>
      </c>
      <c r="E610" s="64" t="s">
        <v>20</v>
      </c>
      <c r="F610" s="37">
        <v>10000000</v>
      </c>
      <c r="G610" s="55"/>
      <c r="H610" s="52"/>
      <c r="I610" s="52"/>
    </row>
    <row r="611" spans="1:9" ht="30" x14ac:dyDescent="0.25">
      <c r="A611" s="45">
        <v>25</v>
      </c>
      <c r="B611" s="46">
        <v>22100285</v>
      </c>
      <c r="C611" s="47" t="s">
        <v>3308</v>
      </c>
      <c r="D611" s="37">
        <v>70000000</v>
      </c>
      <c r="E611" s="64" t="s">
        <v>20</v>
      </c>
      <c r="F611" s="37">
        <v>70000000</v>
      </c>
      <c r="G611" s="55"/>
      <c r="H611" s="52"/>
      <c r="I611" s="52"/>
    </row>
    <row r="612" spans="1:9" x14ac:dyDescent="0.25">
      <c r="A612" s="45">
        <v>26</v>
      </c>
      <c r="B612" s="46">
        <v>22100287</v>
      </c>
      <c r="C612" s="47" t="s">
        <v>410</v>
      </c>
      <c r="D612" s="37">
        <v>45000000</v>
      </c>
      <c r="E612" s="64" t="s">
        <v>20</v>
      </c>
      <c r="F612" s="37">
        <v>45000000</v>
      </c>
      <c r="G612" s="55"/>
      <c r="H612" s="52"/>
      <c r="I612" s="52"/>
    </row>
    <row r="613" spans="1:9" ht="30" x14ac:dyDescent="0.25">
      <c r="A613" s="45">
        <v>27</v>
      </c>
      <c r="B613" s="46">
        <v>22100288</v>
      </c>
      <c r="C613" s="47" t="s">
        <v>3309</v>
      </c>
      <c r="D613" s="37">
        <v>40000000</v>
      </c>
      <c r="E613" s="64" t="s">
        <v>20</v>
      </c>
      <c r="F613" s="37">
        <v>40000000</v>
      </c>
      <c r="G613" s="55"/>
      <c r="H613" s="52"/>
      <c r="I613" s="52"/>
    </row>
    <row r="614" spans="1:9" ht="45" x14ac:dyDescent="0.25">
      <c r="A614" s="45">
        <v>28</v>
      </c>
      <c r="B614" s="46">
        <v>22100289</v>
      </c>
      <c r="C614" s="47" t="s">
        <v>3310</v>
      </c>
      <c r="D614" s="37">
        <v>255000000</v>
      </c>
      <c r="E614" s="64" t="s">
        <v>20</v>
      </c>
      <c r="F614" s="37">
        <v>50000000</v>
      </c>
      <c r="G614" s="55"/>
      <c r="H614" s="52"/>
      <c r="I614" s="52"/>
    </row>
    <row r="615" spans="1:9" ht="60" x14ac:dyDescent="0.25">
      <c r="A615" s="45">
        <v>29</v>
      </c>
      <c r="B615" s="46">
        <v>22100290</v>
      </c>
      <c r="C615" s="47" t="s">
        <v>3311</v>
      </c>
      <c r="D615" s="37">
        <v>2000000</v>
      </c>
      <c r="E615" s="64" t="s">
        <v>20</v>
      </c>
      <c r="F615" s="37">
        <v>2000000</v>
      </c>
      <c r="G615" s="55"/>
      <c r="H615" s="52"/>
      <c r="I615" s="52"/>
    </row>
    <row r="616" spans="1:9" ht="30" x14ac:dyDescent="0.25">
      <c r="A616" s="45">
        <v>30</v>
      </c>
      <c r="B616" s="46">
        <v>22100291</v>
      </c>
      <c r="C616" s="47" t="s">
        <v>3312</v>
      </c>
      <c r="D616" s="37">
        <v>10000000</v>
      </c>
      <c r="E616" s="64" t="s">
        <v>20</v>
      </c>
      <c r="F616" s="37">
        <v>10000000</v>
      </c>
      <c r="G616" s="55"/>
      <c r="H616" s="52"/>
      <c r="I616" s="52"/>
    </row>
    <row r="617" spans="1:9" ht="30" x14ac:dyDescent="0.25">
      <c r="A617" s="45">
        <v>31</v>
      </c>
      <c r="B617" s="46">
        <v>22100292</v>
      </c>
      <c r="C617" s="47" t="s">
        <v>3313</v>
      </c>
      <c r="D617" s="37">
        <v>5000000</v>
      </c>
      <c r="E617" s="64" t="s">
        <v>20</v>
      </c>
      <c r="F617" s="37">
        <v>5000000</v>
      </c>
      <c r="G617" s="55"/>
      <c r="H617" s="52"/>
      <c r="I617" s="52"/>
    </row>
    <row r="618" spans="1:9" ht="45" x14ac:dyDescent="0.25">
      <c r="A618" s="45">
        <v>32</v>
      </c>
      <c r="B618" s="46">
        <v>22100293</v>
      </c>
      <c r="C618" s="47" t="s">
        <v>3314</v>
      </c>
      <c r="D618" s="37">
        <v>20000000</v>
      </c>
      <c r="E618" s="64" t="s">
        <v>20</v>
      </c>
      <c r="F618" s="37">
        <v>20000000</v>
      </c>
      <c r="G618" s="55"/>
      <c r="H618" s="52"/>
      <c r="I618" s="52"/>
    </row>
    <row r="619" spans="1:9" ht="30" x14ac:dyDescent="0.25">
      <c r="A619" s="45">
        <v>33</v>
      </c>
      <c r="B619" s="46">
        <v>22100294</v>
      </c>
      <c r="C619" s="47" t="s">
        <v>3315</v>
      </c>
      <c r="D619" s="37">
        <v>10000000</v>
      </c>
      <c r="E619" s="64" t="s">
        <v>20</v>
      </c>
      <c r="F619" s="37">
        <v>10000000</v>
      </c>
      <c r="G619" s="55"/>
      <c r="H619" s="52"/>
      <c r="I619" s="52"/>
    </row>
    <row r="620" spans="1:9" ht="14.45" customHeight="1" x14ac:dyDescent="0.25">
      <c r="A620" s="45">
        <v>34</v>
      </c>
      <c r="B620" s="46">
        <v>22100295</v>
      </c>
      <c r="C620" s="47" t="s">
        <v>3316</v>
      </c>
      <c r="D620" s="37">
        <v>2000000</v>
      </c>
      <c r="E620" s="64" t="s">
        <v>20</v>
      </c>
      <c r="F620" s="37">
        <v>2000000</v>
      </c>
      <c r="G620" s="55"/>
      <c r="H620" s="52"/>
      <c r="I620" s="52"/>
    </row>
    <row r="621" spans="1:9" ht="14.45" customHeight="1" x14ac:dyDescent="0.25">
      <c r="A621" s="45">
        <v>35</v>
      </c>
      <c r="B621" s="46">
        <v>22100296</v>
      </c>
      <c r="C621" s="47" t="s">
        <v>3317</v>
      </c>
      <c r="D621" s="37">
        <v>10000000</v>
      </c>
      <c r="E621" s="64" t="s">
        <v>20</v>
      </c>
      <c r="F621" s="37">
        <v>0</v>
      </c>
      <c r="G621" s="55"/>
      <c r="H621" s="52"/>
      <c r="I621" s="52"/>
    </row>
    <row r="622" spans="1:9" ht="14.45" customHeight="1" x14ac:dyDescent="0.25">
      <c r="A622" s="45">
        <v>36</v>
      </c>
      <c r="B622" s="46">
        <v>22100297</v>
      </c>
      <c r="C622" s="47" t="s">
        <v>3318</v>
      </c>
      <c r="D622" s="37">
        <v>10000000</v>
      </c>
      <c r="E622" s="64" t="s">
        <v>20</v>
      </c>
      <c r="F622" s="37">
        <v>10000000</v>
      </c>
      <c r="G622" s="55"/>
      <c r="H622" s="52"/>
      <c r="I622" s="52"/>
    </row>
    <row r="623" spans="1:9" ht="45" x14ac:dyDescent="0.25">
      <c r="A623" s="45">
        <v>37</v>
      </c>
      <c r="B623" s="46">
        <v>22100298</v>
      </c>
      <c r="C623" s="47" t="s">
        <v>3319</v>
      </c>
      <c r="D623" s="37">
        <v>25000000</v>
      </c>
      <c r="E623" s="64" t="s">
        <v>20</v>
      </c>
      <c r="F623" s="37">
        <v>10000000</v>
      </c>
      <c r="G623" s="55"/>
      <c r="H623" s="52"/>
      <c r="I623" s="52"/>
    </row>
    <row r="624" spans="1:9" ht="30" x14ac:dyDescent="0.25">
      <c r="A624" s="45">
        <v>38</v>
      </c>
      <c r="B624" s="46">
        <v>22100299</v>
      </c>
      <c r="C624" s="47" t="s">
        <v>3320</v>
      </c>
      <c r="D624" s="37">
        <v>5000000</v>
      </c>
      <c r="E624" s="64" t="s">
        <v>20</v>
      </c>
      <c r="F624" s="37">
        <v>5000000</v>
      </c>
      <c r="G624" s="55"/>
      <c r="H624" s="52"/>
      <c r="I624" s="52"/>
    </row>
    <row r="625" spans="1:9" ht="30" x14ac:dyDescent="0.25">
      <c r="A625" s="45">
        <v>39</v>
      </c>
      <c r="B625" s="46">
        <v>22100301</v>
      </c>
      <c r="C625" s="47" t="s">
        <v>3321</v>
      </c>
      <c r="D625" s="37">
        <v>80000000</v>
      </c>
      <c r="E625" s="37">
        <v>19600000</v>
      </c>
      <c r="F625" s="37">
        <v>80000000</v>
      </c>
      <c r="G625" s="55"/>
      <c r="H625" s="52"/>
      <c r="I625" s="52"/>
    </row>
    <row r="626" spans="1:9" ht="30" x14ac:dyDescent="0.25">
      <c r="A626" s="45">
        <v>40</v>
      </c>
      <c r="B626" s="46">
        <v>22100302</v>
      </c>
      <c r="C626" s="47" t="s">
        <v>3322</v>
      </c>
      <c r="D626" s="37">
        <v>33000000</v>
      </c>
      <c r="E626" s="37">
        <v>5460000</v>
      </c>
      <c r="F626" s="37">
        <v>25000000</v>
      </c>
      <c r="G626" s="55"/>
      <c r="H626" s="52"/>
      <c r="I626" s="52"/>
    </row>
    <row r="627" spans="1:9" ht="45" x14ac:dyDescent="0.25">
      <c r="A627" s="45">
        <v>41</v>
      </c>
      <c r="B627" s="46">
        <v>22100303</v>
      </c>
      <c r="C627" s="47" t="s">
        <v>3323</v>
      </c>
      <c r="D627" s="37">
        <v>100000000</v>
      </c>
      <c r="E627" s="37">
        <v>26000000</v>
      </c>
      <c r="F627" s="37">
        <v>100000000</v>
      </c>
      <c r="G627" s="55"/>
      <c r="H627" s="52"/>
      <c r="I627" s="52"/>
    </row>
    <row r="628" spans="1:9" ht="14.45" customHeight="1" x14ac:dyDescent="0.25">
      <c r="A628" s="45">
        <v>42</v>
      </c>
      <c r="B628" s="46">
        <v>22100304</v>
      </c>
      <c r="C628" s="47" t="s">
        <v>3324</v>
      </c>
      <c r="D628" s="37">
        <v>3000000</v>
      </c>
      <c r="E628" s="37">
        <v>1333333.33</v>
      </c>
      <c r="F628" s="37">
        <v>3000000</v>
      </c>
      <c r="G628" s="55"/>
      <c r="H628" s="52"/>
      <c r="I628" s="52"/>
    </row>
    <row r="629" spans="1:9" ht="30" x14ac:dyDescent="0.25">
      <c r="A629" s="45">
        <v>43</v>
      </c>
      <c r="B629" s="46">
        <v>22100305</v>
      </c>
      <c r="C629" s="47" t="s">
        <v>548</v>
      </c>
      <c r="D629" s="37">
        <v>2000000</v>
      </c>
      <c r="E629" s="64" t="s">
        <v>20</v>
      </c>
      <c r="F629" s="37">
        <v>2000000</v>
      </c>
      <c r="G629" s="55"/>
      <c r="H629" s="52"/>
      <c r="I629" s="52"/>
    </row>
    <row r="630" spans="1:9" ht="30" x14ac:dyDescent="0.25">
      <c r="A630" s="45">
        <v>44</v>
      </c>
      <c r="B630" s="46">
        <v>22100306</v>
      </c>
      <c r="C630" s="47" t="s">
        <v>3325</v>
      </c>
      <c r="D630" s="37">
        <v>18000000</v>
      </c>
      <c r="E630" s="64" t="s">
        <v>20</v>
      </c>
      <c r="F630" s="37">
        <v>8000000</v>
      </c>
      <c r="G630" s="55"/>
      <c r="H630" s="52"/>
      <c r="I630" s="52"/>
    </row>
    <row r="631" spans="1:9" ht="45" x14ac:dyDescent="0.25">
      <c r="A631" s="45">
        <v>45</v>
      </c>
      <c r="B631" s="46">
        <v>22100307</v>
      </c>
      <c r="C631" s="47" t="s">
        <v>3326</v>
      </c>
      <c r="D631" s="37">
        <v>30000000</v>
      </c>
      <c r="E631" s="37">
        <v>5460000</v>
      </c>
      <c r="F631" s="37">
        <v>12000000</v>
      </c>
      <c r="G631" s="55"/>
      <c r="H631" s="52"/>
      <c r="I631" s="52"/>
    </row>
    <row r="632" spans="1:9" ht="30" x14ac:dyDescent="0.25">
      <c r="A632" s="45">
        <v>46</v>
      </c>
      <c r="B632" s="46">
        <v>22100308</v>
      </c>
      <c r="C632" s="47" t="s">
        <v>3327</v>
      </c>
      <c r="D632" s="37">
        <v>2000000</v>
      </c>
      <c r="E632" s="64" t="s">
        <v>20</v>
      </c>
      <c r="F632" s="37">
        <v>2000000</v>
      </c>
      <c r="G632" s="55"/>
      <c r="H632" s="52"/>
      <c r="I632" s="52"/>
    </row>
    <row r="633" spans="1:9" ht="30" x14ac:dyDescent="0.25">
      <c r="A633" s="45">
        <v>47</v>
      </c>
      <c r="B633" s="46">
        <v>22100309</v>
      </c>
      <c r="C633" s="47" t="s">
        <v>3328</v>
      </c>
      <c r="D633" s="37">
        <v>3000000</v>
      </c>
      <c r="E633" s="64" t="s">
        <v>20</v>
      </c>
      <c r="F633" s="37">
        <v>3000000</v>
      </c>
      <c r="G633" s="55"/>
      <c r="H633" s="52"/>
      <c r="I633" s="52"/>
    </row>
    <row r="634" spans="1:9" ht="15" customHeight="1" x14ac:dyDescent="0.25">
      <c r="A634" s="45">
        <v>48</v>
      </c>
      <c r="B634" s="46">
        <v>22100478</v>
      </c>
      <c r="C634" s="47" t="s">
        <v>358</v>
      </c>
      <c r="D634" s="37">
        <v>140000000</v>
      </c>
      <c r="E634" s="64" t="s">
        <v>20</v>
      </c>
      <c r="F634" s="37">
        <v>30000000</v>
      </c>
      <c r="G634" s="55"/>
      <c r="H634" s="52"/>
      <c r="I634" s="52"/>
    </row>
    <row r="635" spans="1:9" ht="15" customHeight="1" x14ac:dyDescent="0.25">
      <c r="A635" s="45">
        <v>49</v>
      </c>
      <c r="B635" s="46">
        <v>22100663</v>
      </c>
      <c r="C635" s="47" t="s">
        <v>3329</v>
      </c>
      <c r="D635" s="37">
        <v>12000000</v>
      </c>
      <c r="E635" s="37">
        <v>3200000</v>
      </c>
      <c r="F635" s="37">
        <v>12000000</v>
      </c>
      <c r="G635" s="55"/>
      <c r="H635" s="52"/>
      <c r="I635" s="52"/>
    </row>
    <row r="636" spans="1:9" ht="15" customHeight="1" x14ac:dyDescent="0.25">
      <c r="A636" s="45">
        <v>50</v>
      </c>
      <c r="B636" s="46">
        <v>22100698</v>
      </c>
      <c r="C636" s="47" t="s">
        <v>3330</v>
      </c>
      <c r="D636" s="37">
        <v>12000000</v>
      </c>
      <c r="E636" s="64" t="s">
        <v>20</v>
      </c>
      <c r="F636" s="37">
        <v>12000000</v>
      </c>
      <c r="G636" s="55"/>
      <c r="H636" s="52"/>
      <c r="I636" s="52"/>
    </row>
    <row r="637" spans="1:9" ht="15" customHeight="1" x14ac:dyDescent="0.25">
      <c r="A637" s="45">
        <v>51</v>
      </c>
      <c r="B637" s="46">
        <v>22100479</v>
      </c>
      <c r="C637" s="47" t="s">
        <v>416</v>
      </c>
      <c r="D637" s="37">
        <v>50000000</v>
      </c>
      <c r="E637" s="64" t="s">
        <v>20</v>
      </c>
      <c r="F637" s="37">
        <v>50000000</v>
      </c>
      <c r="G637" s="55"/>
      <c r="H637" s="52"/>
      <c r="I637" s="52"/>
    </row>
    <row r="638" spans="1:9" ht="15" customHeight="1" x14ac:dyDescent="0.25">
      <c r="A638" s="1233" t="s">
        <v>2789</v>
      </c>
      <c r="B638" s="1233"/>
      <c r="C638" s="1233"/>
      <c r="D638" s="41">
        <f>SUM(D587:D637)</f>
        <v>3168500000</v>
      </c>
      <c r="E638" s="41">
        <f>SUM(E587:E637)</f>
        <v>91030000</v>
      </c>
      <c r="F638" s="41">
        <f>SUM(F587:F637)</f>
        <v>1561500000</v>
      </c>
      <c r="G638" s="70"/>
      <c r="H638" s="52"/>
      <c r="I638" s="52"/>
    </row>
    <row r="639" spans="1:9" ht="15" customHeight="1" x14ac:dyDescent="0.25">
      <c r="A639" s="50">
        <v>65</v>
      </c>
      <c r="B639" s="35" t="s">
        <v>2790</v>
      </c>
      <c r="C639" s="71"/>
      <c r="D639" s="72"/>
      <c r="E639" s="72"/>
      <c r="F639" s="73"/>
      <c r="G639" s="72"/>
      <c r="H639" s="52"/>
      <c r="I639" s="52"/>
    </row>
    <row r="640" spans="1:9" ht="30" x14ac:dyDescent="0.25">
      <c r="A640" s="45">
        <v>1</v>
      </c>
      <c r="B640" s="46">
        <v>22100649</v>
      </c>
      <c r="C640" s="47" t="s">
        <v>3331</v>
      </c>
      <c r="D640" s="37">
        <v>10000000</v>
      </c>
      <c r="E640" s="37">
        <v>5000000</v>
      </c>
      <c r="F640" s="37">
        <v>10000000</v>
      </c>
      <c r="G640" s="37"/>
      <c r="H640" s="52"/>
      <c r="I640" s="52"/>
    </row>
    <row r="641" spans="1:9" ht="15" customHeight="1" x14ac:dyDescent="0.25">
      <c r="A641" s="45">
        <v>2</v>
      </c>
      <c r="B641" s="46">
        <v>22100479</v>
      </c>
      <c r="C641" s="47" t="s">
        <v>416</v>
      </c>
      <c r="D641" s="37">
        <v>10500000</v>
      </c>
      <c r="E641" s="37">
        <v>10000000</v>
      </c>
      <c r="F641" s="37">
        <v>10500000</v>
      </c>
      <c r="G641" s="37"/>
      <c r="H641" s="52"/>
      <c r="I641" s="52"/>
    </row>
    <row r="642" spans="1:9" ht="15" customHeight="1" x14ac:dyDescent="0.25">
      <c r="A642" s="45">
        <v>3</v>
      </c>
      <c r="B642" s="46">
        <v>22100475</v>
      </c>
      <c r="C642" s="47" t="s">
        <v>1313</v>
      </c>
      <c r="D642" s="37">
        <v>2000000</v>
      </c>
      <c r="E642" s="64" t="s">
        <v>20</v>
      </c>
      <c r="F642" s="37">
        <v>2000000</v>
      </c>
      <c r="G642" s="37"/>
      <c r="H642" s="52"/>
      <c r="I642" s="52"/>
    </row>
    <row r="643" spans="1:9" ht="45" x14ac:dyDescent="0.25">
      <c r="A643" s="45">
        <v>4</v>
      </c>
      <c r="B643" s="46">
        <v>22100474</v>
      </c>
      <c r="C643" s="47" t="s">
        <v>3332</v>
      </c>
      <c r="D643" s="37">
        <v>3000000</v>
      </c>
      <c r="E643" s="37">
        <v>3000000</v>
      </c>
      <c r="F643" s="37">
        <v>3000000</v>
      </c>
      <c r="G643" s="40"/>
      <c r="H643" s="52"/>
      <c r="I643" s="52"/>
    </row>
    <row r="644" spans="1:9" ht="15" customHeight="1" x14ac:dyDescent="0.25">
      <c r="A644" s="45">
        <v>5</v>
      </c>
      <c r="B644" s="46">
        <v>22100472</v>
      </c>
      <c r="C644" s="47" t="s">
        <v>3333</v>
      </c>
      <c r="D644" s="37">
        <v>21000000</v>
      </c>
      <c r="E644" s="64" t="s">
        <v>20</v>
      </c>
      <c r="F644" s="37">
        <v>21000000</v>
      </c>
      <c r="G644" s="37"/>
      <c r="H644" s="52"/>
      <c r="I644" s="52"/>
    </row>
    <row r="645" spans="1:9" ht="15" customHeight="1" x14ac:dyDescent="0.25">
      <c r="A645" s="45">
        <v>6</v>
      </c>
      <c r="B645" s="46">
        <v>22100471</v>
      </c>
      <c r="C645" s="47" t="s">
        <v>413</v>
      </c>
      <c r="D645" s="37">
        <v>3000000</v>
      </c>
      <c r="E645" s="64" t="s">
        <v>20</v>
      </c>
      <c r="F645" s="37">
        <v>3000000</v>
      </c>
      <c r="G645" s="37"/>
      <c r="H645" s="52"/>
      <c r="I645" s="52"/>
    </row>
    <row r="646" spans="1:9" ht="15" customHeight="1" x14ac:dyDescent="0.25">
      <c r="A646" s="45">
        <v>7</v>
      </c>
      <c r="B646" s="46">
        <v>22100470</v>
      </c>
      <c r="C646" s="47" t="s">
        <v>412</v>
      </c>
      <c r="D646" s="37">
        <v>5000000</v>
      </c>
      <c r="E646" s="64" t="s">
        <v>20</v>
      </c>
      <c r="F646" s="37">
        <v>5000000</v>
      </c>
      <c r="G646" s="37"/>
      <c r="H646" s="52"/>
      <c r="I646" s="52"/>
    </row>
    <row r="647" spans="1:9" ht="15" customHeight="1" x14ac:dyDescent="0.25">
      <c r="A647" s="45">
        <v>8</v>
      </c>
      <c r="B647" s="46">
        <v>22100422</v>
      </c>
      <c r="C647" s="47" t="s">
        <v>411</v>
      </c>
      <c r="D647" s="37">
        <v>20000000</v>
      </c>
      <c r="E647" s="64" t="s">
        <v>20</v>
      </c>
      <c r="F647" s="37">
        <v>5000000</v>
      </c>
      <c r="G647" s="37"/>
      <c r="H647" s="52"/>
      <c r="I647" s="52"/>
    </row>
    <row r="648" spans="1:9" ht="30" x14ac:dyDescent="0.25">
      <c r="A648" s="45">
        <v>9</v>
      </c>
      <c r="B648" s="46">
        <v>22100387</v>
      </c>
      <c r="C648" s="47" t="s">
        <v>1085</v>
      </c>
      <c r="D648" s="37">
        <v>3000000</v>
      </c>
      <c r="E648" s="64" t="s">
        <v>20</v>
      </c>
      <c r="F648" s="37">
        <v>3000000</v>
      </c>
      <c r="G648" s="37"/>
      <c r="H648" s="52"/>
      <c r="I648" s="52"/>
    </row>
    <row r="649" spans="1:9" ht="15" customHeight="1" x14ac:dyDescent="0.25">
      <c r="A649" s="45">
        <v>10</v>
      </c>
      <c r="B649" s="46">
        <v>22100379</v>
      </c>
      <c r="C649" s="47" t="s">
        <v>1104</v>
      </c>
      <c r="D649" s="37">
        <v>40000000</v>
      </c>
      <c r="E649" s="37">
        <v>16666669</v>
      </c>
      <c r="F649" s="37">
        <v>25000000</v>
      </c>
      <c r="G649" s="37"/>
      <c r="H649" s="52"/>
      <c r="I649" s="52"/>
    </row>
    <row r="650" spans="1:9" ht="15" customHeight="1" x14ac:dyDescent="0.25">
      <c r="A650" s="45">
        <v>11</v>
      </c>
      <c r="B650" s="46">
        <v>22100287</v>
      </c>
      <c r="C650" s="47" t="s">
        <v>410</v>
      </c>
      <c r="D650" s="37">
        <v>45000000</v>
      </c>
      <c r="E650" s="64" t="s">
        <v>20</v>
      </c>
      <c r="F650" s="37">
        <v>45000000</v>
      </c>
      <c r="G650" s="37"/>
      <c r="H650" s="52"/>
      <c r="I650" s="52"/>
    </row>
    <row r="651" spans="1:9" ht="15" customHeight="1" x14ac:dyDescent="0.25">
      <c r="A651" s="45">
        <v>12</v>
      </c>
      <c r="B651" s="46">
        <v>22100679</v>
      </c>
      <c r="C651" s="47" t="s">
        <v>3334</v>
      </c>
      <c r="D651" s="37">
        <v>2000000</v>
      </c>
      <c r="E651" s="64" t="s">
        <v>20</v>
      </c>
      <c r="F651" s="37">
        <v>2000000</v>
      </c>
      <c r="G651" s="37"/>
      <c r="H651" s="52"/>
      <c r="I651" s="52"/>
    </row>
    <row r="652" spans="1:9" ht="15" customHeight="1" x14ac:dyDescent="0.25">
      <c r="A652" s="45">
        <v>13</v>
      </c>
      <c r="B652" s="46">
        <v>22100235</v>
      </c>
      <c r="C652" s="47" t="s">
        <v>417</v>
      </c>
      <c r="D652" s="37">
        <v>35500000</v>
      </c>
      <c r="E652" s="37">
        <v>10000000</v>
      </c>
      <c r="F652" s="37">
        <v>35500000</v>
      </c>
      <c r="G652" s="37"/>
      <c r="H652" s="52"/>
      <c r="I652" s="52"/>
    </row>
    <row r="653" spans="1:9" ht="30" x14ac:dyDescent="0.25">
      <c r="A653" s="45">
        <v>14</v>
      </c>
      <c r="B653" s="46">
        <v>22100473</v>
      </c>
      <c r="C653" s="47" t="s">
        <v>3335</v>
      </c>
      <c r="D653" s="37">
        <v>10000000</v>
      </c>
      <c r="E653" s="64" t="s">
        <v>20</v>
      </c>
      <c r="F653" s="37">
        <v>10000000</v>
      </c>
      <c r="G653" s="37"/>
      <c r="H653" s="52"/>
      <c r="I653" s="52"/>
    </row>
    <row r="654" spans="1:9" ht="15" customHeight="1" x14ac:dyDescent="0.25">
      <c r="A654" s="1233" t="s">
        <v>2819</v>
      </c>
      <c r="B654" s="1233"/>
      <c r="C654" s="1233"/>
      <c r="D654" s="41">
        <f>SUM(D640:D653)</f>
        <v>210000000</v>
      </c>
      <c r="E654" s="41">
        <f>SUM(E640:E653)</f>
        <v>44666669</v>
      </c>
      <c r="F654" s="41">
        <f>SUM(F640:F653)</f>
        <v>180000000</v>
      </c>
      <c r="G654" s="41"/>
      <c r="H654" s="52"/>
      <c r="I654" s="52"/>
    </row>
    <row r="655" spans="1:9" ht="15" customHeight="1" x14ac:dyDescent="0.25">
      <c r="A655" s="50">
        <v>66</v>
      </c>
      <c r="B655" s="35" t="s">
        <v>510</v>
      </c>
      <c r="C655" s="71"/>
      <c r="D655" s="72"/>
      <c r="E655" s="72"/>
      <c r="F655" s="73"/>
      <c r="G655" s="72"/>
      <c r="H655" s="52"/>
      <c r="I655" s="52"/>
    </row>
    <row r="656" spans="1:9" ht="30" x14ac:dyDescent="0.25">
      <c r="A656" s="45">
        <v>1</v>
      </c>
      <c r="B656" s="46">
        <v>22100595</v>
      </c>
      <c r="C656" s="47" t="s">
        <v>3336</v>
      </c>
      <c r="D656" s="55">
        <v>65000000</v>
      </c>
      <c r="E656" s="64" t="s">
        <v>20</v>
      </c>
      <c r="F656" s="55">
        <v>30000000</v>
      </c>
      <c r="G656" s="37"/>
      <c r="H656" s="52"/>
      <c r="I656" s="52"/>
    </row>
    <row r="657" spans="1:9" ht="15" customHeight="1" x14ac:dyDescent="0.25">
      <c r="A657" s="1233" t="s">
        <v>511</v>
      </c>
      <c r="B657" s="1233"/>
      <c r="C657" s="1233"/>
      <c r="D657" s="70">
        <f>SUM(D656)</f>
        <v>65000000</v>
      </c>
      <c r="E657" s="74">
        <f>SUM(E656)</f>
        <v>0</v>
      </c>
      <c r="F657" s="70">
        <f>SUM(F656)</f>
        <v>30000000</v>
      </c>
      <c r="G657" s="41"/>
      <c r="H657" s="52"/>
      <c r="I657" s="52"/>
    </row>
    <row r="658" spans="1:9" x14ac:dyDescent="0.25">
      <c r="A658" s="75"/>
      <c r="B658" s="76"/>
      <c r="C658" s="75"/>
      <c r="D658" s="75"/>
      <c r="E658" s="75"/>
      <c r="F658" s="5"/>
      <c r="G658" s="75"/>
    </row>
    <row r="659" spans="1:9" s="10" customFormat="1" ht="15" customHeight="1" x14ac:dyDescent="0.25">
      <c r="A659" s="1"/>
      <c r="B659" s="3"/>
      <c r="C659" s="1" t="s">
        <v>2363</v>
      </c>
      <c r="D659" s="9">
        <f>D512+D492+D486+D479+D476+D470+D466+D458+D455+D450+D447+D444+D441+D434+D426+D416+D410+D402+D399+D385+D382+D376+D360+D336+D333+D325+D319+D312+D303+D299+D293+D283+D278+D248+D241+D220+D196+D174+D165+D159+D155+D151+D143+D130+D124+D104+D100+D96+D87+D84+D73+D69+D63+D57+D46+D15+D11+D574+D563+D546+D538+D525+D520+D657+D654+D638+D585</f>
        <v>16601691541</v>
      </c>
      <c r="E659" s="9">
        <f>E512+E492+E486+E479+E476+E470+E466+E458+E455+E450+E447+E444+E441+E434+E426+E416+E410+E402+E399+E385+E382+E376+E360+E336+E333+E325+E319+E312+E303+E299+E293+E283+E278+E248+E241+E220+E196+E174+E165+E159+E155+E151+E143+E130+E124+E104+E100+E96+E87+E84+E73+E69+E63+E57+E46+E15+E11+E574+E563+E546+E538+E525+E520+E657+E654+E638+E585</f>
        <v>2845309334.1700001</v>
      </c>
      <c r="F659" s="9">
        <f>F512+F492+F486+F479+F476+F470+F466+F458+F455+F450+F447+F444+F441+F434+F426+F416+F410+F402+F399+F385+F382+F376+F360+F336+F333+F325+F319+F312+F303+F299+F293+F283+F278+F248+F241+F220+F196+F174+F165+F159+F155+F151+F143+F130+F124+F104+F100+F96+F87+F84+F73+F69+F63+F57+F46+F15+F11+F574+F563+F546+F538+F525+F520+F657+F654+F638+F585</f>
        <v>12313269841</v>
      </c>
      <c r="G659" s="1"/>
    </row>
    <row r="660" spans="1:9" s="10" customFormat="1" ht="15" customHeight="1" x14ac:dyDescent="0.25">
      <c r="A660" s="228"/>
      <c r="B660" s="229"/>
      <c r="C660" s="228"/>
      <c r="D660" s="230"/>
      <c r="E660" s="230"/>
      <c r="F660" s="230"/>
      <c r="G660" s="228"/>
    </row>
    <row r="661" spans="1:9" s="10" customFormat="1" ht="15" customHeight="1" x14ac:dyDescent="0.25">
      <c r="A661" s="228"/>
      <c r="B661" s="229"/>
      <c r="C661" s="228"/>
      <c r="D661" s="230"/>
      <c r="E661" s="230"/>
      <c r="F661" s="230"/>
      <c r="G661" s="228"/>
    </row>
    <row r="663" spans="1:9" x14ac:dyDescent="0.25">
      <c r="D663" s="1240" t="s">
        <v>3412</v>
      </c>
      <c r="E663" s="1240"/>
      <c r="F663" s="227">
        <f>F665-F659</f>
        <v>-8630404691</v>
      </c>
    </row>
    <row r="665" spans="1:9" x14ac:dyDescent="0.25">
      <c r="F665" s="4">
        <f>'[3]new manual'!$H$34</f>
        <v>3682865150</v>
      </c>
    </row>
  </sheetData>
  <mergeCells count="100">
    <mergeCell ref="D663:E663"/>
    <mergeCell ref="A73:C73"/>
    <mergeCell ref="H73:I73"/>
    <mergeCell ref="A1:G1"/>
    <mergeCell ref="B3:C3"/>
    <mergeCell ref="A11:C11"/>
    <mergeCell ref="B12:C12"/>
    <mergeCell ref="A15:C15"/>
    <mergeCell ref="A46:C46"/>
    <mergeCell ref="H46:I46"/>
    <mergeCell ref="A57:C57"/>
    <mergeCell ref="H57:I57"/>
    <mergeCell ref="A69:C69"/>
    <mergeCell ref="H69:I69"/>
    <mergeCell ref="H84:I84"/>
    <mergeCell ref="A87:C87"/>
    <mergeCell ref="H87:I87"/>
    <mergeCell ref="A96:C96"/>
    <mergeCell ref="A100:C100"/>
    <mergeCell ref="H100:I100"/>
    <mergeCell ref="A84:C84"/>
    <mergeCell ref="H103:I103"/>
    <mergeCell ref="A104:C104"/>
    <mergeCell ref="A124:C124"/>
    <mergeCell ref="A130:C130"/>
    <mergeCell ref="H130:I130"/>
    <mergeCell ref="B131:D131"/>
    <mergeCell ref="A220:C220"/>
    <mergeCell ref="H220:I220"/>
    <mergeCell ref="A151:C151"/>
    <mergeCell ref="H151:I151"/>
    <mergeCell ref="A155:C155"/>
    <mergeCell ref="H155:I155"/>
    <mergeCell ref="A159:C159"/>
    <mergeCell ref="H159:I159"/>
    <mergeCell ref="A165:C165"/>
    <mergeCell ref="H165:I165"/>
    <mergeCell ref="A174:C174"/>
    <mergeCell ref="A196:C196"/>
    <mergeCell ref="H196:I196"/>
    <mergeCell ref="B144:D144"/>
    <mergeCell ref="A143:C143"/>
    <mergeCell ref="A325:C325"/>
    <mergeCell ref="A241:C241"/>
    <mergeCell ref="H241:I241"/>
    <mergeCell ref="A248:C248"/>
    <mergeCell ref="A278:C278"/>
    <mergeCell ref="A283:C283"/>
    <mergeCell ref="A293:C293"/>
    <mergeCell ref="H293:I293"/>
    <mergeCell ref="A299:C299"/>
    <mergeCell ref="A303:C303"/>
    <mergeCell ref="A312:C312"/>
    <mergeCell ref="A319:C319"/>
    <mergeCell ref="H319:I319"/>
    <mergeCell ref="A399:C399"/>
    <mergeCell ref="H399:I399"/>
    <mergeCell ref="A333:C333"/>
    <mergeCell ref="H333:I333"/>
    <mergeCell ref="A336:C336"/>
    <mergeCell ref="H336:I336"/>
    <mergeCell ref="A360:C360"/>
    <mergeCell ref="H360:I360"/>
    <mergeCell ref="A376:C376"/>
    <mergeCell ref="H376:I376"/>
    <mergeCell ref="A382:C382"/>
    <mergeCell ref="A385:C385"/>
    <mergeCell ref="H385:I385"/>
    <mergeCell ref="H402:I402"/>
    <mergeCell ref="A410:C410"/>
    <mergeCell ref="H410:I410"/>
    <mergeCell ref="A416:C416"/>
    <mergeCell ref="H416:I416"/>
    <mergeCell ref="A479:C479"/>
    <mergeCell ref="A486:C486"/>
    <mergeCell ref="A492:C492"/>
    <mergeCell ref="A450:C450"/>
    <mergeCell ref="A402:C402"/>
    <mergeCell ref="A426:C426"/>
    <mergeCell ref="A434:C434"/>
    <mergeCell ref="A441:C441"/>
    <mergeCell ref="A444:C444"/>
    <mergeCell ref="A447:C447"/>
    <mergeCell ref="A455:C455"/>
    <mergeCell ref="A458:C458"/>
    <mergeCell ref="A466:C466"/>
    <mergeCell ref="A470:C470"/>
    <mergeCell ref="A476:C476"/>
    <mergeCell ref="H492:I492"/>
    <mergeCell ref="A512:C512"/>
    <mergeCell ref="A520:C520"/>
    <mergeCell ref="A654:C654"/>
    <mergeCell ref="A657:C657"/>
    <mergeCell ref="A538:C538"/>
    <mergeCell ref="A546:C546"/>
    <mergeCell ref="A563:C563"/>
    <mergeCell ref="A574:C574"/>
    <mergeCell ref="A585:C585"/>
    <mergeCell ref="A638:C638"/>
    <mergeCell ref="A525:C525"/>
  </mergeCells>
  <hyperlinks>
    <hyperlink ref="I13" r:id="rId1" display="http://192.168.137.1/expenditure/admin/fund_other2/add_fund.php?id=12251&amp;economic_segment=22100373"/>
    <hyperlink ref="I14" r:id="rId2" display="http://192.168.137.1/expenditure/admin/fund_other2/add_fund.php?id=12252&amp;economic_segment=22100372"/>
  </hyperlinks>
  <pageMargins left="0.7" right="0.7" top="0.75" bottom="0.75" header="0.3" footer="0.3"/>
  <pageSetup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topLeftCell="A6" workbookViewId="0">
      <selection activeCell="B9" sqref="B9:B11"/>
    </sheetView>
  </sheetViews>
  <sheetFormatPr defaultRowHeight="15" x14ac:dyDescent="0.25"/>
  <cols>
    <col min="1" max="1" width="33.28515625" customWidth="1"/>
    <col min="2" max="2" width="21.140625" customWidth="1"/>
    <col min="6" max="6" width="18.28515625" bestFit="1" customWidth="1"/>
    <col min="8" max="8" width="18.28515625" bestFit="1" customWidth="1"/>
  </cols>
  <sheetData>
    <row r="1" spans="1:8" x14ac:dyDescent="0.25">
      <c r="H1" s="4">
        <v>9516664285.7142868</v>
      </c>
    </row>
    <row r="2" spans="1:8" x14ac:dyDescent="0.25">
      <c r="H2" s="4">
        <v>1642500000</v>
      </c>
    </row>
    <row r="3" spans="1:8" x14ac:dyDescent="0.25">
      <c r="H3" s="4">
        <v>5406958157.7199993</v>
      </c>
    </row>
    <row r="4" spans="1:8" x14ac:dyDescent="0.25">
      <c r="H4" s="4">
        <v>8907528000</v>
      </c>
    </row>
    <row r="5" spans="1:8" x14ac:dyDescent="0.25">
      <c r="H5" s="4">
        <v>1595540000</v>
      </c>
    </row>
    <row r="6" spans="1:8" x14ac:dyDescent="0.25">
      <c r="B6" s="333">
        <f>SUM(B7:B11)</f>
        <v>15200000000</v>
      </c>
      <c r="H6" s="4">
        <v>2071036270</v>
      </c>
    </row>
    <row r="7" spans="1:8" s="332" customFormat="1" x14ac:dyDescent="0.2">
      <c r="A7" s="328" t="s">
        <v>3491</v>
      </c>
      <c r="B7" s="329">
        <f>15200000000-B12</f>
        <v>9577000000</v>
      </c>
      <c r="C7" s="330" t="s">
        <v>3492</v>
      </c>
      <c r="D7" s="331" t="s">
        <v>3461</v>
      </c>
      <c r="H7" s="334">
        <v>17259289284.889999</v>
      </c>
    </row>
    <row r="8" spans="1:8" s="332" customFormat="1" x14ac:dyDescent="0.2">
      <c r="A8" s="328" t="s">
        <v>3493</v>
      </c>
      <c r="B8" s="329">
        <v>3200000000</v>
      </c>
      <c r="C8" s="330" t="s">
        <v>3492</v>
      </c>
      <c r="D8" s="331" t="s">
        <v>3458</v>
      </c>
      <c r="H8" s="334">
        <v>2891550000</v>
      </c>
    </row>
    <row r="9" spans="1:8" s="332" customFormat="1" x14ac:dyDescent="0.2">
      <c r="A9" s="328" t="s">
        <v>3494</v>
      </c>
      <c r="B9" s="329">
        <v>923000000</v>
      </c>
      <c r="C9" s="330" t="s">
        <v>3492</v>
      </c>
      <c r="D9" s="331" t="s">
        <v>3468</v>
      </c>
      <c r="H9" s="334">
        <v>2629112771.8200002</v>
      </c>
    </row>
    <row r="10" spans="1:8" s="332" customFormat="1" x14ac:dyDescent="0.2">
      <c r="A10" s="328" t="s">
        <v>3495</v>
      </c>
      <c r="B10" s="329">
        <v>500000000</v>
      </c>
      <c r="C10" s="330" t="s">
        <v>3492</v>
      </c>
      <c r="D10" s="331" t="s">
        <v>3465</v>
      </c>
      <c r="H10" s="334">
        <v>3776609600</v>
      </c>
    </row>
    <row r="11" spans="1:8" s="332" customFormat="1" x14ac:dyDescent="0.2">
      <c r="A11" s="328" t="s">
        <v>3496</v>
      </c>
      <c r="B11" s="329">
        <v>1000000000</v>
      </c>
      <c r="C11" s="330" t="s">
        <v>3492</v>
      </c>
      <c r="D11" s="331" t="s">
        <v>3464</v>
      </c>
      <c r="H11" s="334">
        <v>8900255913.3899994</v>
      </c>
    </row>
    <row r="12" spans="1:8" x14ac:dyDescent="0.25">
      <c r="B12" s="333">
        <f>SUM(B8:B11)</f>
        <v>5623000000</v>
      </c>
      <c r="H12" s="4">
        <v>7742844100</v>
      </c>
    </row>
    <row r="13" spans="1:8" x14ac:dyDescent="0.25">
      <c r="H13" s="4">
        <v>2865368750</v>
      </c>
    </row>
    <row r="14" spans="1:8" x14ac:dyDescent="0.25">
      <c r="H14" s="4">
        <v>15000000000</v>
      </c>
    </row>
    <row r="15" spans="1:8" x14ac:dyDescent="0.25">
      <c r="B15" s="275">
        <f>B7-2600000000</f>
        <v>6977000000</v>
      </c>
      <c r="H15" s="4">
        <v>7525202400</v>
      </c>
    </row>
    <row r="16" spans="1:8" x14ac:dyDescent="0.25">
      <c r="B16" s="4">
        <v>6977000000</v>
      </c>
      <c r="H16" s="4">
        <v>4257519505.8899999</v>
      </c>
    </row>
    <row r="17" spans="6:8" x14ac:dyDescent="0.25">
      <c r="H17" s="4">
        <v>2424476385.4899998</v>
      </c>
    </row>
    <row r="18" spans="6:8" x14ac:dyDescent="0.25">
      <c r="H18" s="4">
        <v>10900000000</v>
      </c>
    </row>
    <row r="19" spans="6:8" x14ac:dyDescent="0.25">
      <c r="H19" s="4">
        <v>40000000000</v>
      </c>
    </row>
    <row r="20" spans="6:8" x14ac:dyDescent="0.25">
      <c r="H20" s="4"/>
    </row>
    <row r="21" spans="6:8" x14ac:dyDescent="0.25">
      <c r="F21" s="219"/>
      <c r="H21" s="4">
        <f>SUM(H1:H20)</f>
        <v>155312455424.91431</v>
      </c>
    </row>
  </sheetData>
  <conditionalFormatting sqref="D7:D11">
    <cfRule type="expression" dxfId="0" priority="2">
      <formula>$C7=$F$9</formula>
    </cfRule>
  </conditionalFormatting>
  <dataValidations disablePrompts="1" count="2">
    <dataValidation type="list" allowBlank="1" showInputMessage="1" showErrorMessage="1" sqref="C7:C11">
      <formula1>CapExx</formula1>
    </dataValidation>
    <dataValidation type="list" allowBlank="1" showInputMessage="1" showErrorMessage="1" sqref="D7:D11">
      <formula1>Sectors_NonDisc</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C4" sqref="C4"/>
    </sheetView>
  </sheetViews>
  <sheetFormatPr defaultColWidth="8.85546875" defaultRowHeight="14.25" x14ac:dyDescent="0.2"/>
  <cols>
    <col min="1" max="1" width="24" style="947" bestFit="1" customWidth="1"/>
    <col min="2" max="2" width="49" style="947" customWidth="1"/>
    <col min="3" max="3" width="23.42578125" style="947" bestFit="1" customWidth="1"/>
    <col min="4" max="4" width="24.28515625" style="947" bestFit="1" customWidth="1"/>
    <col min="5" max="5" width="24.28515625" style="947" customWidth="1"/>
    <col min="6" max="16384" width="8.85546875" style="947"/>
  </cols>
  <sheetData>
    <row r="1" spans="1:5" ht="15" x14ac:dyDescent="0.2">
      <c r="A1" s="1450" t="s">
        <v>3714</v>
      </c>
      <c r="B1" s="1450"/>
      <c r="C1" s="1450"/>
      <c r="D1" s="1450"/>
    </row>
    <row r="2" spans="1:5" ht="15" x14ac:dyDescent="0.2">
      <c r="A2" s="1451" t="s">
        <v>4562</v>
      </c>
      <c r="B2" s="1451"/>
      <c r="C2" s="1451"/>
      <c r="D2" s="1451"/>
    </row>
    <row r="3" spans="1:5" ht="15.75" thickBot="1" x14ac:dyDescent="0.25">
      <c r="A3" s="1452" t="s">
        <v>4563</v>
      </c>
      <c r="B3" s="1452"/>
      <c r="C3" s="1452"/>
      <c r="D3" s="1452"/>
    </row>
    <row r="4" spans="1:5" ht="30.75" thickBot="1" x14ac:dyDescent="0.25">
      <c r="A4" s="961" t="s">
        <v>2918</v>
      </c>
      <c r="B4" s="968" t="s">
        <v>3716</v>
      </c>
      <c r="C4" s="962" t="s">
        <v>4596</v>
      </c>
      <c r="D4" s="994" t="s">
        <v>4061</v>
      </c>
      <c r="E4" s="960" t="s">
        <v>1</v>
      </c>
    </row>
    <row r="5" spans="1:5" ht="105" customHeight="1" thickBot="1" x14ac:dyDescent="0.25">
      <c r="A5" s="967">
        <v>1</v>
      </c>
      <c r="B5" s="963" t="s">
        <v>4565</v>
      </c>
      <c r="C5" s="964">
        <v>10508246934</v>
      </c>
      <c r="D5" s="995">
        <v>13000000000</v>
      </c>
      <c r="E5" s="997" t="s">
        <v>4594</v>
      </c>
    </row>
    <row r="6" spans="1:5" ht="42" customHeight="1" thickBot="1" x14ac:dyDescent="0.25">
      <c r="A6" s="965"/>
      <c r="B6" s="965" t="s">
        <v>2363</v>
      </c>
      <c r="C6" s="966">
        <f>C5</f>
        <v>10508246934</v>
      </c>
      <c r="D6" s="996">
        <f>D5</f>
        <v>13000000000</v>
      </c>
      <c r="E6" s="948"/>
    </row>
    <row r="22" spans="1:4" x14ac:dyDescent="0.2">
      <c r="A22" s="1449" t="s">
        <v>4564</v>
      </c>
      <c r="B22" s="1449"/>
      <c r="C22" s="1449"/>
      <c r="D22" s="1449"/>
    </row>
  </sheetData>
  <mergeCells count="4">
    <mergeCell ref="A22:D22"/>
    <mergeCell ref="A1:D1"/>
    <mergeCell ref="A2:D2"/>
    <mergeCell ref="A3:D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election activeCell="D5" sqref="D5"/>
    </sheetView>
  </sheetViews>
  <sheetFormatPr defaultRowHeight="15" x14ac:dyDescent="0.25"/>
  <cols>
    <col min="1" max="1" width="6.7109375" bestFit="1" customWidth="1"/>
    <col min="2" max="2" width="51.5703125" bestFit="1" customWidth="1"/>
    <col min="3" max="3" width="23" hidden="1" customWidth="1"/>
    <col min="4" max="4" width="30.28515625" customWidth="1"/>
    <col min="5" max="5" width="24.7109375" customWidth="1"/>
    <col min="6" max="6" width="67.28515625" customWidth="1"/>
  </cols>
  <sheetData>
    <row r="1" spans="1:6" x14ac:dyDescent="0.25">
      <c r="A1" s="1453" t="s">
        <v>3714</v>
      </c>
      <c r="B1" s="1453"/>
      <c r="C1" s="1453"/>
      <c r="D1" s="1453"/>
      <c r="E1" s="1453"/>
      <c r="F1" s="952"/>
    </row>
    <row r="2" spans="1:6" x14ac:dyDescent="0.25">
      <c r="A2" s="1453" t="s">
        <v>4552</v>
      </c>
      <c r="B2" s="1453"/>
      <c r="C2" s="1453"/>
      <c r="D2" s="1453"/>
      <c r="E2" s="1453"/>
      <c r="F2" s="952"/>
    </row>
    <row r="3" spans="1:6" x14ac:dyDescent="0.25">
      <c r="A3" s="1454" t="s">
        <v>4553</v>
      </c>
      <c r="B3" s="1454"/>
      <c r="C3" s="1454"/>
      <c r="D3" s="1454"/>
      <c r="E3" s="1454"/>
      <c r="F3" s="952"/>
    </row>
    <row r="4" spans="1:6" ht="30.75" thickBot="1" x14ac:dyDescent="0.3">
      <c r="A4" s="953" t="s">
        <v>4554</v>
      </c>
      <c r="B4" s="953" t="s">
        <v>4555</v>
      </c>
      <c r="C4" s="954" t="s">
        <v>4556</v>
      </c>
      <c r="D4" s="954" t="s">
        <v>4597</v>
      </c>
      <c r="E4" s="954" t="s">
        <v>4595</v>
      </c>
      <c r="F4" s="960" t="s">
        <v>4557</v>
      </c>
    </row>
    <row r="5" spans="1:6" ht="57.75" thickBot="1" x14ac:dyDescent="0.3">
      <c r="A5" s="956">
        <v>1</v>
      </c>
      <c r="B5" s="949" t="s">
        <v>4323</v>
      </c>
      <c r="C5" s="957">
        <v>2500000000</v>
      </c>
      <c r="D5" s="950">
        <v>2720007030.5500002</v>
      </c>
      <c r="E5" s="950">
        <f>'[2]new manual'!$H$28</f>
        <v>1424476385.4860001</v>
      </c>
      <c r="F5" s="958" t="s">
        <v>4559</v>
      </c>
    </row>
    <row r="6" spans="1:6" ht="43.5" thickBot="1" x14ac:dyDescent="0.3">
      <c r="A6" s="956">
        <v>2</v>
      </c>
      <c r="B6" s="949" t="s">
        <v>4324</v>
      </c>
      <c r="C6" s="957">
        <v>7068537435.3999996</v>
      </c>
      <c r="D6" s="950">
        <v>5359893041.9700003</v>
      </c>
      <c r="E6" s="950">
        <f>'[2]new manual'!$H$29</f>
        <v>6378312771.8160019</v>
      </c>
      <c r="F6" s="958" t="s">
        <v>4560</v>
      </c>
    </row>
    <row r="7" spans="1:6" ht="43.5" thickBot="1" x14ac:dyDescent="0.3">
      <c r="A7" s="956">
        <v>3</v>
      </c>
      <c r="B7" s="949" t="s">
        <v>4325</v>
      </c>
      <c r="C7" s="957">
        <v>0</v>
      </c>
      <c r="D7" s="950">
        <v>6100000000</v>
      </c>
      <c r="E7" s="950">
        <f>'[2]new manual'!$H$30</f>
        <v>4257519505.8920994</v>
      </c>
      <c r="F7" s="958" t="s">
        <v>4561</v>
      </c>
    </row>
    <row r="8" spans="1:6" x14ac:dyDescent="0.25">
      <c r="A8" s="956"/>
      <c r="B8" s="953" t="s">
        <v>4558</v>
      </c>
      <c r="C8" s="959">
        <f>SUM(C5:C7)</f>
        <v>9568537435.3999996</v>
      </c>
      <c r="D8" s="959">
        <f>SUM(D5:D7)</f>
        <v>14179900072.52</v>
      </c>
      <c r="E8" s="959">
        <f>SUM(E5:E7)</f>
        <v>12060308663.194101</v>
      </c>
      <c r="F8" s="955"/>
    </row>
  </sheetData>
  <mergeCells count="3">
    <mergeCell ref="A1:E1"/>
    <mergeCell ref="A2:E2"/>
    <mergeCell ref="A3:E3"/>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5"/>
  <sheetViews>
    <sheetView topLeftCell="A167" workbookViewId="0">
      <selection activeCell="J174" sqref="J174"/>
    </sheetView>
  </sheetViews>
  <sheetFormatPr defaultColWidth="16.42578125" defaultRowHeight="15" x14ac:dyDescent="0.25"/>
  <cols>
    <col min="1" max="1" width="4.7109375" bestFit="1" customWidth="1"/>
    <col min="2" max="2" width="13.42578125" bestFit="1" customWidth="1"/>
    <col min="3" max="3" width="79.42578125" bestFit="1" customWidth="1"/>
    <col min="4" max="4" width="17.28515625" bestFit="1" customWidth="1"/>
    <col min="5" max="5" width="14.85546875" bestFit="1" customWidth="1"/>
    <col min="6" max="6" width="19.28515625" bestFit="1" customWidth="1"/>
    <col min="7" max="7" width="17.28515625" bestFit="1" customWidth="1"/>
    <col min="9" max="9" width="1.85546875" bestFit="1" customWidth="1"/>
  </cols>
  <sheetData>
    <row r="1" spans="1:9" x14ac:dyDescent="0.25">
      <c r="A1" s="1456" t="s">
        <v>3714</v>
      </c>
      <c r="B1" s="1456"/>
      <c r="C1" s="1456"/>
      <c r="D1" s="1456"/>
      <c r="E1" s="1456"/>
      <c r="F1" s="1456"/>
      <c r="G1" s="1456"/>
    </row>
    <row r="2" spans="1:9" x14ac:dyDescent="0.25">
      <c r="A2" s="1456" t="s">
        <v>4598</v>
      </c>
      <c r="B2" s="1456"/>
      <c r="C2" s="1456"/>
      <c r="D2" s="1456"/>
      <c r="E2" s="1456"/>
      <c r="F2" s="1456"/>
      <c r="G2" s="1456"/>
    </row>
    <row r="3" spans="1:9" x14ac:dyDescent="0.25">
      <c r="A3" s="1456" t="s">
        <v>4599</v>
      </c>
      <c r="B3" s="1456"/>
      <c r="C3" s="1456"/>
      <c r="D3" s="1456"/>
      <c r="E3" s="1456"/>
      <c r="F3" s="1456"/>
      <c r="G3" s="1456"/>
    </row>
    <row r="4" spans="1:9" x14ac:dyDescent="0.25">
      <c r="A4" s="1456" t="s">
        <v>4600</v>
      </c>
      <c r="B4" s="1456"/>
      <c r="C4" s="1456"/>
      <c r="D4" s="1456"/>
      <c r="E4" s="1456"/>
      <c r="F4" s="1456"/>
      <c r="G4" s="1456"/>
    </row>
    <row r="5" spans="1:9" ht="25.5" customHeight="1" x14ac:dyDescent="0.25">
      <c r="A5" s="13" t="s">
        <v>4</v>
      </c>
      <c r="B5" s="14" t="s">
        <v>2</v>
      </c>
      <c r="C5" s="13" t="s">
        <v>3</v>
      </c>
      <c r="D5" s="15" t="s">
        <v>4601</v>
      </c>
      <c r="E5" s="15" t="s">
        <v>4330</v>
      </c>
      <c r="F5" s="16" t="s">
        <v>4331</v>
      </c>
      <c r="G5" s="998" t="s">
        <v>3728</v>
      </c>
      <c r="H5" s="999"/>
    </row>
    <row r="6" spans="1:9" ht="14.1" customHeight="1" x14ac:dyDescent="0.25">
      <c r="A6" s="1000">
        <v>1</v>
      </c>
      <c r="B6" s="1457" t="s">
        <v>3466</v>
      </c>
      <c r="C6" s="1458"/>
      <c r="D6" s="1458"/>
      <c r="E6" s="1458"/>
      <c r="F6" s="1458"/>
      <c r="G6" s="1459"/>
    </row>
    <row r="7" spans="1:9" ht="14.1" customHeight="1" x14ac:dyDescent="0.25">
      <c r="A7" s="1001">
        <v>1</v>
      </c>
      <c r="B7" s="1002">
        <v>21500100100</v>
      </c>
      <c r="C7" s="1002" t="s">
        <v>710</v>
      </c>
      <c r="D7" s="1003">
        <v>451973871.19</v>
      </c>
      <c r="E7" s="1003">
        <v>18000000</v>
      </c>
      <c r="F7" s="1003">
        <v>15000000</v>
      </c>
      <c r="G7" s="1003">
        <f>D7+E7+F7</f>
        <v>484973871.19</v>
      </c>
    </row>
    <row r="8" spans="1:9" ht="14.1" customHeight="1" x14ac:dyDescent="0.25">
      <c r="A8" s="1001">
        <v>2</v>
      </c>
      <c r="B8" s="1002">
        <v>21510200100</v>
      </c>
      <c r="C8" s="1004" t="s">
        <v>39</v>
      </c>
      <c r="D8" s="1003">
        <v>253982534.91</v>
      </c>
      <c r="E8" s="1003">
        <v>4875000</v>
      </c>
      <c r="F8" s="1003">
        <v>5000000</v>
      </c>
      <c r="G8" s="1003">
        <f>D8+E8+F8</f>
        <v>263857534.91</v>
      </c>
    </row>
    <row r="9" spans="1:9" ht="14.1" customHeight="1" x14ac:dyDescent="0.25">
      <c r="A9" s="1001">
        <v>3</v>
      </c>
      <c r="B9" s="1002">
        <v>21510200200</v>
      </c>
      <c r="C9" s="1002" t="s">
        <v>3024</v>
      </c>
      <c r="D9" s="1003">
        <v>0</v>
      </c>
      <c r="E9" s="1003">
        <v>9000000</v>
      </c>
      <c r="F9" s="1003">
        <v>0</v>
      </c>
      <c r="G9" s="1003">
        <f t="shared" ref="G9:G17" si="0">D9+E9+F9</f>
        <v>9000000</v>
      </c>
      <c r="I9" t="s">
        <v>4602</v>
      </c>
    </row>
    <row r="10" spans="1:9" ht="14.1" customHeight="1" x14ac:dyDescent="0.25">
      <c r="A10" s="1001">
        <v>4</v>
      </c>
      <c r="B10" s="1002">
        <v>21511000100</v>
      </c>
      <c r="C10" s="1005" t="s">
        <v>125</v>
      </c>
      <c r="D10" s="1003">
        <v>52895668.380000003</v>
      </c>
      <c r="E10" s="1003">
        <v>3500000</v>
      </c>
      <c r="F10" s="1003">
        <v>0</v>
      </c>
      <c r="G10" s="1003">
        <f t="shared" si="0"/>
        <v>56395668.380000003</v>
      </c>
    </row>
    <row r="11" spans="1:9" ht="14.1" customHeight="1" x14ac:dyDescent="0.25">
      <c r="A11" s="1001">
        <v>5</v>
      </c>
      <c r="B11" s="1002">
        <v>21511500100</v>
      </c>
      <c r="C11" s="1005" t="s">
        <v>134</v>
      </c>
      <c r="D11" s="1003">
        <v>0</v>
      </c>
      <c r="E11" s="1003">
        <v>3575000</v>
      </c>
      <c r="F11" s="1003">
        <v>0</v>
      </c>
      <c r="G11" s="1003">
        <f t="shared" si="0"/>
        <v>3575000</v>
      </c>
    </row>
    <row r="12" spans="1:9" ht="14.1" customHeight="1" x14ac:dyDescent="0.25">
      <c r="A12" s="1001">
        <v>6</v>
      </c>
      <c r="B12" s="1002">
        <v>21511600100</v>
      </c>
      <c r="C12" s="1002" t="s">
        <v>314</v>
      </c>
      <c r="D12" s="1003">
        <v>0</v>
      </c>
      <c r="E12" s="1003">
        <v>5200000</v>
      </c>
      <c r="F12" s="1003">
        <v>0</v>
      </c>
      <c r="G12" s="1003">
        <f t="shared" si="0"/>
        <v>5200000</v>
      </c>
    </row>
    <row r="13" spans="1:9" ht="14.1" customHeight="1" x14ac:dyDescent="0.25">
      <c r="A13" s="1001">
        <v>7</v>
      </c>
      <c r="B13" s="1002">
        <v>23305100200</v>
      </c>
      <c r="C13" s="1002" t="s">
        <v>2306</v>
      </c>
      <c r="D13" s="1003">
        <v>0</v>
      </c>
      <c r="E13" s="1003">
        <v>6500000</v>
      </c>
      <c r="F13" s="1003">
        <v>0</v>
      </c>
      <c r="G13" s="1003">
        <f t="shared" si="0"/>
        <v>6500000</v>
      </c>
    </row>
    <row r="14" spans="1:9" ht="27" customHeight="1" x14ac:dyDescent="0.25">
      <c r="A14" s="1001">
        <v>8</v>
      </c>
      <c r="B14" s="1002">
        <v>23405600100</v>
      </c>
      <c r="C14" s="1005" t="s">
        <v>2192</v>
      </c>
      <c r="D14" s="1003">
        <v>0</v>
      </c>
      <c r="E14" s="1003">
        <v>3900000</v>
      </c>
      <c r="F14" s="1003">
        <v>0</v>
      </c>
      <c r="G14" s="1003">
        <f t="shared" si="0"/>
        <v>3900000</v>
      </c>
    </row>
    <row r="15" spans="1:9" ht="15" customHeight="1" x14ac:dyDescent="0.25">
      <c r="A15" s="1001">
        <v>9</v>
      </c>
      <c r="B15" s="1002">
        <v>21500100300</v>
      </c>
      <c r="C15" s="1005" t="s">
        <v>3235</v>
      </c>
      <c r="D15" s="1003">
        <v>0</v>
      </c>
      <c r="E15" s="1003">
        <v>2500000</v>
      </c>
      <c r="F15" s="1003">
        <v>0</v>
      </c>
      <c r="G15" s="1003">
        <f t="shared" si="0"/>
        <v>2500000</v>
      </c>
    </row>
    <row r="16" spans="1:9" ht="24" customHeight="1" x14ac:dyDescent="0.25">
      <c r="A16" s="1001">
        <v>10</v>
      </c>
      <c r="B16" s="1002">
        <v>11102000100</v>
      </c>
      <c r="C16" s="1005" t="s">
        <v>1924</v>
      </c>
      <c r="D16" s="1003">
        <v>0</v>
      </c>
      <c r="E16" s="1003">
        <v>3900000</v>
      </c>
      <c r="F16" s="1003">
        <v>0</v>
      </c>
      <c r="G16" s="1003">
        <f t="shared" si="0"/>
        <v>3900000</v>
      </c>
    </row>
    <row r="17" spans="1:9" ht="12" customHeight="1" x14ac:dyDescent="0.25">
      <c r="A17" s="1001">
        <v>11</v>
      </c>
      <c r="B17" s="1002">
        <v>21502100100</v>
      </c>
      <c r="C17" s="1002" t="s">
        <v>3032</v>
      </c>
      <c r="D17" s="1003">
        <v>0</v>
      </c>
      <c r="E17" s="1003">
        <v>1000000</v>
      </c>
      <c r="F17" s="1003">
        <v>0</v>
      </c>
      <c r="G17" s="1003">
        <f t="shared" si="0"/>
        <v>1000000</v>
      </c>
    </row>
    <row r="18" spans="1:9" ht="12" customHeight="1" x14ac:dyDescent="0.25">
      <c r="A18" s="1006">
        <v>12</v>
      </c>
      <c r="B18" s="1002">
        <v>23305100100</v>
      </c>
      <c r="C18" s="1002" t="s">
        <v>1395</v>
      </c>
      <c r="D18" s="1003">
        <v>630876209.99000001</v>
      </c>
      <c r="E18" s="1003">
        <v>23900000</v>
      </c>
      <c r="F18" s="1003">
        <v>58000000</v>
      </c>
      <c r="G18" s="1003">
        <f>D18+E18+F18</f>
        <v>712776209.99000001</v>
      </c>
    </row>
    <row r="19" spans="1:9" ht="12" customHeight="1" x14ac:dyDescent="0.25">
      <c r="A19" s="1455" t="s">
        <v>3476</v>
      </c>
      <c r="B19" s="1455"/>
      <c r="C19" s="1455"/>
      <c r="D19" s="1007">
        <f>SUM(D7:D18)</f>
        <v>1389728284.47</v>
      </c>
      <c r="E19" s="1007">
        <f>SUM(E7:E18)</f>
        <v>85850000</v>
      </c>
      <c r="F19" s="1007">
        <f>SUM(F7:F18)</f>
        <v>78000000</v>
      </c>
      <c r="G19" s="1007">
        <f>SUM(G7:G18)</f>
        <v>1553578284.47</v>
      </c>
      <c r="I19" s="219"/>
    </row>
    <row r="20" spans="1:9" ht="12" customHeight="1" x14ac:dyDescent="0.25">
      <c r="A20" s="1000">
        <v>2</v>
      </c>
      <c r="B20" s="1460" t="s">
        <v>3456</v>
      </c>
      <c r="C20" s="1460"/>
      <c r="D20" s="1460"/>
      <c r="E20" s="1460"/>
      <c r="F20" s="1460"/>
      <c r="G20" s="1460"/>
    </row>
    <row r="21" spans="1:9" ht="12" customHeight="1" x14ac:dyDescent="0.25">
      <c r="A21" s="1006">
        <v>1</v>
      </c>
      <c r="B21" s="1002">
        <v>22200100100</v>
      </c>
      <c r="C21" s="1002" t="s">
        <v>771</v>
      </c>
      <c r="D21" s="1003">
        <v>244767195.37</v>
      </c>
      <c r="E21" s="639">
        <v>19500000</v>
      </c>
      <c r="F21" s="1003">
        <v>14500000</v>
      </c>
      <c r="G21" s="1003">
        <f>D21+E21+F21</f>
        <v>278767195.37</v>
      </c>
    </row>
    <row r="22" spans="1:9" ht="12" customHeight="1" x14ac:dyDescent="0.25">
      <c r="A22" s="1006">
        <v>2</v>
      </c>
      <c r="B22" s="1002">
        <v>22200900100</v>
      </c>
      <c r="C22" s="1002" t="s">
        <v>356</v>
      </c>
      <c r="D22" s="1003">
        <v>0</v>
      </c>
      <c r="E22" s="639">
        <v>4000000</v>
      </c>
      <c r="F22" s="1003">
        <v>1500000</v>
      </c>
      <c r="G22" s="1003">
        <f t="shared" ref="G22:G24" si="1">D22+E22+F22</f>
        <v>5500000</v>
      </c>
    </row>
    <row r="23" spans="1:9" ht="12" customHeight="1" x14ac:dyDescent="0.25">
      <c r="A23" s="1006">
        <v>3</v>
      </c>
      <c r="B23" s="1002">
        <v>22205100100</v>
      </c>
      <c r="C23" s="1002" t="s">
        <v>676</v>
      </c>
      <c r="D23" s="1003">
        <v>37907558.380000003</v>
      </c>
      <c r="E23" s="639">
        <v>16250000</v>
      </c>
      <c r="F23" s="1003">
        <v>0</v>
      </c>
      <c r="G23" s="1003">
        <f t="shared" si="1"/>
        <v>54157558.380000003</v>
      </c>
    </row>
    <row r="24" spans="1:9" ht="12" customHeight="1" x14ac:dyDescent="0.25">
      <c r="A24" s="1006">
        <v>4</v>
      </c>
      <c r="B24" s="1002">
        <v>23600100100</v>
      </c>
      <c r="C24" s="1002" t="s">
        <v>808</v>
      </c>
      <c r="D24" s="1003">
        <v>140555408.03</v>
      </c>
      <c r="E24" s="639">
        <v>14000000</v>
      </c>
      <c r="F24" s="1003">
        <v>40500000</v>
      </c>
      <c r="G24" s="1003">
        <f t="shared" si="1"/>
        <v>195055408.03</v>
      </c>
    </row>
    <row r="25" spans="1:9" ht="12" customHeight="1" x14ac:dyDescent="0.25">
      <c r="A25" s="1455" t="s">
        <v>3477</v>
      </c>
      <c r="B25" s="1455"/>
      <c r="C25" s="1455"/>
      <c r="D25" s="1007">
        <f>SUM(D21:D24)</f>
        <v>423230161.77999997</v>
      </c>
      <c r="E25" s="1008">
        <f>SUM(E21:E24)</f>
        <v>53750000</v>
      </c>
      <c r="F25" s="1008">
        <f>SUM(F21:F24)</f>
        <v>56500000</v>
      </c>
      <c r="G25" s="1008">
        <f>SUM(G21:G24)</f>
        <v>533480161.77999997</v>
      </c>
    </row>
    <row r="26" spans="1:9" ht="12" customHeight="1" x14ac:dyDescent="0.25">
      <c r="A26" s="1000">
        <v>3</v>
      </c>
      <c r="B26" s="1460" t="s">
        <v>3457</v>
      </c>
      <c r="C26" s="1460"/>
      <c r="D26" s="1460"/>
      <c r="E26" s="1460"/>
      <c r="F26" s="1460"/>
      <c r="G26" s="1460"/>
    </row>
    <row r="27" spans="1:9" ht="12" customHeight="1" x14ac:dyDescent="0.25">
      <c r="A27" s="1006">
        <v>1</v>
      </c>
      <c r="B27" s="1002">
        <v>51700100100</v>
      </c>
      <c r="C27" s="1005" t="s">
        <v>941</v>
      </c>
      <c r="D27" s="639">
        <v>1359408696.4300001</v>
      </c>
      <c r="E27" s="639">
        <v>19825000</v>
      </c>
      <c r="F27" s="639">
        <v>330000000</v>
      </c>
      <c r="G27" s="1003">
        <f t="shared" ref="G27:G46" si="2">D27+E27+F27</f>
        <v>1709233696.4300001</v>
      </c>
    </row>
    <row r="28" spans="1:9" s="8" customFormat="1" ht="12" customHeight="1" x14ac:dyDescent="0.25">
      <c r="A28" s="1009">
        <v>2</v>
      </c>
      <c r="B28" s="1010">
        <v>51700300100</v>
      </c>
      <c r="C28" s="1011" t="s">
        <v>2669</v>
      </c>
      <c r="D28" s="1012">
        <v>169083277.00999999</v>
      </c>
      <c r="E28" s="1012">
        <v>32000000</v>
      </c>
      <c r="F28" s="1012">
        <v>56000000</v>
      </c>
      <c r="G28" s="1003">
        <f t="shared" si="2"/>
        <v>257083277.00999999</v>
      </c>
    </row>
    <row r="29" spans="1:9" s="8" customFormat="1" x14ac:dyDescent="0.25">
      <c r="A29" s="1009">
        <v>3</v>
      </c>
      <c r="B29" s="1010">
        <v>51700300200</v>
      </c>
      <c r="C29" s="1011" t="s">
        <v>4603</v>
      </c>
      <c r="D29" s="1012">
        <v>0</v>
      </c>
      <c r="E29" s="1012">
        <v>25000000</v>
      </c>
      <c r="F29" s="1012">
        <v>0</v>
      </c>
      <c r="G29" s="1003">
        <f t="shared" si="2"/>
        <v>25000000</v>
      </c>
    </row>
    <row r="30" spans="1:9" s="8" customFormat="1" ht="14.1" customHeight="1" x14ac:dyDescent="0.25">
      <c r="A30" s="1009">
        <v>4</v>
      </c>
      <c r="B30" s="1010">
        <v>51700300300</v>
      </c>
      <c r="C30" s="1010" t="s">
        <v>3083</v>
      </c>
      <c r="D30" s="1012">
        <v>0</v>
      </c>
      <c r="E30" s="1012">
        <v>24000000</v>
      </c>
      <c r="F30" s="1012">
        <v>0</v>
      </c>
      <c r="G30" s="1003">
        <f t="shared" si="2"/>
        <v>24000000</v>
      </c>
    </row>
    <row r="31" spans="1:9" s="8" customFormat="1" ht="14.1" customHeight="1" x14ac:dyDescent="0.25">
      <c r="A31" s="1009">
        <v>5</v>
      </c>
      <c r="B31" s="1010">
        <v>51700800100</v>
      </c>
      <c r="C31" s="1010" t="s">
        <v>2100</v>
      </c>
      <c r="D31" s="1012">
        <v>38975467.43</v>
      </c>
      <c r="E31" s="1012">
        <v>4900000</v>
      </c>
      <c r="F31" s="1012">
        <v>2000000</v>
      </c>
      <c r="G31" s="1003">
        <f t="shared" si="2"/>
        <v>45875467.43</v>
      </c>
    </row>
    <row r="32" spans="1:9" ht="14.1" customHeight="1" x14ac:dyDescent="0.25">
      <c r="A32" s="1013">
        <v>6</v>
      </c>
      <c r="B32" s="1014">
        <v>51705400100</v>
      </c>
      <c r="C32" s="1014" t="s">
        <v>2689</v>
      </c>
      <c r="D32" s="1015">
        <v>15221101221.09</v>
      </c>
      <c r="E32" s="1015">
        <v>16250000</v>
      </c>
      <c r="F32" s="1015">
        <v>36500000</v>
      </c>
      <c r="G32" s="1015">
        <f t="shared" si="2"/>
        <v>15273851221.09</v>
      </c>
    </row>
    <row r="33" spans="1:7" ht="14.1" customHeight="1" x14ac:dyDescent="0.25">
      <c r="A33" s="1009">
        <v>7</v>
      </c>
      <c r="B33" s="1002">
        <v>51705400200</v>
      </c>
      <c r="C33" s="1002" t="s">
        <v>2705</v>
      </c>
      <c r="D33" s="1003">
        <v>0</v>
      </c>
      <c r="E33" s="1003">
        <v>3000000</v>
      </c>
      <c r="F33" s="1003">
        <v>0</v>
      </c>
      <c r="G33" s="1003">
        <f t="shared" si="2"/>
        <v>3000000</v>
      </c>
    </row>
    <row r="34" spans="1:7" ht="14.1" customHeight="1" x14ac:dyDescent="0.25">
      <c r="A34" s="1009">
        <v>8</v>
      </c>
      <c r="B34" s="1002">
        <v>51705400300</v>
      </c>
      <c r="C34" s="1002" t="s">
        <v>2709</v>
      </c>
      <c r="D34" s="1003">
        <v>0</v>
      </c>
      <c r="E34" s="1003">
        <v>3000000</v>
      </c>
      <c r="F34" s="1003">
        <v>0</v>
      </c>
      <c r="G34" s="1003">
        <f t="shared" si="2"/>
        <v>3000000</v>
      </c>
    </row>
    <row r="35" spans="1:7" ht="14.1" customHeight="1" x14ac:dyDescent="0.25">
      <c r="A35" s="1016"/>
      <c r="B35" s="1017"/>
      <c r="C35" s="1017"/>
      <c r="D35" s="1018" t="s">
        <v>4604</v>
      </c>
      <c r="E35" s="1019"/>
      <c r="F35" s="1019"/>
      <c r="G35" s="1019"/>
    </row>
    <row r="36" spans="1:7" ht="14.1" customHeight="1" x14ac:dyDescent="0.25">
      <c r="A36" s="1009">
        <v>9</v>
      </c>
      <c r="B36" s="1002">
        <v>51705400400</v>
      </c>
      <c r="C36" s="1002" t="s">
        <v>2713</v>
      </c>
      <c r="D36" s="1003">
        <v>0</v>
      </c>
      <c r="E36" s="1003">
        <v>3000000</v>
      </c>
      <c r="F36" s="1003">
        <v>0</v>
      </c>
      <c r="G36" s="1003">
        <f t="shared" si="2"/>
        <v>3000000</v>
      </c>
    </row>
    <row r="37" spans="1:7" ht="14.1" customHeight="1" x14ac:dyDescent="0.25">
      <c r="A37" s="1009">
        <v>10</v>
      </c>
      <c r="B37" s="1002">
        <v>51705400500</v>
      </c>
      <c r="C37" s="1002" t="s">
        <v>2716</v>
      </c>
      <c r="D37" s="1003">
        <v>0</v>
      </c>
      <c r="E37" s="1003">
        <v>3000000</v>
      </c>
      <c r="F37" s="1003">
        <v>0</v>
      </c>
      <c r="G37" s="1003">
        <f t="shared" si="2"/>
        <v>3000000</v>
      </c>
    </row>
    <row r="38" spans="1:7" ht="14.1" customHeight="1" x14ac:dyDescent="0.25">
      <c r="A38" s="1009">
        <v>11</v>
      </c>
      <c r="B38" s="1002">
        <v>51705400600</v>
      </c>
      <c r="C38" s="1002" t="s">
        <v>2720</v>
      </c>
      <c r="D38" s="1003">
        <v>0</v>
      </c>
      <c r="E38" s="1003">
        <v>3000000</v>
      </c>
      <c r="F38" s="1003">
        <v>0</v>
      </c>
      <c r="G38" s="1003">
        <f t="shared" si="2"/>
        <v>3000000</v>
      </c>
    </row>
    <row r="39" spans="1:7" ht="14.1" customHeight="1" x14ac:dyDescent="0.25">
      <c r="A39" s="1009">
        <v>12</v>
      </c>
      <c r="B39" s="1002">
        <v>51705400700</v>
      </c>
      <c r="C39" s="1002" t="s">
        <v>2725</v>
      </c>
      <c r="D39" s="1003">
        <v>0</v>
      </c>
      <c r="E39" s="1003">
        <v>3000000</v>
      </c>
      <c r="F39" s="1003">
        <v>0</v>
      </c>
      <c r="G39" s="1003">
        <f t="shared" si="2"/>
        <v>3000000</v>
      </c>
    </row>
    <row r="40" spans="1:7" ht="14.1" customHeight="1" x14ac:dyDescent="0.25">
      <c r="A40" s="1009">
        <v>13</v>
      </c>
      <c r="B40" s="1002">
        <v>51705400800</v>
      </c>
      <c r="C40" s="1002" t="s">
        <v>2728</v>
      </c>
      <c r="D40" s="1003">
        <v>0</v>
      </c>
      <c r="E40" s="1003">
        <v>3000000</v>
      </c>
      <c r="F40" s="1003">
        <v>0</v>
      </c>
      <c r="G40" s="1003">
        <f t="shared" si="2"/>
        <v>3000000</v>
      </c>
    </row>
    <row r="41" spans="1:7" ht="14.1" customHeight="1" x14ac:dyDescent="0.25">
      <c r="A41" s="1009">
        <v>14</v>
      </c>
      <c r="B41" s="1002">
        <v>51705400900</v>
      </c>
      <c r="C41" s="1002" t="s">
        <v>2732</v>
      </c>
      <c r="D41" s="1003">
        <v>0</v>
      </c>
      <c r="E41" s="1003">
        <v>3000000</v>
      </c>
      <c r="F41" s="1003">
        <v>0</v>
      </c>
      <c r="G41" s="1003">
        <f t="shared" si="2"/>
        <v>3000000</v>
      </c>
    </row>
    <row r="42" spans="1:7" ht="14.1" customHeight="1" x14ac:dyDescent="0.25">
      <c r="A42" s="1009">
        <v>15</v>
      </c>
      <c r="B42" s="1002">
        <v>51705401000</v>
      </c>
      <c r="C42" s="1002" t="s">
        <v>3204</v>
      </c>
      <c r="D42" s="1003">
        <v>0</v>
      </c>
      <c r="E42" s="1003">
        <v>3000000</v>
      </c>
      <c r="F42" s="1003">
        <v>0</v>
      </c>
      <c r="G42" s="1003">
        <f t="shared" si="2"/>
        <v>3000000</v>
      </c>
    </row>
    <row r="43" spans="1:7" ht="14.1" customHeight="1" x14ac:dyDescent="0.25">
      <c r="A43" s="1009">
        <v>16</v>
      </c>
      <c r="B43" s="1002">
        <v>51705600100</v>
      </c>
      <c r="C43" s="1002" t="s">
        <v>2242</v>
      </c>
      <c r="D43" s="1003">
        <v>22480927.579999998</v>
      </c>
      <c r="E43" s="1003">
        <v>6565000</v>
      </c>
      <c r="F43" s="1003">
        <v>4500000</v>
      </c>
      <c r="G43" s="1003">
        <f t="shared" si="2"/>
        <v>33545927.579999998</v>
      </c>
    </row>
    <row r="44" spans="1:7" ht="25.5" customHeight="1" x14ac:dyDescent="0.25">
      <c r="A44" s="1009">
        <v>17</v>
      </c>
      <c r="B44" s="1002">
        <v>51800100100</v>
      </c>
      <c r="C44" s="1005" t="s">
        <v>156</v>
      </c>
      <c r="D44" s="1003">
        <v>470677044.66000003</v>
      </c>
      <c r="E44" s="1003">
        <v>7150000</v>
      </c>
      <c r="F44" s="1003">
        <v>76050000</v>
      </c>
      <c r="G44" s="1003">
        <f t="shared" si="2"/>
        <v>553877044.66000009</v>
      </c>
    </row>
    <row r="45" spans="1:7" ht="14.1" customHeight="1" x14ac:dyDescent="0.25">
      <c r="A45" s="1009">
        <v>18</v>
      </c>
      <c r="B45" s="1002">
        <v>51700100200</v>
      </c>
      <c r="C45" s="1002" t="s">
        <v>3175</v>
      </c>
      <c r="D45" s="1003">
        <v>0</v>
      </c>
      <c r="E45" s="1003">
        <v>2800000</v>
      </c>
      <c r="F45" s="1003">
        <v>0</v>
      </c>
      <c r="G45" s="1003">
        <f t="shared" si="2"/>
        <v>2800000</v>
      </c>
    </row>
    <row r="46" spans="1:7" ht="14.1" customHeight="1" x14ac:dyDescent="0.25">
      <c r="A46" s="1006">
        <v>19</v>
      </c>
      <c r="B46" s="1002">
        <v>51700100300</v>
      </c>
      <c r="C46" s="1005" t="s">
        <v>1996</v>
      </c>
      <c r="D46" s="1003">
        <v>0</v>
      </c>
      <c r="E46" s="1003">
        <v>2600000</v>
      </c>
      <c r="F46" s="1003">
        <v>5000000</v>
      </c>
      <c r="G46" s="1003">
        <f t="shared" si="2"/>
        <v>7600000</v>
      </c>
    </row>
    <row r="47" spans="1:7" ht="14.1" customHeight="1" x14ac:dyDescent="0.25">
      <c r="A47" s="1455" t="s">
        <v>3478</v>
      </c>
      <c r="B47" s="1455"/>
      <c r="C47" s="1455"/>
      <c r="D47" s="1007">
        <f>SUM(D27:D46)</f>
        <v>17281726634.200001</v>
      </c>
      <c r="E47" s="1007">
        <f>SUM(E27:E46)</f>
        <v>168090000</v>
      </c>
      <c r="F47" s="1008">
        <f>SUM(F27:F46)</f>
        <v>510050000</v>
      </c>
      <c r="G47" s="1008">
        <f>SUM(G27:G46)</f>
        <v>17959866634.200001</v>
      </c>
    </row>
    <row r="48" spans="1:7" ht="14.1" customHeight="1" x14ac:dyDescent="0.25">
      <c r="A48" s="1000">
        <v>4</v>
      </c>
      <c r="B48" s="1460" t="s">
        <v>3458</v>
      </c>
      <c r="C48" s="1460"/>
      <c r="D48" s="1460"/>
      <c r="E48" s="1460"/>
      <c r="F48" s="1460"/>
      <c r="G48" s="1460"/>
    </row>
    <row r="49" spans="1:7" ht="12.95" customHeight="1" x14ac:dyDescent="0.25">
      <c r="A49" s="1006">
        <v>1</v>
      </c>
      <c r="B49" s="1002">
        <v>52100100100</v>
      </c>
      <c r="C49" s="1002" t="s">
        <v>1154</v>
      </c>
      <c r="D49" s="1003">
        <v>419647241.06999999</v>
      </c>
      <c r="E49" s="639">
        <v>14300000</v>
      </c>
      <c r="F49" s="1003">
        <v>142600000</v>
      </c>
      <c r="G49" s="1003">
        <f t="shared" ref="G49:G57" si="3">D49+E49+F49</f>
        <v>576547241.06999993</v>
      </c>
    </row>
    <row r="50" spans="1:7" ht="12.95" customHeight="1" x14ac:dyDescent="0.25">
      <c r="A50" s="1006">
        <v>2</v>
      </c>
      <c r="B50" s="1002">
        <v>52100300100</v>
      </c>
      <c r="C50" s="1005" t="s">
        <v>2491</v>
      </c>
      <c r="D50" s="1003">
        <v>635403978.14999998</v>
      </c>
      <c r="E50" s="639">
        <v>6400000</v>
      </c>
      <c r="F50" s="1003">
        <v>0</v>
      </c>
      <c r="G50" s="1003">
        <f t="shared" si="3"/>
        <v>641803978.14999998</v>
      </c>
    </row>
    <row r="51" spans="1:7" ht="12.95" customHeight="1" x14ac:dyDescent="0.25">
      <c r="A51" s="1006">
        <v>3</v>
      </c>
      <c r="B51" s="1002">
        <v>52110200100</v>
      </c>
      <c r="C51" s="1002" t="s">
        <v>567</v>
      </c>
      <c r="D51" s="1003">
        <v>8303139298.6700001</v>
      </c>
      <c r="E51" s="639">
        <v>13650000</v>
      </c>
      <c r="F51" s="1003">
        <v>30000000</v>
      </c>
      <c r="G51" s="1003">
        <f t="shared" si="3"/>
        <v>8346789298.6700001</v>
      </c>
    </row>
    <row r="52" spans="1:7" ht="12.95" customHeight="1" x14ac:dyDescent="0.25">
      <c r="A52" s="1006">
        <v>4</v>
      </c>
      <c r="B52" s="1002">
        <v>52110300100</v>
      </c>
      <c r="C52" s="1002" t="s">
        <v>214</v>
      </c>
      <c r="D52" s="1003">
        <v>0</v>
      </c>
      <c r="E52" s="639">
        <v>3900000</v>
      </c>
      <c r="F52" s="1003">
        <v>0</v>
      </c>
      <c r="G52" s="1003">
        <f t="shared" si="3"/>
        <v>3900000</v>
      </c>
    </row>
    <row r="53" spans="1:7" ht="12.95" customHeight="1" x14ac:dyDescent="0.25">
      <c r="A53" s="1006">
        <v>5</v>
      </c>
      <c r="B53" s="1002">
        <v>52110600100</v>
      </c>
      <c r="C53" s="1002" t="s">
        <v>2555</v>
      </c>
      <c r="D53" s="1003">
        <v>0</v>
      </c>
      <c r="E53" s="639">
        <v>3000000</v>
      </c>
      <c r="F53" s="1003">
        <v>0</v>
      </c>
      <c r="G53" s="1003">
        <f t="shared" si="3"/>
        <v>3000000</v>
      </c>
    </row>
    <row r="54" spans="1:7" ht="12.95" customHeight="1" x14ac:dyDescent="0.25">
      <c r="A54" s="1006">
        <v>6</v>
      </c>
      <c r="B54" s="1002">
        <v>52111500100</v>
      </c>
      <c r="C54" s="1002" t="s">
        <v>510</v>
      </c>
      <c r="D54" s="1003">
        <v>0</v>
      </c>
      <c r="E54" s="647">
        <v>8125000</v>
      </c>
      <c r="F54" s="677">
        <v>30000000</v>
      </c>
      <c r="G54" s="1003">
        <f t="shared" si="3"/>
        <v>38125000</v>
      </c>
    </row>
    <row r="55" spans="1:7" ht="12.95" customHeight="1" x14ac:dyDescent="0.25">
      <c r="A55" s="1006">
        <v>7</v>
      </c>
      <c r="B55" s="1002">
        <v>52111600100</v>
      </c>
      <c r="C55" s="1002" t="s">
        <v>1697</v>
      </c>
      <c r="D55" s="1003">
        <v>0</v>
      </c>
      <c r="E55" s="647">
        <v>7553000</v>
      </c>
      <c r="F55" s="677">
        <v>0</v>
      </c>
      <c r="G55" s="1003">
        <f t="shared" si="3"/>
        <v>7553000</v>
      </c>
    </row>
    <row r="56" spans="1:7" ht="12.95" customHeight="1" x14ac:dyDescent="0.25">
      <c r="A56" s="1006">
        <v>8</v>
      </c>
      <c r="B56" s="1002">
        <v>52100200100</v>
      </c>
      <c r="C56" s="1002" t="s">
        <v>371</v>
      </c>
      <c r="D56" s="1003">
        <v>0</v>
      </c>
      <c r="E56" s="647">
        <v>10000000</v>
      </c>
      <c r="F56" s="677">
        <v>0</v>
      </c>
      <c r="G56" s="1003">
        <f>D56+E56+F56</f>
        <v>10000000</v>
      </c>
    </row>
    <row r="57" spans="1:7" ht="25.5" customHeight="1" x14ac:dyDescent="0.25">
      <c r="A57" s="1006">
        <v>9</v>
      </c>
      <c r="B57" s="1002">
        <v>11103300100</v>
      </c>
      <c r="C57" s="1005" t="s">
        <v>1880</v>
      </c>
      <c r="D57" s="1003">
        <v>0</v>
      </c>
      <c r="E57" s="647">
        <v>3000000</v>
      </c>
      <c r="F57" s="677">
        <v>0</v>
      </c>
      <c r="G57" s="1003">
        <f t="shared" si="3"/>
        <v>3000000</v>
      </c>
    </row>
    <row r="58" spans="1:7" ht="12.95" customHeight="1" x14ac:dyDescent="0.25">
      <c r="A58" s="1455" t="s">
        <v>3479</v>
      </c>
      <c r="B58" s="1455"/>
      <c r="C58" s="1455"/>
      <c r="D58" s="1020">
        <f>SUM(D49:D57)</f>
        <v>9358190517.8899994</v>
      </c>
      <c r="E58" s="1021">
        <f>SUM(E49:E57)</f>
        <v>69928000</v>
      </c>
      <c r="F58" s="1021">
        <f>SUM(F49:F57)</f>
        <v>202600000</v>
      </c>
      <c r="G58" s="1021">
        <f>SUM(G49:G57)</f>
        <v>9630718517.8899994</v>
      </c>
    </row>
    <row r="59" spans="1:7" ht="12.95" customHeight="1" x14ac:dyDescent="0.25">
      <c r="A59" s="1000">
        <v>5</v>
      </c>
      <c r="B59" s="1460" t="s">
        <v>3459</v>
      </c>
      <c r="C59" s="1460"/>
      <c r="D59" s="1460"/>
      <c r="E59" s="1460"/>
      <c r="F59" s="1460"/>
      <c r="G59" s="1460"/>
    </row>
    <row r="60" spans="1:7" ht="12.95" customHeight="1" x14ac:dyDescent="0.25">
      <c r="A60" s="1006">
        <v>1</v>
      </c>
      <c r="B60" s="1002">
        <v>12300100100</v>
      </c>
      <c r="C60" s="1005" t="s">
        <v>1275</v>
      </c>
      <c r="D60" s="1003">
        <v>223607935.56</v>
      </c>
      <c r="E60" s="647">
        <v>12350000</v>
      </c>
      <c r="F60" s="1022">
        <v>1000000000</v>
      </c>
      <c r="G60" s="1003">
        <f t="shared" ref="G60:G63" si="4">D60+E60+F60</f>
        <v>1235957935.5599999</v>
      </c>
    </row>
    <row r="61" spans="1:7" ht="12.95" customHeight="1" x14ac:dyDescent="0.25">
      <c r="A61" s="1006">
        <v>2</v>
      </c>
      <c r="B61" s="1002">
        <v>12300400200</v>
      </c>
      <c r="C61" s="1002" t="s">
        <v>2427</v>
      </c>
      <c r="D61" s="1003">
        <v>55298565.93</v>
      </c>
      <c r="E61" s="647">
        <v>6000000</v>
      </c>
      <c r="F61" s="1023">
        <v>0</v>
      </c>
      <c r="G61" s="1003">
        <f t="shared" si="4"/>
        <v>61298565.93</v>
      </c>
    </row>
    <row r="62" spans="1:7" ht="12.95" customHeight="1" x14ac:dyDescent="0.25">
      <c r="A62" s="1006"/>
      <c r="B62" s="1002">
        <v>12300300100</v>
      </c>
      <c r="C62" s="1002" t="s">
        <v>2132</v>
      </c>
      <c r="D62" s="1003">
        <v>127093735.69</v>
      </c>
      <c r="E62" s="632">
        <v>0</v>
      </c>
      <c r="F62" s="1023">
        <v>0</v>
      </c>
      <c r="G62" s="1003">
        <f t="shared" si="4"/>
        <v>127093735.69</v>
      </c>
    </row>
    <row r="63" spans="1:7" ht="12.95" customHeight="1" x14ac:dyDescent="0.25">
      <c r="A63" s="1006">
        <v>3</v>
      </c>
      <c r="B63" s="1002">
        <v>12305600100</v>
      </c>
      <c r="C63" s="1002" t="s">
        <v>2262</v>
      </c>
      <c r="D63" s="1003">
        <v>0</v>
      </c>
      <c r="E63" s="1003">
        <v>6500000</v>
      </c>
      <c r="F63" s="1003">
        <v>9150000</v>
      </c>
      <c r="G63" s="1003">
        <f t="shared" si="4"/>
        <v>15650000</v>
      </c>
    </row>
    <row r="64" spans="1:7" ht="12.95" customHeight="1" x14ac:dyDescent="0.25">
      <c r="A64" s="1455" t="s">
        <v>3480</v>
      </c>
      <c r="B64" s="1455"/>
      <c r="C64" s="1455"/>
      <c r="D64" s="1007">
        <f>SUM(D60:D63)</f>
        <v>406000237.18000001</v>
      </c>
      <c r="E64" s="1008">
        <f>SUM(E60:E63)</f>
        <v>24850000</v>
      </c>
      <c r="F64" s="1024">
        <f>SUM(F60:F63)</f>
        <v>1009150000</v>
      </c>
      <c r="G64" s="1008">
        <f>SUM(G60:G63)</f>
        <v>1440000237.1800001</v>
      </c>
    </row>
    <row r="65" spans="1:7" ht="12.95" customHeight="1" x14ac:dyDescent="0.25">
      <c r="A65" s="1000">
        <v>6</v>
      </c>
      <c r="B65" s="1460" t="s">
        <v>3460</v>
      </c>
      <c r="C65" s="1460"/>
      <c r="D65" s="1460"/>
      <c r="E65" s="1460"/>
      <c r="F65" s="1460"/>
      <c r="G65" s="1460"/>
    </row>
    <row r="66" spans="1:7" x14ac:dyDescent="0.25">
      <c r="A66" s="1001">
        <v>1</v>
      </c>
      <c r="B66" s="1002">
        <v>51400100100</v>
      </c>
      <c r="C66" s="1005" t="s">
        <v>1612</v>
      </c>
      <c r="D66" s="1003">
        <v>121313573.42</v>
      </c>
      <c r="E66" s="1003">
        <v>13650000</v>
      </c>
      <c r="F66" s="1003">
        <v>285500000</v>
      </c>
      <c r="G66" s="1003">
        <f t="shared" ref="G66:G73" si="5">D66+E66+F66</f>
        <v>420463573.42000002</v>
      </c>
    </row>
    <row r="67" spans="1:7" ht="24.75" customHeight="1" x14ac:dyDescent="0.25">
      <c r="A67" s="1001">
        <v>2</v>
      </c>
      <c r="B67" s="1002">
        <v>51400100200</v>
      </c>
      <c r="C67" s="1004" t="s">
        <v>11</v>
      </c>
      <c r="D67" s="1003">
        <v>0</v>
      </c>
      <c r="E67" s="1003">
        <v>5200000</v>
      </c>
      <c r="F67" s="1003">
        <v>26000000</v>
      </c>
      <c r="G67" s="1003">
        <f>D67+E67+F67</f>
        <v>31200000</v>
      </c>
    </row>
    <row r="68" spans="1:7" ht="12.95" customHeight="1" x14ac:dyDescent="0.25">
      <c r="A68" s="1025"/>
      <c r="B68" s="1017"/>
      <c r="C68" s="1026"/>
      <c r="D68" s="1018" t="s">
        <v>4605</v>
      </c>
      <c r="E68" s="1019"/>
      <c r="F68" s="1019"/>
      <c r="G68" s="1019"/>
    </row>
    <row r="69" spans="1:7" x14ac:dyDescent="0.25">
      <c r="A69" s="1001">
        <v>3</v>
      </c>
      <c r="B69" s="1002">
        <v>53905100100</v>
      </c>
      <c r="C69" s="1002" t="s">
        <v>2280</v>
      </c>
      <c r="D69" s="1003">
        <v>286589280.13</v>
      </c>
      <c r="E69" s="1003">
        <v>14300000</v>
      </c>
      <c r="F69" s="1003">
        <v>130500000</v>
      </c>
      <c r="G69" s="1003">
        <f>D69+E69+F69</f>
        <v>431389280.13</v>
      </c>
    </row>
    <row r="70" spans="1:7" x14ac:dyDescent="0.25">
      <c r="A70" s="1001">
        <v>4</v>
      </c>
      <c r="B70" s="1002">
        <v>55200200100</v>
      </c>
      <c r="C70" s="1005" t="s">
        <v>1981</v>
      </c>
      <c r="D70" s="1003">
        <v>0</v>
      </c>
      <c r="E70" s="1003">
        <v>6000000</v>
      </c>
      <c r="F70" s="1003">
        <v>8000000</v>
      </c>
      <c r="G70" s="1003">
        <f>D70+E70+F70</f>
        <v>14000000</v>
      </c>
    </row>
    <row r="71" spans="1:7" x14ac:dyDescent="0.25">
      <c r="A71" s="1001">
        <v>5</v>
      </c>
      <c r="B71" s="1002">
        <v>55200100200</v>
      </c>
      <c r="C71" s="1005" t="s">
        <v>476</v>
      </c>
      <c r="D71" s="1003">
        <v>0</v>
      </c>
      <c r="E71" s="1003">
        <v>19500000</v>
      </c>
      <c r="F71" s="1003">
        <v>3000000</v>
      </c>
      <c r="G71" s="1003">
        <f>D71+E71+F71</f>
        <v>22500000</v>
      </c>
    </row>
    <row r="72" spans="1:7" x14ac:dyDescent="0.25">
      <c r="A72" s="1001">
        <v>6</v>
      </c>
      <c r="B72" s="1002">
        <v>51300100100</v>
      </c>
      <c r="C72" s="1005" t="s">
        <v>1650</v>
      </c>
      <c r="D72" s="639">
        <v>60442900.060000002</v>
      </c>
      <c r="E72" s="639">
        <v>15000000</v>
      </c>
      <c r="F72" s="639">
        <v>49700000</v>
      </c>
      <c r="G72" s="1003">
        <f t="shared" si="5"/>
        <v>125142900.06</v>
      </c>
    </row>
    <row r="73" spans="1:7" x14ac:dyDescent="0.25">
      <c r="A73" s="1001">
        <v>7</v>
      </c>
      <c r="B73" s="1002">
        <v>51300100200</v>
      </c>
      <c r="C73" s="1005" t="s">
        <v>2016</v>
      </c>
      <c r="D73" s="1003">
        <v>0</v>
      </c>
      <c r="E73" s="1003">
        <v>0</v>
      </c>
      <c r="F73" s="1003">
        <v>145319466</v>
      </c>
      <c r="G73" s="1003">
        <f t="shared" si="5"/>
        <v>145319466</v>
      </c>
    </row>
    <row r="74" spans="1:7" x14ac:dyDescent="0.25">
      <c r="A74" s="1455" t="s">
        <v>3481</v>
      </c>
      <c r="B74" s="1455"/>
      <c r="C74" s="1455"/>
      <c r="D74" s="1007">
        <f>SUM(D66:D73)</f>
        <v>468345753.61000001</v>
      </c>
      <c r="E74" s="1008">
        <f>SUM(E66:E73)</f>
        <v>73650000</v>
      </c>
      <c r="F74" s="1008">
        <f>SUM(F66:F73)</f>
        <v>648019466</v>
      </c>
      <c r="G74" s="1008">
        <f>SUM(G66:G73)</f>
        <v>1190015219.6099999</v>
      </c>
    </row>
    <row r="75" spans="1:7" x14ac:dyDescent="0.25">
      <c r="A75" s="1000">
        <v>7</v>
      </c>
      <c r="B75" s="1460" t="s">
        <v>3461</v>
      </c>
      <c r="C75" s="1460"/>
      <c r="D75" s="1460"/>
      <c r="E75" s="1460"/>
      <c r="F75" s="1460"/>
      <c r="G75" s="1460"/>
    </row>
    <row r="76" spans="1:7" x14ac:dyDescent="0.25">
      <c r="A76" s="1001">
        <v>1</v>
      </c>
      <c r="B76" s="1002">
        <v>23400100100</v>
      </c>
      <c r="C76" s="1027" t="s">
        <v>2849</v>
      </c>
      <c r="D76" s="1028">
        <v>420765929.19999999</v>
      </c>
      <c r="E76" s="1028">
        <v>13000000</v>
      </c>
      <c r="F76" s="1028">
        <v>0</v>
      </c>
      <c r="G76" s="1003">
        <f t="shared" ref="G76:G84" si="6">D76+E76+F76</f>
        <v>433765929.19999999</v>
      </c>
    </row>
    <row r="77" spans="1:7" x14ac:dyDescent="0.25">
      <c r="A77" s="1001">
        <v>2</v>
      </c>
      <c r="B77" s="1002">
        <v>26100100100</v>
      </c>
      <c r="C77" s="1002" t="s">
        <v>1753</v>
      </c>
      <c r="D77" s="1003">
        <v>0</v>
      </c>
      <c r="E77" s="1003">
        <v>19500000</v>
      </c>
      <c r="F77" s="1003">
        <v>10000000</v>
      </c>
      <c r="G77" s="1003">
        <f t="shared" si="6"/>
        <v>29500000</v>
      </c>
    </row>
    <row r="78" spans="1:7" x14ac:dyDescent="0.25">
      <c r="A78" s="1001">
        <v>3</v>
      </c>
      <c r="B78" s="1002">
        <v>22900100100</v>
      </c>
      <c r="C78" s="1002" t="s">
        <v>1850</v>
      </c>
      <c r="D78" s="1003">
        <v>167160884.53</v>
      </c>
      <c r="E78" s="1003">
        <v>18000000</v>
      </c>
      <c r="F78" s="1003">
        <v>183000000</v>
      </c>
      <c r="G78" s="1003">
        <f t="shared" si="6"/>
        <v>368160884.52999997</v>
      </c>
    </row>
    <row r="79" spans="1:7" x14ac:dyDescent="0.25">
      <c r="A79" s="1001">
        <v>4</v>
      </c>
      <c r="B79" s="1002">
        <v>22905500100</v>
      </c>
      <c r="C79" s="1005" t="s">
        <v>3035</v>
      </c>
      <c r="D79" s="1003">
        <v>0</v>
      </c>
      <c r="E79" s="1003">
        <v>6000000</v>
      </c>
      <c r="F79" s="1003">
        <v>0</v>
      </c>
      <c r="G79" s="1003">
        <f t="shared" si="6"/>
        <v>6000000</v>
      </c>
    </row>
    <row r="80" spans="1:7" ht="27.75" customHeight="1" x14ac:dyDescent="0.25">
      <c r="A80" s="1001">
        <v>5</v>
      </c>
      <c r="B80" s="1002">
        <v>26300100200</v>
      </c>
      <c r="C80" s="1005" t="s">
        <v>4606</v>
      </c>
      <c r="D80" s="1003">
        <v>169292252.09999999</v>
      </c>
      <c r="E80" s="639">
        <v>11700000</v>
      </c>
      <c r="F80" s="1003">
        <v>5000000</v>
      </c>
      <c r="G80" s="1003">
        <f t="shared" si="6"/>
        <v>185992252.09999999</v>
      </c>
    </row>
    <row r="81" spans="1:7" ht="27.75" customHeight="1" x14ac:dyDescent="0.25">
      <c r="A81" s="1001">
        <v>6</v>
      </c>
      <c r="B81" s="1002">
        <v>26300100100</v>
      </c>
      <c r="C81" s="1005" t="s">
        <v>4607</v>
      </c>
      <c r="D81" s="1003">
        <v>0</v>
      </c>
      <c r="E81" s="639">
        <v>8450000</v>
      </c>
      <c r="F81" s="1003">
        <v>0</v>
      </c>
      <c r="G81" s="1003">
        <f t="shared" si="6"/>
        <v>8450000</v>
      </c>
    </row>
    <row r="82" spans="1:7" ht="15" customHeight="1" x14ac:dyDescent="0.25">
      <c r="A82" s="1001">
        <v>7</v>
      </c>
      <c r="B82" s="1002">
        <v>23100300100</v>
      </c>
      <c r="C82" s="1002" t="s">
        <v>1997</v>
      </c>
      <c r="D82" s="1003">
        <v>163273492.06999999</v>
      </c>
      <c r="E82" s="1003">
        <v>10400000</v>
      </c>
      <c r="F82" s="1003">
        <v>350000000</v>
      </c>
      <c r="G82" s="1003">
        <f t="shared" si="6"/>
        <v>523673492.06999999</v>
      </c>
    </row>
    <row r="83" spans="1:7" ht="15" customHeight="1" x14ac:dyDescent="0.25">
      <c r="A83" s="1001">
        <v>8</v>
      </c>
      <c r="B83" s="1002">
        <v>22800700100</v>
      </c>
      <c r="C83" s="1005" t="s">
        <v>2578</v>
      </c>
      <c r="D83" s="1003">
        <v>67859232.329999998</v>
      </c>
      <c r="E83" s="1003">
        <v>8450000</v>
      </c>
      <c r="F83" s="1003">
        <v>0</v>
      </c>
      <c r="G83" s="1003">
        <f t="shared" si="6"/>
        <v>76309232.329999998</v>
      </c>
    </row>
    <row r="84" spans="1:7" ht="26.25" customHeight="1" x14ac:dyDescent="0.25">
      <c r="A84" s="1001">
        <v>9</v>
      </c>
      <c r="B84" s="1002">
        <v>22800700200</v>
      </c>
      <c r="C84" s="1005" t="s">
        <v>3178</v>
      </c>
      <c r="D84" s="1003">
        <v>0</v>
      </c>
      <c r="E84" s="1003">
        <v>5400000</v>
      </c>
      <c r="F84" s="1003">
        <v>0</v>
      </c>
      <c r="G84" s="1003">
        <f t="shared" si="6"/>
        <v>5400000</v>
      </c>
    </row>
    <row r="85" spans="1:7" ht="27.75" customHeight="1" x14ac:dyDescent="0.25">
      <c r="A85" s="1001">
        <v>10</v>
      </c>
      <c r="B85" s="1002">
        <v>25200100100</v>
      </c>
      <c r="C85" s="1005" t="s">
        <v>1569</v>
      </c>
      <c r="D85" s="1003">
        <v>0</v>
      </c>
      <c r="E85" s="1003">
        <v>15600000</v>
      </c>
      <c r="F85" s="1003">
        <v>15000000</v>
      </c>
      <c r="G85" s="1003">
        <f>D85+E85+F85</f>
        <v>30600000</v>
      </c>
    </row>
    <row r="86" spans="1:7" ht="15" customHeight="1" x14ac:dyDescent="0.25">
      <c r="A86" s="1001">
        <v>11</v>
      </c>
      <c r="B86" s="1002">
        <v>25210200100</v>
      </c>
      <c r="C86" s="1002" t="s">
        <v>2407</v>
      </c>
      <c r="D86" s="1003">
        <v>502953111.61000001</v>
      </c>
      <c r="E86" s="1003">
        <v>19500000</v>
      </c>
      <c r="F86" s="1003">
        <v>0</v>
      </c>
      <c r="G86" s="1003">
        <f>D86+E86+F86</f>
        <v>522453111.61000001</v>
      </c>
    </row>
    <row r="87" spans="1:7" ht="24" customHeight="1" x14ac:dyDescent="0.25">
      <c r="A87" s="1001">
        <v>12</v>
      </c>
      <c r="B87" s="1002">
        <v>25210300100</v>
      </c>
      <c r="C87" s="1005" t="s">
        <v>2200</v>
      </c>
      <c r="D87" s="1003">
        <v>78470782.120000005</v>
      </c>
      <c r="E87" s="1003">
        <v>19500000</v>
      </c>
      <c r="F87" s="1003">
        <v>8000000</v>
      </c>
      <c r="G87" s="1003">
        <f>D87+E87+F87</f>
        <v>105970782.12</v>
      </c>
    </row>
    <row r="88" spans="1:7" ht="25.5" customHeight="1" x14ac:dyDescent="0.25">
      <c r="A88" s="1001">
        <v>13</v>
      </c>
      <c r="B88" s="1002">
        <v>25305300100</v>
      </c>
      <c r="C88" s="1005" t="s">
        <v>1990</v>
      </c>
      <c r="D88" s="1003">
        <v>123947001.19</v>
      </c>
      <c r="E88" s="1003">
        <v>4875000</v>
      </c>
      <c r="F88" s="1003">
        <v>0</v>
      </c>
      <c r="G88" s="1003">
        <f t="shared" ref="G88:G90" si="7">D88+E88+F88</f>
        <v>128822001.19</v>
      </c>
    </row>
    <row r="89" spans="1:7" ht="15" customHeight="1" x14ac:dyDescent="0.25">
      <c r="A89" s="1001">
        <v>14</v>
      </c>
      <c r="B89" s="1002">
        <v>25305700100</v>
      </c>
      <c r="C89" s="1002" t="s">
        <v>473</v>
      </c>
      <c r="D89" s="1003">
        <v>0</v>
      </c>
      <c r="E89" s="1003">
        <v>5200000</v>
      </c>
      <c r="F89" s="1003">
        <v>0</v>
      </c>
      <c r="G89" s="1003">
        <f t="shared" si="7"/>
        <v>5200000</v>
      </c>
    </row>
    <row r="90" spans="1:7" x14ac:dyDescent="0.25">
      <c r="A90" s="1001">
        <v>15</v>
      </c>
      <c r="B90" s="1014">
        <v>26000100100</v>
      </c>
      <c r="C90" s="1014" t="s">
        <v>1348</v>
      </c>
      <c r="D90" s="1015">
        <v>221977045.05000001</v>
      </c>
      <c r="E90" s="1015">
        <v>15900000</v>
      </c>
      <c r="F90" s="1015">
        <v>5000000</v>
      </c>
      <c r="G90" s="1015">
        <f t="shared" si="7"/>
        <v>242877045.05000001</v>
      </c>
    </row>
    <row r="91" spans="1:7" x14ac:dyDescent="0.25">
      <c r="A91" s="1455" t="s">
        <v>3482</v>
      </c>
      <c r="B91" s="1455"/>
      <c r="C91" s="1455"/>
      <c r="D91" s="1007">
        <f>SUM(D76:D90)</f>
        <v>1915699730.2</v>
      </c>
      <c r="E91" s="1008">
        <f>SUM(E76:E90)</f>
        <v>181475000</v>
      </c>
      <c r="F91" s="1008">
        <f>SUM(F76:F90)</f>
        <v>576000000</v>
      </c>
      <c r="G91" s="1008">
        <f>SUM(G76:G90)</f>
        <v>2673174730.2000003</v>
      </c>
    </row>
    <row r="92" spans="1:7" x14ac:dyDescent="0.25">
      <c r="A92" s="1000">
        <v>8</v>
      </c>
      <c r="B92" s="1457" t="s">
        <v>3462</v>
      </c>
      <c r="C92" s="1458"/>
      <c r="D92" s="1458"/>
      <c r="E92" s="1458"/>
      <c r="F92" s="1458"/>
      <c r="G92" s="1458"/>
    </row>
    <row r="93" spans="1:7" x14ac:dyDescent="0.25">
      <c r="A93" s="1006">
        <v>1</v>
      </c>
      <c r="B93" s="1002">
        <v>53500100100</v>
      </c>
      <c r="C93" s="1002" t="s">
        <v>1007</v>
      </c>
      <c r="D93" s="1003">
        <v>136059392.41999999</v>
      </c>
      <c r="E93" s="1003">
        <v>14300000</v>
      </c>
      <c r="F93" s="1003">
        <v>37500000</v>
      </c>
      <c r="G93" s="1003">
        <f t="shared" ref="G93:G96" si="8">D93+E93+F93</f>
        <v>187859392.41999999</v>
      </c>
    </row>
    <row r="94" spans="1:7" x14ac:dyDescent="0.25">
      <c r="A94" s="1029"/>
      <c r="B94" s="1017"/>
      <c r="C94" s="1017"/>
      <c r="D94" s="1018" t="s">
        <v>4608</v>
      </c>
      <c r="E94" s="1019"/>
      <c r="F94" s="1019"/>
      <c r="G94" s="1019"/>
    </row>
    <row r="95" spans="1:7" x14ac:dyDescent="0.25">
      <c r="A95" s="1030">
        <v>2</v>
      </c>
      <c r="B95" s="1014">
        <v>53505300100</v>
      </c>
      <c r="C95" s="1014" t="s">
        <v>2365</v>
      </c>
      <c r="D95" s="1015">
        <v>166571884.81999999</v>
      </c>
      <c r="E95" s="1015">
        <v>12350000</v>
      </c>
      <c r="F95" s="1031">
        <v>37000000</v>
      </c>
      <c r="G95" s="1015">
        <f t="shared" si="8"/>
        <v>215921884.81999999</v>
      </c>
    </row>
    <row r="96" spans="1:7" x14ac:dyDescent="0.25">
      <c r="A96" s="1006">
        <v>3</v>
      </c>
      <c r="B96" s="1002">
        <v>53500100200</v>
      </c>
      <c r="C96" s="1002" t="s">
        <v>1723</v>
      </c>
      <c r="D96" s="1003">
        <v>0</v>
      </c>
      <c r="E96" s="1003">
        <v>9100000</v>
      </c>
      <c r="F96" s="639">
        <v>0</v>
      </c>
      <c r="G96" s="1003">
        <f t="shared" si="8"/>
        <v>9100000</v>
      </c>
    </row>
    <row r="97" spans="1:9" ht="18" customHeight="1" x14ac:dyDescent="0.25">
      <c r="A97" s="1461" t="s">
        <v>3483</v>
      </c>
      <c r="B97" s="1461"/>
      <c r="C97" s="1461"/>
      <c r="D97" s="1021">
        <f>SUM(D93:D96)</f>
        <v>302631277.24000001</v>
      </c>
      <c r="E97" s="1021">
        <f t="shared" ref="E97:F97" si="9">SUM(E93:E96)</f>
        <v>35750000</v>
      </c>
      <c r="F97" s="1021">
        <f t="shared" si="9"/>
        <v>74500000</v>
      </c>
      <c r="G97" s="1021">
        <f>SUM(G93:G96)</f>
        <v>412881277.24000001</v>
      </c>
    </row>
    <row r="98" spans="1:9" x14ac:dyDescent="0.25">
      <c r="A98" s="1000">
        <v>9</v>
      </c>
      <c r="B98" s="1460" t="s">
        <v>3463</v>
      </c>
      <c r="C98" s="1460"/>
      <c r="D98" s="1460"/>
      <c r="E98" s="1460"/>
      <c r="F98" s="1460"/>
      <c r="G98" s="1460"/>
    </row>
    <row r="99" spans="1:9" x14ac:dyDescent="0.25">
      <c r="A99" s="1032"/>
      <c r="B99" s="1032"/>
      <c r="C99" s="1032"/>
      <c r="D99" s="1032"/>
      <c r="E99" s="1032"/>
      <c r="F99" s="1032"/>
      <c r="G99" s="1032"/>
    </row>
    <row r="100" spans="1:9" ht="14.1" customHeight="1" x14ac:dyDescent="0.25">
      <c r="A100" s="1033">
        <v>10</v>
      </c>
      <c r="B100" s="1462" t="s">
        <v>3470</v>
      </c>
      <c r="C100" s="1463"/>
      <c r="D100" s="1463"/>
      <c r="E100" s="1463"/>
      <c r="F100" s="1463"/>
      <c r="G100" s="1463"/>
    </row>
    <row r="101" spans="1:9" ht="14.1" customHeight="1" x14ac:dyDescent="0.25">
      <c r="A101" s="1006">
        <v>1</v>
      </c>
      <c r="B101" s="1002">
        <v>32600100100</v>
      </c>
      <c r="C101" s="1002" t="s">
        <v>1312</v>
      </c>
      <c r="D101" s="1003">
        <v>196852027.56999999</v>
      </c>
      <c r="E101" s="1003">
        <v>20878000</v>
      </c>
      <c r="F101" s="1003">
        <v>43600000</v>
      </c>
      <c r="G101" s="1003">
        <f t="shared" ref="G101:G110" si="10">D101+E101+F101</f>
        <v>261330027.56999999</v>
      </c>
    </row>
    <row r="102" spans="1:9" ht="14.1" customHeight="1" x14ac:dyDescent="0.25">
      <c r="A102" s="1006">
        <v>2</v>
      </c>
      <c r="B102" s="1002">
        <v>32600200100</v>
      </c>
      <c r="C102" s="1002" t="s">
        <v>2822</v>
      </c>
      <c r="D102" s="1003">
        <v>34713477.18</v>
      </c>
      <c r="E102" s="1003">
        <v>5850000</v>
      </c>
      <c r="F102" s="1003">
        <v>0</v>
      </c>
      <c r="G102" s="1003">
        <f t="shared" si="10"/>
        <v>40563477.18</v>
      </c>
    </row>
    <row r="103" spans="1:9" ht="14.1" customHeight="1" x14ac:dyDescent="0.25">
      <c r="A103" s="1006">
        <v>3</v>
      </c>
      <c r="B103" s="1002">
        <v>31800100100</v>
      </c>
      <c r="C103" s="1002" t="s">
        <v>2790</v>
      </c>
      <c r="D103" s="632">
        <v>1426693289.6800001</v>
      </c>
      <c r="E103" s="647">
        <v>60665800</v>
      </c>
      <c r="F103" s="677">
        <v>193220000</v>
      </c>
      <c r="G103" s="1003">
        <f t="shared" si="10"/>
        <v>1680579089.6800001</v>
      </c>
    </row>
    <row r="104" spans="1:9" ht="14.1" customHeight="1" x14ac:dyDescent="0.25">
      <c r="A104" s="1006">
        <v>4</v>
      </c>
      <c r="B104" s="1002">
        <v>31801100100</v>
      </c>
      <c r="C104" s="1005" t="s">
        <v>2090</v>
      </c>
      <c r="D104" s="1003">
        <v>70697147.030000001</v>
      </c>
      <c r="E104" s="1003">
        <v>39000000</v>
      </c>
      <c r="F104" s="1003">
        <v>10000000</v>
      </c>
      <c r="G104" s="1003">
        <f>D104+E104+F104</f>
        <v>119697147.03</v>
      </c>
    </row>
    <row r="105" spans="1:9" ht="14.1" customHeight="1" x14ac:dyDescent="0.25">
      <c r="A105" s="1006">
        <v>5</v>
      </c>
      <c r="B105" s="1002">
        <v>31801200100</v>
      </c>
      <c r="C105" s="1002" t="s">
        <v>2971</v>
      </c>
      <c r="D105" s="1003">
        <v>0</v>
      </c>
      <c r="E105" s="1003">
        <v>45000000</v>
      </c>
      <c r="F105" s="1003">
        <v>0</v>
      </c>
      <c r="G105" s="1003">
        <f t="shared" ref="G105:G106" si="11">D105+E105+F105</f>
        <v>45000000</v>
      </c>
    </row>
    <row r="106" spans="1:9" x14ac:dyDescent="0.25">
      <c r="A106" s="1006">
        <v>6</v>
      </c>
      <c r="B106" s="1002">
        <v>32600300100</v>
      </c>
      <c r="C106" s="1005" t="s">
        <v>2955</v>
      </c>
      <c r="D106" s="1003">
        <v>0</v>
      </c>
      <c r="E106" s="1003">
        <v>9750000</v>
      </c>
      <c r="F106" s="1003">
        <v>0</v>
      </c>
      <c r="G106" s="1003">
        <f t="shared" si="11"/>
        <v>9750000</v>
      </c>
    </row>
    <row r="107" spans="1:9" x14ac:dyDescent="0.25">
      <c r="A107" s="1006">
        <v>7</v>
      </c>
      <c r="B107" s="1002">
        <v>32605200100</v>
      </c>
      <c r="C107" s="1002" t="s">
        <v>409</v>
      </c>
      <c r="D107" s="1003">
        <v>661780046.66999996</v>
      </c>
      <c r="E107" s="1003">
        <v>36600000</v>
      </c>
      <c r="F107" s="1003">
        <v>48500000</v>
      </c>
      <c r="G107" s="1003">
        <f t="shared" si="10"/>
        <v>746880046.66999996</v>
      </c>
    </row>
    <row r="108" spans="1:9" x14ac:dyDescent="0.25">
      <c r="A108" s="1006">
        <v>8</v>
      </c>
      <c r="B108" s="1002">
        <v>32605200200</v>
      </c>
      <c r="C108" s="1005" t="s">
        <v>2997</v>
      </c>
      <c r="D108" s="1023">
        <v>0</v>
      </c>
      <c r="E108" s="1003">
        <v>36000000</v>
      </c>
      <c r="F108" s="1003">
        <v>0</v>
      </c>
      <c r="G108" s="1003">
        <f t="shared" si="10"/>
        <v>36000000</v>
      </c>
      <c r="I108" s="4"/>
    </row>
    <row r="109" spans="1:9" ht="15" customHeight="1" x14ac:dyDescent="0.25">
      <c r="A109" s="1006">
        <v>9</v>
      </c>
      <c r="B109" s="1002">
        <v>32605200300</v>
      </c>
      <c r="C109" s="1005" t="s">
        <v>2968</v>
      </c>
      <c r="D109" s="1023">
        <v>0</v>
      </c>
      <c r="E109" s="1003">
        <v>13500000</v>
      </c>
      <c r="F109" s="1003">
        <v>0</v>
      </c>
      <c r="G109" s="1003">
        <f t="shared" si="10"/>
        <v>13500000</v>
      </c>
      <c r="I109" s="4"/>
    </row>
    <row r="110" spans="1:9" x14ac:dyDescent="0.25">
      <c r="A110" s="1006">
        <v>10</v>
      </c>
      <c r="B110" s="1002">
        <v>31801300100</v>
      </c>
      <c r="C110" s="1002" t="s">
        <v>3059</v>
      </c>
      <c r="D110" s="1023">
        <v>0</v>
      </c>
      <c r="E110" s="1003">
        <v>26000000</v>
      </c>
      <c r="F110" s="1003">
        <v>0</v>
      </c>
      <c r="G110" s="1003">
        <f t="shared" si="10"/>
        <v>26000000</v>
      </c>
      <c r="I110" s="4"/>
    </row>
    <row r="111" spans="1:9" x14ac:dyDescent="0.25">
      <c r="A111" s="1455" t="s">
        <v>3471</v>
      </c>
      <c r="B111" s="1455"/>
      <c r="C111" s="1455"/>
      <c r="D111" s="1007">
        <f>SUM(D101:D110)</f>
        <v>2390735988.1300001</v>
      </c>
      <c r="E111" s="1008">
        <f>SUM(E101:E110)</f>
        <v>293243800</v>
      </c>
      <c r="F111" s="1008">
        <f>SUM(F101:F110)</f>
        <v>295320000</v>
      </c>
      <c r="G111" s="1008">
        <f>SUM(G101:G110)</f>
        <v>2979299788.1300001</v>
      </c>
      <c r="I111" s="4"/>
    </row>
    <row r="112" spans="1:9" x14ac:dyDescent="0.25">
      <c r="A112" s="1000">
        <v>11</v>
      </c>
      <c r="B112" s="1460" t="s">
        <v>3465</v>
      </c>
      <c r="C112" s="1460"/>
      <c r="D112" s="1460"/>
      <c r="E112" s="1460"/>
      <c r="F112" s="1460"/>
      <c r="G112" s="1460"/>
      <c r="I112" s="4"/>
    </row>
    <row r="113" spans="1:9" ht="14.1" customHeight="1" x14ac:dyDescent="0.25">
      <c r="A113" s="1006">
        <v>1</v>
      </c>
      <c r="B113" s="1002">
        <v>23800100100</v>
      </c>
      <c r="C113" s="1005" t="s">
        <v>876</v>
      </c>
      <c r="D113" s="1003">
        <v>136921567.16999999</v>
      </c>
      <c r="E113" s="1003">
        <v>124250000</v>
      </c>
      <c r="F113" s="1003">
        <v>505291541</v>
      </c>
      <c r="G113" s="1003">
        <f>D113+E113+F113</f>
        <v>766463108.16999996</v>
      </c>
      <c r="I113" s="4"/>
    </row>
    <row r="114" spans="1:9" ht="14.1" customHeight="1" x14ac:dyDescent="0.25">
      <c r="A114" s="1006">
        <v>2</v>
      </c>
      <c r="B114" s="1002">
        <v>23800100200</v>
      </c>
      <c r="C114" s="1002" t="s">
        <v>2948</v>
      </c>
      <c r="D114" s="1003">
        <v>0</v>
      </c>
      <c r="E114" s="1003">
        <v>24000000</v>
      </c>
      <c r="F114" s="1012">
        <v>0</v>
      </c>
      <c r="G114" s="1003">
        <f t="shared" ref="G114:G132" si="12">D114+E114+F114</f>
        <v>24000000</v>
      </c>
      <c r="I114" s="4"/>
    </row>
    <row r="115" spans="1:9" ht="14.1" customHeight="1" x14ac:dyDescent="0.25">
      <c r="A115" s="1034">
        <v>3</v>
      </c>
      <c r="B115" s="1002">
        <v>23800100300</v>
      </c>
      <c r="C115" s="1002" t="s">
        <v>3078</v>
      </c>
      <c r="D115" s="1003">
        <v>0</v>
      </c>
      <c r="E115" s="1003">
        <v>11000000</v>
      </c>
      <c r="F115" s="1012">
        <v>0</v>
      </c>
      <c r="G115" s="1003">
        <f t="shared" si="12"/>
        <v>11000000</v>
      </c>
      <c r="I115" s="4"/>
    </row>
    <row r="116" spans="1:9" ht="14.1" customHeight="1" x14ac:dyDescent="0.25">
      <c r="A116" s="1034">
        <v>4</v>
      </c>
      <c r="B116" s="1002">
        <v>23800400100</v>
      </c>
      <c r="C116" s="1002" t="s">
        <v>1964</v>
      </c>
      <c r="D116" s="1003">
        <v>59544124.25</v>
      </c>
      <c r="E116" s="1003">
        <v>8000000</v>
      </c>
      <c r="F116" s="1003">
        <v>42000000</v>
      </c>
      <c r="G116" s="1003">
        <f t="shared" si="12"/>
        <v>109544124.25</v>
      </c>
      <c r="I116" s="4"/>
    </row>
    <row r="117" spans="1:9" ht="14.1" customHeight="1" x14ac:dyDescent="0.25">
      <c r="A117" s="1034">
        <v>5</v>
      </c>
      <c r="B117" s="1002">
        <v>23800100600</v>
      </c>
      <c r="C117" s="1005" t="s">
        <v>3170</v>
      </c>
      <c r="D117" s="1003">
        <v>0</v>
      </c>
      <c r="E117" s="1003">
        <v>17500000</v>
      </c>
      <c r="F117" s="1012">
        <v>0</v>
      </c>
      <c r="G117" s="1003">
        <f t="shared" si="12"/>
        <v>17500000</v>
      </c>
      <c r="I117" s="4"/>
    </row>
    <row r="118" spans="1:9" ht="14.1" customHeight="1" x14ac:dyDescent="0.25">
      <c r="A118" s="1034">
        <v>6</v>
      </c>
      <c r="B118" s="1002" t="s">
        <v>4609</v>
      </c>
      <c r="C118" s="1002" t="s">
        <v>3839</v>
      </c>
      <c r="D118" s="1003">
        <v>0</v>
      </c>
      <c r="E118" s="1003">
        <v>6600000</v>
      </c>
      <c r="F118" s="1012">
        <v>0</v>
      </c>
      <c r="G118" s="1003">
        <f t="shared" si="12"/>
        <v>6600000</v>
      </c>
      <c r="I118" s="4"/>
    </row>
    <row r="119" spans="1:9" ht="14.1" customHeight="1" x14ac:dyDescent="0.25">
      <c r="A119" s="1034"/>
      <c r="B119" s="1035" t="s">
        <v>3855</v>
      </c>
      <c r="C119" s="1002" t="s">
        <v>4610</v>
      </c>
      <c r="D119" s="1003">
        <v>0</v>
      </c>
      <c r="E119" s="1003">
        <v>18000000</v>
      </c>
      <c r="F119" s="1012">
        <v>0</v>
      </c>
      <c r="G119" s="1003">
        <f t="shared" si="12"/>
        <v>18000000</v>
      </c>
      <c r="I119" s="4"/>
    </row>
    <row r="120" spans="1:9" x14ac:dyDescent="0.25">
      <c r="A120" s="1034">
        <v>7</v>
      </c>
      <c r="B120" s="1002">
        <v>22000100100</v>
      </c>
      <c r="C120" s="1002" t="s">
        <v>1079</v>
      </c>
      <c r="D120" s="1003">
        <v>125179382.47</v>
      </c>
      <c r="E120" s="1003">
        <v>150000000</v>
      </c>
      <c r="F120" s="1022">
        <v>3857000000</v>
      </c>
      <c r="G120" s="1003">
        <f t="shared" si="12"/>
        <v>4132179382.4700003</v>
      </c>
      <c r="I120" s="4"/>
    </row>
    <row r="121" spans="1:9" x14ac:dyDescent="0.25">
      <c r="A121" s="1034">
        <v>8</v>
      </c>
      <c r="B121" s="1002">
        <v>22000100200</v>
      </c>
      <c r="C121" s="1002" t="s">
        <v>3002</v>
      </c>
      <c r="D121" s="1003">
        <v>0</v>
      </c>
      <c r="E121" s="1003">
        <v>24000000</v>
      </c>
      <c r="F121" s="1012">
        <v>0</v>
      </c>
      <c r="G121" s="1003">
        <f t="shared" si="12"/>
        <v>24000000</v>
      </c>
      <c r="I121" s="4"/>
    </row>
    <row r="122" spans="1:9" x14ac:dyDescent="0.25">
      <c r="A122" s="1034">
        <v>9</v>
      </c>
      <c r="B122" s="1002">
        <v>22000200100</v>
      </c>
      <c r="C122" s="1002" t="s">
        <v>433</v>
      </c>
      <c r="D122" s="1003">
        <v>0</v>
      </c>
      <c r="E122" s="1003">
        <v>24000000</v>
      </c>
      <c r="F122" s="1012">
        <v>0</v>
      </c>
      <c r="G122" s="1003">
        <f t="shared" si="12"/>
        <v>24000000</v>
      </c>
      <c r="I122" s="4"/>
    </row>
    <row r="123" spans="1:9" x14ac:dyDescent="0.25">
      <c r="A123" s="1034">
        <v>10</v>
      </c>
      <c r="B123" s="1002">
        <v>22000700100</v>
      </c>
      <c r="C123" s="1002" t="s">
        <v>1779</v>
      </c>
      <c r="D123" s="639">
        <v>202536393.96000001</v>
      </c>
      <c r="E123" s="639">
        <v>140000000</v>
      </c>
      <c r="F123" s="639">
        <v>128780000</v>
      </c>
      <c r="G123" s="1003">
        <f t="shared" si="12"/>
        <v>471316393.96000004</v>
      </c>
      <c r="I123" s="4"/>
    </row>
    <row r="124" spans="1:9" x14ac:dyDescent="0.25">
      <c r="A124" s="1034">
        <v>11</v>
      </c>
      <c r="B124" s="1002">
        <v>22000100400</v>
      </c>
      <c r="C124" s="1002" t="s">
        <v>3163</v>
      </c>
      <c r="D124" s="639">
        <v>0</v>
      </c>
      <c r="E124" s="639">
        <v>12000000</v>
      </c>
      <c r="F124" s="670">
        <v>0</v>
      </c>
      <c r="G124" s="1003">
        <f t="shared" si="12"/>
        <v>12000000</v>
      </c>
      <c r="I124" s="4"/>
    </row>
    <row r="125" spans="1:9" x14ac:dyDescent="0.25">
      <c r="A125" s="1034">
        <v>12</v>
      </c>
      <c r="B125" s="1002">
        <v>22000100500</v>
      </c>
      <c r="C125" s="1002" t="s">
        <v>3736</v>
      </c>
      <c r="D125" s="639">
        <v>0</v>
      </c>
      <c r="E125" s="639">
        <v>6000000</v>
      </c>
      <c r="F125" s="670">
        <v>0</v>
      </c>
      <c r="G125" s="1003">
        <f t="shared" si="12"/>
        <v>6000000</v>
      </c>
      <c r="I125" s="4"/>
    </row>
    <row r="126" spans="1:9" x14ac:dyDescent="0.25">
      <c r="A126" s="1036"/>
      <c r="B126" s="1017"/>
      <c r="C126" s="1017"/>
      <c r="D126" s="61" t="s">
        <v>4611</v>
      </c>
      <c r="E126" s="1037"/>
      <c r="F126" s="1038"/>
      <c r="G126" s="1019"/>
      <c r="I126" s="4"/>
    </row>
    <row r="127" spans="1:9" x14ac:dyDescent="0.25">
      <c r="A127" s="1034">
        <v>13</v>
      </c>
      <c r="B127" s="1002">
        <v>23800100500</v>
      </c>
      <c r="C127" s="1005" t="s">
        <v>2699</v>
      </c>
      <c r="D127" s="639">
        <v>0</v>
      </c>
      <c r="E127" s="639">
        <v>9750000</v>
      </c>
      <c r="F127" s="670">
        <v>0</v>
      </c>
      <c r="G127" s="1003">
        <f t="shared" si="12"/>
        <v>9750000</v>
      </c>
      <c r="I127" s="4"/>
    </row>
    <row r="128" spans="1:9" ht="14.1" customHeight="1" x14ac:dyDescent="0.25">
      <c r="A128" s="1034">
        <v>14</v>
      </c>
      <c r="B128" s="1002">
        <v>22000700200</v>
      </c>
      <c r="C128" s="1002" t="s">
        <v>3217</v>
      </c>
      <c r="D128" s="639">
        <v>0</v>
      </c>
      <c r="E128" s="639">
        <v>40000000</v>
      </c>
      <c r="F128" s="670">
        <v>0</v>
      </c>
      <c r="G128" s="1003">
        <f t="shared" si="12"/>
        <v>40000000</v>
      </c>
      <c r="I128" s="4"/>
    </row>
    <row r="129" spans="1:9" ht="14.1" customHeight="1" x14ac:dyDescent="0.25">
      <c r="A129" s="1034">
        <v>15</v>
      </c>
      <c r="B129" s="1002">
        <v>14000100100</v>
      </c>
      <c r="C129" s="1002" t="s">
        <v>1835</v>
      </c>
      <c r="D129" s="1003">
        <v>232244791.19</v>
      </c>
      <c r="E129" s="1003">
        <v>52000000</v>
      </c>
      <c r="F129" s="1003">
        <v>22000000</v>
      </c>
      <c r="G129" s="1003">
        <f t="shared" si="12"/>
        <v>306244791.19</v>
      </c>
      <c r="I129" s="4"/>
    </row>
    <row r="130" spans="1:9" ht="14.1" customHeight="1" x14ac:dyDescent="0.25">
      <c r="A130" s="1034">
        <v>16</v>
      </c>
      <c r="B130" s="1002">
        <v>14000200100</v>
      </c>
      <c r="C130" s="1005" t="s">
        <v>1728</v>
      </c>
      <c r="D130" s="1003">
        <v>71923498.569999993</v>
      </c>
      <c r="E130" s="1003">
        <v>15000000</v>
      </c>
      <c r="F130" s="1003">
        <v>9000000</v>
      </c>
      <c r="G130" s="1003">
        <f t="shared" si="12"/>
        <v>95923498.569999993</v>
      </c>
      <c r="I130" s="4"/>
    </row>
    <row r="131" spans="1:9" ht="14.1" customHeight="1" x14ac:dyDescent="0.25">
      <c r="A131" s="1034">
        <v>17</v>
      </c>
      <c r="B131" s="1002">
        <v>11101000100</v>
      </c>
      <c r="C131" s="1002" t="s">
        <v>220</v>
      </c>
      <c r="D131" s="1003">
        <v>0</v>
      </c>
      <c r="E131" s="1003">
        <v>20500000</v>
      </c>
      <c r="F131" s="1003">
        <v>0</v>
      </c>
      <c r="G131" s="1003">
        <f t="shared" si="12"/>
        <v>20500000</v>
      </c>
      <c r="I131" s="4"/>
    </row>
    <row r="132" spans="1:9" ht="14.1" customHeight="1" x14ac:dyDescent="0.25">
      <c r="A132" s="1034">
        <v>18</v>
      </c>
      <c r="B132" s="1002">
        <v>11105100100</v>
      </c>
      <c r="C132" s="1002" t="s">
        <v>2467</v>
      </c>
      <c r="D132" s="1023">
        <v>0</v>
      </c>
      <c r="E132" s="1003">
        <v>9750000</v>
      </c>
      <c r="F132" s="1023">
        <v>0</v>
      </c>
      <c r="G132" s="1003">
        <f t="shared" si="12"/>
        <v>9750000</v>
      </c>
      <c r="I132" s="4"/>
    </row>
    <row r="133" spans="1:9" ht="14.1" customHeight="1" x14ac:dyDescent="0.25">
      <c r="A133" s="1455" t="s">
        <v>3472</v>
      </c>
      <c r="B133" s="1455"/>
      <c r="C133" s="1455"/>
      <c r="D133" s="1008">
        <f>SUM(D113:D132)</f>
        <v>828349757.6099999</v>
      </c>
      <c r="E133" s="1008">
        <f>SUM(E113:E132)</f>
        <v>712350000</v>
      </c>
      <c r="F133" s="1024">
        <f>SUM(F113:F132)</f>
        <v>4564071541</v>
      </c>
      <c r="G133" s="1008">
        <f>SUM(G113:G132)</f>
        <v>6104771298.6099997</v>
      </c>
      <c r="I133" s="275"/>
    </row>
    <row r="134" spans="1:9" ht="14.1" customHeight="1" x14ac:dyDescent="0.25">
      <c r="A134" s="1000">
        <v>12</v>
      </c>
      <c r="B134" s="1460" t="s">
        <v>526</v>
      </c>
      <c r="C134" s="1460"/>
      <c r="D134" s="1460"/>
      <c r="E134" s="1460"/>
      <c r="F134" s="1460"/>
      <c r="G134" s="1460"/>
    </row>
    <row r="135" spans="1:9" ht="14.1" customHeight="1" x14ac:dyDescent="0.25">
      <c r="A135" s="1001">
        <v>1</v>
      </c>
      <c r="B135" s="1002">
        <v>11100100100</v>
      </c>
      <c r="C135" s="1005" t="s">
        <v>540</v>
      </c>
      <c r="D135" s="1003">
        <v>197145700.11000001</v>
      </c>
      <c r="E135" s="639">
        <v>364598000</v>
      </c>
      <c r="F135" s="1003">
        <v>1330500000</v>
      </c>
      <c r="G135" s="1003">
        <f t="shared" ref="G135:G167" si="13">D135+E135+F135</f>
        <v>1892243700.1100001</v>
      </c>
    </row>
    <row r="136" spans="1:9" ht="14.1" customHeight="1" x14ac:dyDescent="0.25">
      <c r="A136" s="1001">
        <v>2</v>
      </c>
      <c r="B136" s="1002">
        <v>11100100200</v>
      </c>
      <c r="C136" s="1002" t="s">
        <v>447</v>
      </c>
      <c r="D136" s="1003">
        <v>138248917.38999999</v>
      </c>
      <c r="E136" s="639">
        <v>162500000</v>
      </c>
      <c r="F136" s="1003">
        <v>157000000</v>
      </c>
      <c r="G136" s="1003">
        <f t="shared" si="13"/>
        <v>457748917.38999999</v>
      </c>
    </row>
    <row r="137" spans="1:9" ht="14.1" customHeight="1" x14ac:dyDescent="0.25">
      <c r="A137" s="1001">
        <v>3</v>
      </c>
      <c r="B137" s="1002">
        <v>11100300100</v>
      </c>
      <c r="C137" s="1002" t="s">
        <v>1938</v>
      </c>
      <c r="D137" s="1003">
        <v>0</v>
      </c>
      <c r="E137" s="639">
        <v>3000000</v>
      </c>
      <c r="F137" s="1003">
        <v>10000000</v>
      </c>
      <c r="G137" s="1003">
        <f>D137+E137+F137</f>
        <v>13000000</v>
      </c>
    </row>
    <row r="138" spans="1:9" ht="14.1" customHeight="1" x14ac:dyDescent="0.25">
      <c r="A138" s="1001">
        <v>4</v>
      </c>
      <c r="B138" s="1002">
        <v>11101300100</v>
      </c>
      <c r="C138" s="1005" t="s">
        <v>3005</v>
      </c>
      <c r="D138" s="1003">
        <v>0</v>
      </c>
      <c r="E138" s="639">
        <v>16250000</v>
      </c>
      <c r="F138" s="1003">
        <v>0</v>
      </c>
      <c r="G138" s="1003">
        <f>D138+E138+F138</f>
        <v>16250000</v>
      </c>
    </row>
    <row r="139" spans="1:9" ht="14.1" customHeight="1" x14ac:dyDescent="0.25">
      <c r="A139" s="1001">
        <v>5</v>
      </c>
      <c r="B139" s="1002">
        <v>11101300200</v>
      </c>
      <c r="C139" s="1002" t="s">
        <v>526</v>
      </c>
      <c r="D139" s="1003">
        <v>69978342.120000005</v>
      </c>
      <c r="E139" s="639">
        <v>8450000</v>
      </c>
      <c r="F139" s="1003">
        <v>230000000</v>
      </c>
      <c r="G139" s="1003">
        <f t="shared" si="13"/>
        <v>308428342.12</v>
      </c>
    </row>
    <row r="140" spans="1:9" ht="14.1" customHeight="1" x14ac:dyDescent="0.25">
      <c r="A140" s="1001">
        <v>6</v>
      </c>
      <c r="B140" s="1002">
        <v>11101400100</v>
      </c>
      <c r="C140" s="1005" t="s">
        <v>3135</v>
      </c>
      <c r="D140" s="1003">
        <v>851896178.36000001</v>
      </c>
      <c r="E140" s="639">
        <v>9750000</v>
      </c>
      <c r="F140" s="1003">
        <v>560000000</v>
      </c>
      <c r="G140" s="1003">
        <f t="shared" si="13"/>
        <v>1421646178.3600001</v>
      </c>
    </row>
    <row r="141" spans="1:9" ht="14.1" customHeight="1" x14ac:dyDescent="0.25">
      <c r="A141" s="1001">
        <v>7</v>
      </c>
      <c r="B141" s="1002">
        <v>11101700100</v>
      </c>
      <c r="C141" s="1005" t="s">
        <v>250</v>
      </c>
      <c r="D141" s="1003">
        <v>55189132.229999997</v>
      </c>
      <c r="E141" s="639">
        <v>13325000</v>
      </c>
      <c r="F141" s="1003">
        <v>23000000</v>
      </c>
      <c r="G141" s="1003">
        <f t="shared" si="13"/>
        <v>91514132.229999989</v>
      </c>
    </row>
    <row r="142" spans="1:9" ht="14.1" customHeight="1" x14ac:dyDescent="0.25">
      <c r="A142" s="1001">
        <v>8</v>
      </c>
      <c r="B142" s="1002">
        <v>11102100100</v>
      </c>
      <c r="C142" s="1002" t="s">
        <v>664</v>
      </c>
      <c r="D142" s="1003">
        <v>11063120.1</v>
      </c>
      <c r="E142" s="639">
        <v>12000000</v>
      </c>
      <c r="F142" s="1003">
        <v>15000000</v>
      </c>
      <c r="G142" s="1003">
        <f t="shared" si="13"/>
        <v>38063120.100000001</v>
      </c>
    </row>
    <row r="143" spans="1:9" ht="14.1" customHeight="1" x14ac:dyDescent="0.25">
      <c r="A143" s="1001">
        <v>9</v>
      </c>
      <c r="B143" s="1002">
        <v>11102100200</v>
      </c>
      <c r="C143" s="1002" t="s">
        <v>650</v>
      </c>
      <c r="D143" s="1003">
        <v>19475436.600000001</v>
      </c>
      <c r="E143" s="639">
        <v>11700000</v>
      </c>
      <c r="F143" s="1003">
        <v>33000000</v>
      </c>
      <c r="G143" s="1003">
        <f t="shared" si="13"/>
        <v>64175436.600000001</v>
      </c>
    </row>
    <row r="144" spans="1:9" ht="14.1" customHeight="1" x14ac:dyDescent="0.25">
      <c r="A144" s="1001">
        <v>10</v>
      </c>
      <c r="B144" s="1002">
        <v>11103500100</v>
      </c>
      <c r="C144" s="1005" t="s">
        <v>2108</v>
      </c>
      <c r="D144" s="1003">
        <v>39012676.159999996</v>
      </c>
      <c r="E144" s="639">
        <v>13000000</v>
      </c>
      <c r="F144" s="1003">
        <v>7000000</v>
      </c>
      <c r="G144" s="1003">
        <f t="shared" si="13"/>
        <v>59012676.159999996</v>
      </c>
    </row>
    <row r="145" spans="1:7" ht="14.1" customHeight="1" x14ac:dyDescent="0.25">
      <c r="A145" s="1001">
        <v>11</v>
      </c>
      <c r="B145" s="1002">
        <v>11103500200</v>
      </c>
      <c r="C145" s="1002" t="s">
        <v>2631</v>
      </c>
      <c r="D145" s="1003">
        <v>29478369.379999999</v>
      </c>
      <c r="E145" s="639">
        <v>12000000</v>
      </c>
      <c r="F145" s="1003">
        <v>86500000</v>
      </c>
      <c r="G145" s="1003">
        <f t="shared" si="13"/>
        <v>127978369.38</v>
      </c>
    </row>
    <row r="146" spans="1:7" ht="14.1" customHeight="1" x14ac:dyDescent="0.25">
      <c r="A146" s="1001">
        <v>12</v>
      </c>
      <c r="B146" s="1002">
        <v>11103700100</v>
      </c>
      <c r="C146" s="1002" t="s">
        <v>1689</v>
      </c>
      <c r="D146" s="1003">
        <v>0</v>
      </c>
      <c r="E146" s="639">
        <v>3575000</v>
      </c>
      <c r="F146" s="1003">
        <v>30200000</v>
      </c>
      <c r="G146" s="1003">
        <f t="shared" si="13"/>
        <v>33775000</v>
      </c>
    </row>
    <row r="147" spans="1:7" ht="14.1" customHeight="1" x14ac:dyDescent="0.25">
      <c r="A147" s="1001">
        <v>13</v>
      </c>
      <c r="B147" s="1002">
        <v>11103800100</v>
      </c>
      <c r="C147" s="1002" t="s">
        <v>264</v>
      </c>
      <c r="D147" s="1003">
        <v>0</v>
      </c>
      <c r="E147" s="639">
        <v>9000000</v>
      </c>
      <c r="F147" s="1003">
        <v>9000000</v>
      </c>
      <c r="G147" s="1003">
        <f t="shared" si="13"/>
        <v>18000000</v>
      </c>
    </row>
    <row r="148" spans="1:7" x14ac:dyDescent="0.25">
      <c r="A148" s="1001">
        <v>14</v>
      </c>
      <c r="B148" s="1002">
        <v>11104400100</v>
      </c>
      <c r="C148" s="1005" t="s">
        <v>1527</v>
      </c>
      <c r="D148" s="1003">
        <v>37379652.590000004</v>
      </c>
      <c r="E148" s="639">
        <v>13000000</v>
      </c>
      <c r="F148" s="1003">
        <v>12500000</v>
      </c>
      <c r="G148" s="1003">
        <f t="shared" si="13"/>
        <v>62879652.590000004</v>
      </c>
    </row>
    <row r="149" spans="1:7" x14ac:dyDescent="0.25">
      <c r="A149" s="1001">
        <v>15</v>
      </c>
      <c r="B149" s="1002">
        <v>11113200100</v>
      </c>
      <c r="C149" s="1039" t="s">
        <v>635</v>
      </c>
      <c r="D149" s="633">
        <v>0</v>
      </c>
      <c r="E149" s="639">
        <v>10400000</v>
      </c>
      <c r="F149" s="1003">
        <v>19000000</v>
      </c>
      <c r="G149" s="1003">
        <f t="shared" si="13"/>
        <v>29400000</v>
      </c>
    </row>
    <row r="150" spans="1:7" ht="14.1" customHeight="1" x14ac:dyDescent="0.25">
      <c r="A150" s="1001">
        <v>16</v>
      </c>
      <c r="B150" s="1002">
        <v>12400700100</v>
      </c>
      <c r="C150" s="1002" t="s">
        <v>3029</v>
      </c>
      <c r="D150" s="633">
        <v>0</v>
      </c>
      <c r="E150" s="639">
        <v>5200000</v>
      </c>
      <c r="F150" s="1003">
        <v>0</v>
      </c>
      <c r="G150" s="1003">
        <f t="shared" si="13"/>
        <v>5200000</v>
      </c>
    </row>
    <row r="151" spans="1:7" ht="14.1" customHeight="1" x14ac:dyDescent="0.25">
      <c r="A151" s="1001">
        <v>17</v>
      </c>
      <c r="B151" s="1002">
        <v>12500100100</v>
      </c>
      <c r="C151" s="1002" t="s">
        <v>1825</v>
      </c>
      <c r="D151" s="633">
        <v>0</v>
      </c>
      <c r="E151" s="639">
        <v>48000000</v>
      </c>
      <c r="F151" s="1003">
        <v>0</v>
      </c>
      <c r="G151" s="1003">
        <f t="shared" si="13"/>
        <v>48000000</v>
      </c>
    </row>
    <row r="152" spans="1:7" ht="14.1" customHeight="1" x14ac:dyDescent="0.25">
      <c r="A152" s="1001">
        <v>18</v>
      </c>
      <c r="B152" s="1002">
        <v>12500100300</v>
      </c>
      <c r="C152" s="1005" t="s">
        <v>3019</v>
      </c>
      <c r="D152" s="633">
        <v>0</v>
      </c>
      <c r="E152" s="639">
        <v>2600000</v>
      </c>
      <c r="F152" s="1003">
        <v>0</v>
      </c>
      <c r="G152" s="1003">
        <f t="shared" si="13"/>
        <v>2600000</v>
      </c>
    </row>
    <row r="153" spans="1:7" ht="14.1" customHeight="1" x14ac:dyDescent="0.25">
      <c r="A153" s="1001">
        <v>19</v>
      </c>
      <c r="B153" s="1002">
        <v>12500600100</v>
      </c>
      <c r="C153" s="1002" t="s">
        <v>2536</v>
      </c>
      <c r="D153" s="633">
        <v>0</v>
      </c>
      <c r="E153" s="639">
        <v>12400000</v>
      </c>
      <c r="F153" s="1003">
        <v>18000000</v>
      </c>
      <c r="G153" s="1003">
        <f t="shared" si="13"/>
        <v>30400000</v>
      </c>
    </row>
    <row r="154" spans="1:7" ht="14.1" customHeight="1" x14ac:dyDescent="0.25">
      <c r="A154" s="1001">
        <v>20</v>
      </c>
      <c r="B154" s="1002">
        <v>12500700100</v>
      </c>
      <c r="C154" s="1002" t="s">
        <v>1748</v>
      </c>
      <c r="D154" s="1003">
        <v>92401083.450000003</v>
      </c>
      <c r="E154" s="639">
        <v>42000000</v>
      </c>
      <c r="F154" s="1003">
        <v>102500000</v>
      </c>
      <c r="G154" s="1003">
        <f t="shared" si="13"/>
        <v>236901083.44999999</v>
      </c>
    </row>
    <row r="155" spans="1:7" x14ac:dyDescent="0.25">
      <c r="A155" s="1001">
        <v>21</v>
      </c>
      <c r="B155" s="1002">
        <v>12500700200</v>
      </c>
      <c r="C155" s="1005" t="s">
        <v>2989</v>
      </c>
      <c r="D155" s="1003">
        <v>0</v>
      </c>
      <c r="E155" s="639">
        <v>4000000</v>
      </c>
      <c r="F155" s="1003">
        <v>0</v>
      </c>
      <c r="G155" s="1003">
        <f t="shared" si="13"/>
        <v>4000000</v>
      </c>
    </row>
    <row r="156" spans="1:7" x14ac:dyDescent="0.25">
      <c r="A156" s="1001">
        <v>22</v>
      </c>
      <c r="B156" s="1002">
        <v>12500800100</v>
      </c>
      <c r="C156" s="1002" t="s">
        <v>2567</v>
      </c>
      <c r="D156" s="1003">
        <v>0</v>
      </c>
      <c r="E156" s="639">
        <v>32000000</v>
      </c>
      <c r="F156" s="1003">
        <v>60000000</v>
      </c>
      <c r="G156" s="1003">
        <f t="shared" si="13"/>
        <v>92000000</v>
      </c>
    </row>
    <row r="157" spans="1:7" x14ac:dyDescent="0.25">
      <c r="A157" s="1025"/>
      <c r="B157" s="1017"/>
      <c r="C157" s="1017"/>
      <c r="D157" s="1018" t="s">
        <v>4612</v>
      </c>
      <c r="E157" s="1037"/>
      <c r="F157" s="1019"/>
      <c r="G157" s="1019"/>
    </row>
    <row r="158" spans="1:7" x14ac:dyDescent="0.25">
      <c r="A158" s="1001">
        <v>23</v>
      </c>
      <c r="B158" s="1002">
        <v>14700100100</v>
      </c>
      <c r="C158" s="1002" t="s">
        <v>280</v>
      </c>
      <c r="D158" s="1003">
        <v>122724244.26000001</v>
      </c>
      <c r="E158" s="639">
        <v>20800000</v>
      </c>
      <c r="F158" s="1003">
        <v>11428300</v>
      </c>
      <c r="G158" s="1003">
        <f t="shared" si="13"/>
        <v>154952544.25999999</v>
      </c>
    </row>
    <row r="159" spans="1:7" x14ac:dyDescent="0.25">
      <c r="A159" s="1001">
        <v>24</v>
      </c>
      <c r="B159" s="1002">
        <v>14800100100</v>
      </c>
      <c r="C159" s="1005" t="s">
        <v>2039</v>
      </c>
      <c r="D159" s="1003">
        <v>86332754.170000002</v>
      </c>
      <c r="E159" s="639">
        <v>19500000</v>
      </c>
      <c r="F159" s="1003">
        <v>8000000</v>
      </c>
      <c r="G159" s="1003">
        <f t="shared" si="13"/>
        <v>113832754.17</v>
      </c>
    </row>
    <row r="160" spans="1:7" x14ac:dyDescent="0.25">
      <c r="A160" s="1001">
        <v>25</v>
      </c>
      <c r="B160" s="1002">
        <v>14800100200</v>
      </c>
      <c r="C160" s="1005" t="s">
        <v>3086</v>
      </c>
      <c r="D160" s="1003">
        <v>0</v>
      </c>
      <c r="E160" s="639">
        <v>4680000</v>
      </c>
      <c r="F160" s="1003">
        <v>0</v>
      </c>
      <c r="G160" s="1003">
        <f>D160+E160+F160</f>
        <v>4680000</v>
      </c>
    </row>
    <row r="161" spans="1:9" x14ac:dyDescent="0.25">
      <c r="A161" s="1001">
        <v>26</v>
      </c>
      <c r="B161" s="1002">
        <v>55100100100</v>
      </c>
      <c r="C161" s="1005" t="s">
        <v>1375</v>
      </c>
      <c r="D161" s="1003">
        <v>64304420.880000003</v>
      </c>
      <c r="E161" s="639">
        <v>13500000</v>
      </c>
      <c r="F161" s="1003">
        <v>16500000</v>
      </c>
      <c r="G161" s="1003">
        <f>D161+E161+F161</f>
        <v>94304420.879999995</v>
      </c>
    </row>
    <row r="162" spans="1:9" ht="14.1" customHeight="1" x14ac:dyDescent="0.25">
      <c r="A162" s="1001">
        <v>27</v>
      </c>
      <c r="B162" s="1002">
        <v>55100100200</v>
      </c>
      <c r="C162" s="1002" t="s">
        <v>668</v>
      </c>
      <c r="D162" s="1003">
        <v>0</v>
      </c>
      <c r="E162" s="639">
        <v>2600000</v>
      </c>
      <c r="F162" s="1003">
        <v>0</v>
      </c>
      <c r="G162" s="1003">
        <f>D162+E162+F162</f>
        <v>2600000</v>
      </c>
    </row>
    <row r="163" spans="1:9" ht="14.1" customHeight="1" x14ac:dyDescent="0.25">
      <c r="A163" s="1040">
        <v>28</v>
      </c>
      <c r="B163" s="1014">
        <v>11100200300</v>
      </c>
      <c r="C163" s="1041" t="s">
        <v>3013</v>
      </c>
      <c r="D163" s="1003">
        <v>0</v>
      </c>
      <c r="E163" s="1031">
        <v>83000000</v>
      </c>
      <c r="F163" s="1015">
        <v>0</v>
      </c>
      <c r="G163" s="1015">
        <f>D163+E163+F163</f>
        <v>83000000</v>
      </c>
    </row>
    <row r="164" spans="1:9" ht="14.1" customHeight="1" x14ac:dyDescent="0.25">
      <c r="A164" s="1001">
        <v>29</v>
      </c>
      <c r="B164" s="1002">
        <v>12500700300</v>
      </c>
      <c r="C164" s="1002" t="s">
        <v>3050</v>
      </c>
      <c r="D164" s="1003">
        <v>0</v>
      </c>
      <c r="E164" s="639">
        <v>16000000</v>
      </c>
      <c r="F164" s="1003">
        <v>0</v>
      </c>
      <c r="G164" s="1003">
        <f>D164+E164+F164</f>
        <v>16000000</v>
      </c>
    </row>
    <row r="165" spans="1:9" x14ac:dyDescent="0.25">
      <c r="A165" s="1001">
        <v>30</v>
      </c>
      <c r="B165" s="1002">
        <v>11105200100</v>
      </c>
      <c r="C165" s="1005" t="s">
        <v>438</v>
      </c>
      <c r="D165" s="1003">
        <v>0</v>
      </c>
      <c r="E165" s="639">
        <v>8450000</v>
      </c>
      <c r="F165" s="1003">
        <v>20000000</v>
      </c>
      <c r="G165" s="1003">
        <f t="shared" si="13"/>
        <v>28450000</v>
      </c>
    </row>
    <row r="166" spans="1:9" x14ac:dyDescent="0.25">
      <c r="A166" s="1001">
        <v>31</v>
      </c>
      <c r="B166" s="1002">
        <v>11100200100</v>
      </c>
      <c r="C166" s="1005" t="s">
        <v>2980</v>
      </c>
      <c r="D166" s="1003">
        <v>0</v>
      </c>
      <c r="E166" s="639">
        <v>96250000</v>
      </c>
      <c r="F166" s="1003">
        <v>0</v>
      </c>
      <c r="G166" s="1003">
        <f t="shared" si="13"/>
        <v>96250000</v>
      </c>
    </row>
    <row r="167" spans="1:9" x14ac:dyDescent="0.25">
      <c r="A167" s="1001">
        <v>32</v>
      </c>
      <c r="B167" s="1002">
        <v>12400400300</v>
      </c>
      <c r="C167" s="1005" t="s">
        <v>3739</v>
      </c>
      <c r="D167" s="1003">
        <v>60000000</v>
      </c>
      <c r="E167" s="639">
        <v>87000000</v>
      </c>
      <c r="F167" s="1003">
        <v>0</v>
      </c>
      <c r="G167" s="1003">
        <f t="shared" si="13"/>
        <v>147000000</v>
      </c>
    </row>
    <row r="168" spans="1:9" x14ac:dyDescent="0.25">
      <c r="A168" s="1001">
        <v>33</v>
      </c>
      <c r="B168" s="1002">
        <v>11111500100</v>
      </c>
      <c r="C168" s="1005" t="s">
        <v>4613</v>
      </c>
      <c r="D168" s="1003">
        <v>3088115847.6199999</v>
      </c>
      <c r="E168" s="639">
        <v>0</v>
      </c>
      <c r="F168" s="1003">
        <v>0</v>
      </c>
      <c r="G168" s="1003">
        <f>D168+E168+F168</f>
        <v>3088115847.6199999</v>
      </c>
    </row>
    <row r="169" spans="1:9" x14ac:dyDescent="0.25">
      <c r="A169" s="1001">
        <v>34</v>
      </c>
      <c r="B169" s="1002"/>
      <c r="C169" s="1005" t="s">
        <v>4614</v>
      </c>
      <c r="D169" s="1003"/>
      <c r="E169" s="639">
        <v>0</v>
      </c>
      <c r="F169" s="1003">
        <v>0</v>
      </c>
      <c r="G169" s="1003">
        <v>8340955000</v>
      </c>
    </row>
    <row r="170" spans="1:9" x14ac:dyDescent="0.25">
      <c r="A170" s="1001">
        <v>35</v>
      </c>
      <c r="B170" s="1002"/>
      <c r="C170" s="1005" t="s">
        <v>4615</v>
      </c>
      <c r="D170" s="1003"/>
      <c r="E170" s="639">
        <v>0</v>
      </c>
      <c r="F170" s="1003">
        <v>0</v>
      </c>
      <c r="G170" s="1003">
        <v>10650800000</v>
      </c>
    </row>
    <row r="171" spans="1:9" x14ac:dyDescent="0.25">
      <c r="A171" s="1455" t="s">
        <v>3473</v>
      </c>
      <c r="B171" s="1455"/>
      <c r="C171" s="1455"/>
      <c r="D171" s="1008">
        <f t="shared" ref="D171:F171" si="14">SUM(D135:D170)</f>
        <v>4962745875.4200001</v>
      </c>
      <c r="E171" s="1008">
        <f t="shared" si="14"/>
        <v>1160528000</v>
      </c>
      <c r="F171" s="1008">
        <f t="shared" si="14"/>
        <v>2759128300</v>
      </c>
      <c r="G171" s="1008">
        <f>SUM(G135:G170)</f>
        <v>27874157175.419998</v>
      </c>
      <c r="I171" s="219"/>
    </row>
    <row r="172" spans="1:9" x14ac:dyDescent="0.25">
      <c r="A172" s="1000">
        <v>13</v>
      </c>
      <c r="B172" s="1460" t="s">
        <v>3474</v>
      </c>
      <c r="C172" s="1460"/>
      <c r="D172" s="1460"/>
      <c r="E172" s="1460"/>
      <c r="F172" s="1460"/>
      <c r="G172" s="1460"/>
    </row>
    <row r="173" spans="1:9" ht="14.1" customHeight="1" x14ac:dyDescent="0.25">
      <c r="A173" s="1006">
        <v>1</v>
      </c>
      <c r="B173" s="1002">
        <v>11200300100</v>
      </c>
      <c r="C173" s="1002" t="s">
        <v>2736</v>
      </c>
      <c r="D173" s="1042">
        <v>296660580.45999998</v>
      </c>
      <c r="E173" s="1003">
        <v>780000000</v>
      </c>
      <c r="F173" s="639">
        <v>1414500000</v>
      </c>
      <c r="G173" s="1003">
        <f t="shared" ref="G173" si="15">D173+E173+F173</f>
        <v>2491160580.46</v>
      </c>
    </row>
    <row r="174" spans="1:9" ht="14.1" customHeight="1" x14ac:dyDescent="0.25">
      <c r="A174" s="1006">
        <v>2</v>
      </c>
      <c r="B174" s="1002">
        <v>11200400100</v>
      </c>
      <c r="C174" s="1039" t="s">
        <v>3339</v>
      </c>
      <c r="D174" s="1043">
        <v>35929749.729999997</v>
      </c>
      <c r="E174" s="1003">
        <v>21658000</v>
      </c>
      <c r="F174" s="1003">
        <v>18000000</v>
      </c>
      <c r="G174" s="1003">
        <f>D174+E174+F174</f>
        <v>75587749.729999989</v>
      </c>
    </row>
    <row r="175" spans="1:9" ht="14.1" customHeight="1" x14ac:dyDescent="0.25">
      <c r="A175" s="1006">
        <v>3</v>
      </c>
      <c r="B175" s="1002">
        <v>11200700200</v>
      </c>
      <c r="C175" s="1002" t="s">
        <v>3152</v>
      </c>
      <c r="D175" s="1042">
        <v>0</v>
      </c>
      <c r="E175" s="1003">
        <v>3900000</v>
      </c>
      <c r="F175" s="639">
        <v>0</v>
      </c>
      <c r="G175" s="1003">
        <f t="shared" ref="G175:G177" si="16">D175+E175+F175</f>
        <v>3900000</v>
      </c>
    </row>
    <row r="176" spans="1:9" ht="14.1" customHeight="1" x14ac:dyDescent="0.25">
      <c r="A176" s="1006">
        <v>4</v>
      </c>
      <c r="B176" s="1002">
        <v>11202100100</v>
      </c>
      <c r="C176" s="1002" t="s">
        <v>3008</v>
      </c>
      <c r="D176" s="1042">
        <v>0</v>
      </c>
      <c r="E176" s="1003">
        <v>54600000</v>
      </c>
      <c r="F176" s="639">
        <v>0</v>
      </c>
      <c r="G176" s="1003">
        <f t="shared" si="16"/>
        <v>54600000</v>
      </c>
    </row>
    <row r="177" spans="1:9" ht="14.1" customHeight="1" x14ac:dyDescent="0.25">
      <c r="A177" s="1006">
        <v>5</v>
      </c>
      <c r="B177" s="1002">
        <v>11202300100</v>
      </c>
      <c r="C177" s="1002" t="s">
        <v>2992</v>
      </c>
      <c r="D177" s="1042">
        <v>0</v>
      </c>
      <c r="E177" s="1003">
        <v>45210750</v>
      </c>
      <c r="F177" s="639">
        <v>0</v>
      </c>
      <c r="G177" s="1003">
        <f t="shared" si="16"/>
        <v>45210750</v>
      </c>
    </row>
    <row r="178" spans="1:9" ht="14.1" customHeight="1" x14ac:dyDescent="0.25">
      <c r="A178" s="1464" t="s">
        <v>3475</v>
      </c>
      <c r="B178" s="1464"/>
      <c r="C178" s="1464"/>
      <c r="D178" s="1020">
        <f>SUM(D173:D177)</f>
        <v>332590330.19</v>
      </c>
      <c r="E178" s="1020">
        <f>SUM(E173:E177)</f>
        <v>905368750</v>
      </c>
      <c r="F178" s="1044">
        <f>SUM(F173:F177)</f>
        <v>1432500000</v>
      </c>
      <c r="G178" s="1044">
        <f>SUM(G173:G177)</f>
        <v>2670459080.1900001</v>
      </c>
      <c r="I178" s="219"/>
    </row>
    <row r="179" spans="1:9" ht="14.1" customHeight="1" x14ac:dyDescent="0.25">
      <c r="A179" s="1465" t="s">
        <v>2363</v>
      </c>
      <c r="B179" s="1465"/>
      <c r="C179" s="1465"/>
      <c r="D179" s="1045">
        <f>D178+D171+D97+D111+D91+D74+D25+D19+D47+D58+D64+D133</f>
        <v>40059974547.920006</v>
      </c>
      <c r="E179" s="1045">
        <f>E178+E171+E97+E111+E91+E74+E25+E19+E47+E58+E64+E133</f>
        <v>3764833550</v>
      </c>
      <c r="F179" s="1045">
        <f>F178+F171+F97+F111+F91+F74+F25+F19+F47+F58+F64+F133</f>
        <v>12205839307</v>
      </c>
      <c r="G179" s="1045">
        <f>G178+G171+G97+G111+G91+G74+G25+G19+G47+G58+G64+G133</f>
        <v>75022402404.919998</v>
      </c>
      <c r="I179" s="275"/>
    </row>
    <row r="181" spans="1:9" ht="11.45" customHeight="1" x14ac:dyDescent="0.25">
      <c r="F181" s="275"/>
      <c r="G181" s="275"/>
    </row>
    <row r="182" spans="1:9" hidden="1" x14ac:dyDescent="0.25">
      <c r="D182" s="1240" t="s">
        <v>3412</v>
      </c>
      <c r="E182" s="1240"/>
      <c r="F182" s="227">
        <f>F184-F179</f>
        <v>-8522974157</v>
      </c>
      <c r="G182" s="227"/>
    </row>
    <row r="183" spans="1:9" hidden="1" x14ac:dyDescent="0.25">
      <c r="D183" s="12"/>
      <c r="E183" s="12"/>
      <c r="F183" s="4"/>
      <c r="G183" s="4"/>
    </row>
    <row r="184" spans="1:9" hidden="1" x14ac:dyDescent="0.25">
      <c r="D184" s="12"/>
      <c r="E184" s="12"/>
      <c r="F184" s="4">
        <f>'[3]new manual'!$H$34</f>
        <v>3682865150</v>
      </c>
      <c r="G184" s="4"/>
    </row>
    <row r="185" spans="1:9" hidden="1" x14ac:dyDescent="0.25"/>
    <row r="187" spans="1:9" x14ac:dyDescent="0.25">
      <c r="D187" s="1046"/>
    </row>
    <row r="188" spans="1:9" x14ac:dyDescent="0.25">
      <c r="G188" s="275"/>
      <c r="I188" s="275"/>
    </row>
    <row r="190" spans="1:9" x14ac:dyDescent="0.25">
      <c r="D190" s="1046" t="s">
        <v>4064</v>
      </c>
    </row>
    <row r="203" spans="4:4" ht="15.75" x14ac:dyDescent="0.25">
      <c r="D203" s="83"/>
    </row>
    <row r="205" spans="4:4" x14ac:dyDescent="0.25">
      <c r="D205" s="1046"/>
    </row>
  </sheetData>
  <mergeCells count="31">
    <mergeCell ref="D182:E182"/>
    <mergeCell ref="A133:C133"/>
    <mergeCell ref="B134:G134"/>
    <mergeCell ref="A171:C171"/>
    <mergeCell ref="B172:G172"/>
    <mergeCell ref="A178:C178"/>
    <mergeCell ref="A179:C179"/>
    <mergeCell ref="B112:G112"/>
    <mergeCell ref="B59:G59"/>
    <mergeCell ref="A64:C64"/>
    <mergeCell ref="B65:G65"/>
    <mergeCell ref="A74:C74"/>
    <mergeCell ref="B75:G75"/>
    <mergeCell ref="A91:C91"/>
    <mergeCell ref="B92:G92"/>
    <mergeCell ref="A97:C97"/>
    <mergeCell ref="B98:G98"/>
    <mergeCell ref="B100:G100"/>
    <mergeCell ref="A111:C111"/>
    <mergeCell ref="A58:C58"/>
    <mergeCell ref="A1:G1"/>
    <mergeCell ref="A2:G2"/>
    <mergeCell ref="A3:G3"/>
    <mergeCell ref="A4:G4"/>
    <mergeCell ref="B6:G6"/>
    <mergeCell ref="A19:C19"/>
    <mergeCell ref="B20:G20"/>
    <mergeCell ref="A25:C25"/>
    <mergeCell ref="B26:G26"/>
    <mergeCell ref="A47:C47"/>
    <mergeCell ref="B48:G48"/>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8"/>
  <sheetViews>
    <sheetView workbookViewId="0">
      <selection activeCell="G80" sqref="G80"/>
    </sheetView>
  </sheetViews>
  <sheetFormatPr defaultColWidth="8.85546875" defaultRowHeight="14.25" x14ac:dyDescent="0.2"/>
  <cols>
    <col min="1" max="1" width="7.28515625" style="991" customWidth="1"/>
    <col min="2" max="2" width="16.42578125" style="991" customWidth="1"/>
    <col min="3" max="3" width="55.7109375" style="992" customWidth="1"/>
    <col min="4" max="4" width="20.7109375" style="970" bestFit="1" customWidth="1"/>
    <col min="5" max="5" width="21.85546875" style="993" customWidth="1"/>
    <col min="6" max="16384" width="8.85546875" style="970"/>
  </cols>
  <sheetData>
    <row r="1" spans="1:5" x14ac:dyDescent="0.2">
      <c r="A1" s="1468" t="s">
        <v>3714</v>
      </c>
      <c r="B1" s="1468"/>
      <c r="C1" s="1468"/>
      <c r="D1" s="1468"/>
      <c r="E1" s="1468"/>
    </row>
    <row r="2" spans="1:5" x14ac:dyDescent="0.2">
      <c r="A2" s="1468" t="s">
        <v>4566</v>
      </c>
      <c r="B2" s="1468"/>
      <c r="C2" s="1468"/>
      <c r="D2" s="1468"/>
      <c r="E2" s="1468"/>
    </row>
    <row r="3" spans="1:5" x14ac:dyDescent="0.2">
      <c r="A3" s="1468" t="s">
        <v>4567</v>
      </c>
      <c r="B3" s="1468"/>
      <c r="C3" s="1468"/>
      <c r="D3" s="1468"/>
      <c r="E3" s="1468"/>
    </row>
    <row r="4" spans="1:5" x14ac:dyDescent="0.2">
      <c r="A4" s="1468" t="s">
        <v>4568</v>
      </c>
      <c r="B4" s="1468"/>
      <c r="C4" s="1468"/>
      <c r="D4" s="1468"/>
      <c r="E4" s="1468"/>
    </row>
    <row r="5" spans="1:5" x14ac:dyDescent="0.2">
      <c r="A5" s="971" t="s">
        <v>2918</v>
      </c>
      <c r="B5" s="971" t="s">
        <v>2919</v>
      </c>
      <c r="C5" s="971" t="s">
        <v>2920</v>
      </c>
      <c r="D5" s="971" t="s">
        <v>4337</v>
      </c>
      <c r="E5" s="971" t="s">
        <v>3728</v>
      </c>
    </row>
    <row r="6" spans="1:5" x14ac:dyDescent="0.2">
      <c r="A6" s="972"/>
      <c r="B6" s="972" t="s">
        <v>4569</v>
      </c>
      <c r="C6" s="973" t="s">
        <v>3502</v>
      </c>
      <c r="D6" s="974"/>
      <c r="E6" s="974"/>
    </row>
    <row r="7" spans="1:5" ht="16.899999999999999" customHeight="1" x14ac:dyDescent="0.2">
      <c r="A7" s="975" t="s">
        <v>2923</v>
      </c>
      <c r="B7" s="975" t="s">
        <v>3145</v>
      </c>
      <c r="C7" s="976" t="s">
        <v>3503</v>
      </c>
      <c r="D7" s="969">
        <v>92100000</v>
      </c>
      <c r="E7" s="977">
        <f>D7</f>
        <v>92100000</v>
      </c>
    </row>
    <row r="8" spans="1:5" ht="28.5" x14ac:dyDescent="0.2">
      <c r="A8" s="975" t="s">
        <v>2925</v>
      </c>
      <c r="B8" s="975" t="s">
        <v>3104</v>
      </c>
      <c r="C8" s="976" t="s">
        <v>3504</v>
      </c>
      <c r="D8" s="969">
        <v>1260000000</v>
      </c>
      <c r="E8" s="977">
        <f t="shared" ref="E8:E71" si="0">D8</f>
        <v>1260000000</v>
      </c>
    </row>
    <row r="9" spans="1:5" ht="28.5" x14ac:dyDescent="0.2">
      <c r="A9" s="975" t="s">
        <v>2927</v>
      </c>
      <c r="B9" s="975" t="s">
        <v>3045</v>
      </c>
      <c r="C9" s="976" t="s">
        <v>3505</v>
      </c>
      <c r="D9" s="969">
        <f>25000000+2100000000</f>
        <v>2125000000</v>
      </c>
      <c r="E9" s="977">
        <f t="shared" si="0"/>
        <v>2125000000</v>
      </c>
    </row>
    <row r="10" spans="1:5" x14ac:dyDescent="0.2">
      <c r="A10" s="975" t="s">
        <v>2929</v>
      </c>
      <c r="B10" s="975" t="s">
        <v>3092</v>
      </c>
      <c r="C10" s="976" t="s">
        <v>3506</v>
      </c>
      <c r="D10" s="969">
        <v>1847714285.7142859</v>
      </c>
      <c r="E10" s="977">
        <f t="shared" si="0"/>
        <v>1847714285.7142859</v>
      </c>
    </row>
    <row r="11" spans="1:5" x14ac:dyDescent="0.2">
      <c r="A11" s="975" t="s">
        <v>2931</v>
      </c>
      <c r="B11" s="975" t="s">
        <v>2928</v>
      </c>
      <c r="C11" s="976" t="s">
        <v>3508</v>
      </c>
      <c r="D11" s="969">
        <v>82100000</v>
      </c>
      <c r="E11" s="977">
        <f t="shared" si="0"/>
        <v>82100000</v>
      </c>
    </row>
    <row r="12" spans="1:5" x14ac:dyDescent="0.2">
      <c r="A12" s="975" t="s">
        <v>2933</v>
      </c>
      <c r="B12" s="975" t="s">
        <v>2945</v>
      </c>
      <c r="C12" s="976" t="s">
        <v>3509</v>
      </c>
      <c r="D12" s="969">
        <v>32000000</v>
      </c>
      <c r="E12" s="977">
        <f t="shared" si="0"/>
        <v>32000000</v>
      </c>
    </row>
    <row r="13" spans="1:5" x14ac:dyDescent="0.2">
      <c r="A13" s="975" t="s">
        <v>2936</v>
      </c>
      <c r="B13" s="975" t="s">
        <v>3219</v>
      </c>
      <c r="C13" s="976" t="s">
        <v>3510</v>
      </c>
      <c r="D13" s="969">
        <v>9000000</v>
      </c>
      <c r="E13" s="977">
        <f t="shared" si="0"/>
        <v>9000000</v>
      </c>
    </row>
    <row r="14" spans="1:5" x14ac:dyDescent="0.2">
      <c r="A14" s="975" t="s">
        <v>2938</v>
      </c>
      <c r="B14" s="975" t="s">
        <v>2959</v>
      </c>
      <c r="C14" s="976" t="s">
        <v>3511</v>
      </c>
      <c r="D14" s="969">
        <v>100000000</v>
      </c>
      <c r="E14" s="977">
        <f t="shared" si="0"/>
        <v>100000000</v>
      </c>
    </row>
    <row r="15" spans="1:5" x14ac:dyDescent="0.2">
      <c r="A15" s="975" t="s">
        <v>2940</v>
      </c>
      <c r="B15" s="975" t="s">
        <v>3120</v>
      </c>
      <c r="C15" s="976" t="s">
        <v>3513</v>
      </c>
      <c r="D15" s="969">
        <v>110000000</v>
      </c>
      <c r="E15" s="977">
        <f t="shared" si="0"/>
        <v>110000000</v>
      </c>
    </row>
    <row r="16" spans="1:5" x14ac:dyDescent="0.2">
      <c r="A16" s="978" t="s">
        <v>3515</v>
      </c>
      <c r="B16" s="978"/>
      <c r="C16" s="979"/>
      <c r="D16" s="980">
        <f>SUM(D7:D15)</f>
        <v>5657914285.7142859</v>
      </c>
      <c r="E16" s="980">
        <f>SUM(E7:E15)</f>
        <v>5657914285.7142859</v>
      </c>
    </row>
    <row r="17" spans="1:5" x14ac:dyDescent="0.2">
      <c r="A17" s="978"/>
      <c r="B17" s="978" t="s">
        <v>4570</v>
      </c>
      <c r="C17" s="979" t="s">
        <v>3516</v>
      </c>
      <c r="D17" s="981"/>
      <c r="E17" s="977"/>
    </row>
    <row r="18" spans="1:5" x14ac:dyDescent="0.2">
      <c r="A18" s="975" t="s">
        <v>2923</v>
      </c>
      <c r="B18" s="975" t="s">
        <v>3098</v>
      </c>
      <c r="C18" s="976" t="s">
        <v>3517</v>
      </c>
      <c r="D18" s="969">
        <v>258500000</v>
      </c>
      <c r="E18" s="977">
        <f t="shared" si="0"/>
        <v>258500000</v>
      </c>
    </row>
    <row r="19" spans="1:5" x14ac:dyDescent="0.2">
      <c r="A19" s="975" t="s">
        <v>2925</v>
      </c>
      <c r="B19" s="975" t="s">
        <v>2961</v>
      </c>
      <c r="C19" s="976" t="s">
        <v>3518</v>
      </c>
      <c r="D19" s="969">
        <v>2000000</v>
      </c>
      <c r="E19" s="977">
        <f t="shared" si="0"/>
        <v>2000000</v>
      </c>
    </row>
    <row r="20" spans="1:5" x14ac:dyDescent="0.2">
      <c r="A20" s="975" t="s">
        <v>2927</v>
      </c>
      <c r="B20" s="975" t="s">
        <v>3088</v>
      </c>
      <c r="C20" s="976" t="s">
        <v>3519</v>
      </c>
      <c r="D20" s="969">
        <v>615400000</v>
      </c>
      <c r="E20" s="977">
        <f t="shared" si="0"/>
        <v>615400000</v>
      </c>
    </row>
    <row r="21" spans="1:5" x14ac:dyDescent="0.2">
      <c r="A21" s="975" t="s">
        <v>2929</v>
      </c>
      <c r="B21" s="975" t="s">
        <v>3102</v>
      </c>
      <c r="C21" s="976" t="s">
        <v>3521</v>
      </c>
      <c r="D21" s="969">
        <v>20000000</v>
      </c>
      <c r="E21" s="977">
        <f t="shared" si="0"/>
        <v>20000000</v>
      </c>
    </row>
    <row r="22" spans="1:5" x14ac:dyDescent="0.2">
      <c r="A22" s="975" t="s">
        <v>2931</v>
      </c>
      <c r="B22" s="975" t="s">
        <v>4571</v>
      </c>
      <c r="C22" s="976" t="s">
        <v>3522</v>
      </c>
      <c r="D22" s="969">
        <v>515000000</v>
      </c>
      <c r="E22" s="977">
        <f t="shared" si="0"/>
        <v>515000000</v>
      </c>
    </row>
    <row r="23" spans="1:5" x14ac:dyDescent="0.2">
      <c r="A23" s="978" t="s">
        <v>3515</v>
      </c>
      <c r="B23" s="978"/>
      <c r="C23" s="979"/>
      <c r="D23" s="980">
        <f>SUM(D18:D22)</f>
        <v>1410900000</v>
      </c>
      <c r="E23" s="980">
        <f>SUM(E17:E22)</f>
        <v>1410900000</v>
      </c>
    </row>
    <row r="24" spans="1:5" x14ac:dyDescent="0.2">
      <c r="A24" s="978"/>
      <c r="B24" s="978" t="s">
        <v>4572</v>
      </c>
      <c r="C24" s="979" t="s">
        <v>3523</v>
      </c>
      <c r="D24" s="981"/>
      <c r="E24" s="977"/>
    </row>
    <row r="25" spans="1:5" x14ac:dyDescent="0.2">
      <c r="A25" s="975" t="s">
        <v>2923</v>
      </c>
      <c r="B25" s="975" t="s">
        <v>3195</v>
      </c>
      <c r="C25" s="976" t="s">
        <v>3524</v>
      </c>
      <c r="D25" s="969">
        <v>1000000</v>
      </c>
      <c r="E25" s="977">
        <f t="shared" si="0"/>
        <v>1000000</v>
      </c>
    </row>
    <row r="26" spans="1:5" x14ac:dyDescent="0.2">
      <c r="A26" s="975" t="s">
        <v>2925</v>
      </c>
      <c r="B26" s="975" t="s">
        <v>3203</v>
      </c>
      <c r="C26" s="976" t="s">
        <v>3525</v>
      </c>
      <c r="D26" s="969">
        <v>1000000</v>
      </c>
      <c r="E26" s="977">
        <f t="shared" si="0"/>
        <v>1000000</v>
      </c>
    </row>
    <row r="27" spans="1:5" x14ac:dyDescent="0.2">
      <c r="A27" s="975" t="s">
        <v>2927</v>
      </c>
      <c r="B27" s="975" t="s">
        <v>3110</v>
      </c>
      <c r="C27" s="976" t="s">
        <v>3526</v>
      </c>
      <c r="D27" s="969">
        <f>52250000+160000000</f>
        <v>212250000</v>
      </c>
      <c r="E27" s="977">
        <f t="shared" si="0"/>
        <v>212250000</v>
      </c>
    </row>
    <row r="28" spans="1:5" x14ac:dyDescent="0.2">
      <c r="A28" s="975" t="s">
        <v>2929</v>
      </c>
      <c r="B28" s="975" t="s">
        <v>2930</v>
      </c>
      <c r="C28" s="976" t="s">
        <v>3527</v>
      </c>
      <c r="D28" s="969">
        <v>6600000</v>
      </c>
      <c r="E28" s="977">
        <f t="shared" si="0"/>
        <v>6600000</v>
      </c>
    </row>
    <row r="29" spans="1:5" x14ac:dyDescent="0.2">
      <c r="A29" s="975" t="s">
        <v>2931</v>
      </c>
      <c r="B29" s="975" t="s">
        <v>3180</v>
      </c>
      <c r="C29" s="976" t="s">
        <v>3529</v>
      </c>
      <c r="D29" s="969">
        <v>1000000</v>
      </c>
      <c r="E29" s="977">
        <f t="shared" si="0"/>
        <v>1000000</v>
      </c>
    </row>
    <row r="30" spans="1:5" x14ac:dyDescent="0.2">
      <c r="A30" s="975" t="s">
        <v>2933</v>
      </c>
      <c r="B30" s="975" t="s">
        <v>3193</v>
      </c>
      <c r="C30" s="976" t="s">
        <v>3530</v>
      </c>
      <c r="D30" s="969">
        <v>1000000</v>
      </c>
      <c r="E30" s="977">
        <f t="shared" si="0"/>
        <v>1000000</v>
      </c>
    </row>
    <row r="31" spans="1:5" x14ac:dyDescent="0.2">
      <c r="A31" s="975" t="s">
        <v>2936</v>
      </c>
      <c r="B31" s="975" t="s">
        <v>3206</v>
      </c>
      <c r="C31" s="976" t="s">
        <v>3531</v>
      </c>
      <c r="D31" s="969">
        <v>1000000</v>
      </c>
      <c r="E31" s="977">
        <f t="shared" si="0"/>
        <v>1000000</v>
      </c>
    </row>
    <row r="32" spans="1:5" x14ac:dyDescent="0.2">
      <c r="A32" s="975" t="s">
        <v>2938</v>
      </c>
      <c r="B32" s="975" t="s">
        <v>3208</v>
      </c>
      <c r="C32" s="976" t="s">
        <v>3532</v>
      </c>
      <c r="D32" s="969">
        <v>1000000</v>
      </c>
      <c r="E32" s="977">
        <f t="shared" si="0"/>
        <v>1000000</v>
      </c>
    </row>
    <row r="33" spans="1:5" x14ac:dyDescent="0.2">
      <c r="A33" s="975" t="s">
        <v>2940</v>
      </c>
      <c r="B33" s="975" t="s">
        <v>3210</v>
      </c>
      <c r="C33" s="976" t="s">
        <v>3533</v>
      </c>
      <c r="D33" s="969">
        <v>1500000</v>
      </c>
      <c r="E33" s="977">
        <f t="shared" si="0"/>
        <v>1500000</v>
      </c>
    </row>
    <row r="34" spans="1:5" x14ac:dyDescent="0.2">
      <c r="A34" s="1466" t="s">
        <v>4549</v>
      </c>
      <c r="B34" s="1466"/>
      <c r="C34" s="1466"/>
      <c r="D34" s="1466"/>
      <c r="E34" s="1466"/>
    </row>
    <row r="35" spans="1:5" x14ac:dyDescent="0.2">
      <c r="A35" s="975" t="s">
        <v>2942</v>
      </c>
      <c r="B35" s="975" t="s">
        <v>3212</v>
      </c>
      <c r="C35" s="976" t="s">
        <v>3534</v>
      </c>
      <c r="D35" s="969">
        <v>1000000</v>
      </c>
      <c r="E35" s="977">
        <f t="shared" si="0"/>
        <v>1000000</v>
      </c>
    </row>
    <row r="36" spans="1:5" x14ac:dyDescent="0.2">
      <c r="A36" s="975" t="s">
        <v>2944</v>
      </c>
      <c r="B36" s="975" t="s">
        <v>3214</v>
      </c>
      <c r="C36" s="976" t="s">
        <v>3535</v>
      </c>
      <c r="D36" s="969">
        <v>1000000</v>
      </c>
      <c r="E36" s="977">
        <f t="shared" si="0"/>
        <v>1000000</v>
      </c>
    </row>
    <row r="37" spans="1:5" x14ac:dyDescent="0.2">
      <c r="A37" s="975" t="s">
        <v>2946</v>
      </c>
      <c r="B37" s="975" t="s">
        <v>3112</v>
      </c>
      <c r="C37" s="976" t="s">
        <v>3536</v>
      </c>
      <c r="D37" s="969">
        <v>529000000</v>
      </c>
      <c r="E37" s="977">
        <f t="shared" si="0"/>
        <v>529000000</v>
      </c>
    </row>
    <row r="38" spans="1:5" ht="28.5" x14ac:dyDescent="0.2">
      <c r="A38" s="975" t="s">
        <v>2949</v>
      </c>
      <c r="B38" s="975" t="s">
        <v>3184</v>
      </c>
      <c r="C38" s="976" t="s">
        <v>3539</v>
      </c>
      <c r="D38" s="969">
        <f>28500000+3054768157.72</f>
        <v>3083268157.7199998</v>
      </c>
      <c r="E38" s="977">
        <f t="shared" si="0"/>
        <v>3083268157.7199998</v>
      </c>
    </row>
    <row r="39" spans="1:5" x14ac:dyDescent="0.2">
      <c r="A39" s="975" t="s">
        <v>2951</v>
      </c>
      <c r="B39" s="975" t="s">
        <v>3096</v>
      </c>
      <c r="C39" s="976" t="s">
        <v>3542</v>
      </c>
      <c r="D39" s="969">
        <v>3000000</v>
      </c>
      <c r="E39" s="977">
        <f t="shared" si="0"/>
        <v>3000000</v>
      </c>
    </row>
    <row r="40" spans="1:5" x14ac:dyDescent="0.2">
      <c r="A40" s="975" t="s">
        <v>2953</v>
      </c>
      <c r="B40" s="975" t="s">
        <v>4573</v>
      </c>
      <c r="C40" s="976" t="s">
        <v>3543</v>
      </c>
      <c r="D40" s="969">
        <v>10000000</v>
      </c>
      <c r="E40" s="977">
        <f t="shared" si="0"/>
        <v>10000000</v>
      </c>
    </row>
    <row r="41" spans="1:5" x14ac:dyDescent="0.2">
      <c r="A41" s="975" t="s">
        <v>2956</v>
      </c>
      <c r="B41" s="975" t="s">
        <v>4574</v>
      </c>
      <c r="C41" s="976" t="s">
        <v>3544</v>
      </c>
      <c r="D41" s="969">
        <v>10000000</v>
      </c>
      <c r="E41" s="977">
        <f t="shared" si="0"/>
        <v>10000000</v>
      </c>
    </row>
    <row r="42" spans="1:5" ht="28.5" x14ac:dyDescent="0.2">
      <c r="A42" s="975" t="s">
        <v>2958</v>
      </c>
      <c r="B42" s="975" t="s">
        <v>4575</v>
      </c>
      <c r="C42" s="976" t="s">
        <v>3672</v>
      </c>
      <c r="D42" s="969">
        <v>120000000</v>
      </c>
      <c r="E42" s="977">
        <f t="shared" si="0"/>
        <v>120000000</v>
      </c>
    </row>
    <row r="43" spans="1:5" x14ac:dyDescent="0.2">
      <c r="A43" s="975" t="s">
        <v>2960</v>
      </c>
      <c r="B43" s="975" t="s">
        <v>3186</v>
      </c>
      <c r="C43" s="976" t="s">
        <v>3545</v>
      </c>
      <c r="D43" s="969">
        <v>4000000</v>
      </c>
      <c r="E43" s="977">
        <f t="shared" si="0"/>
        <v>4000000</v>
      </c>
    </row>
    <row r="44" spans="1:5" x14ac:dyDescent="0.2">
      <c r="A44" s="975" t="s">
        <v>2962</v>
      </c>
      <c r="B44" s="975" t="s">
        <v>4576</v>
      </c>
      <c r="C44" s="976" t="s">
        <v>3546</v>
      </c>
      <c r="D44" s="969">
        <v>250000000</v>
      </c>
      <c r="E44" s="977">
        <f t="shared" si="0"/>
        <v>250000000</v>
      </c>
    </row>
    <row r="45" spans="1:5" x14ac:dyDescent="0.2">
      <c r="A45" s="978" t="s">
        <v>3515</v>
      </c>
      <c r="B45" s="978"/>
      <c r="C45" s="979"/>
      <c r="D45" s="980">
        <f>SUM(D25:D44)</f>
        <v>4237618157.7199998</v>
      </c>
      <c r="E45" s="980">
        <f>SUM(E25:E44)</f>
        <v>4237618157.7199998</v>
      </c>
    </row>
    <row r="46" spans="1:5" x14ac:dyDescent="0.2">
      <c r="A46" s="978"/>
      <c r="B46" s="978" t="s">
        <v>4577</v>
      </c>
      <c r="C46" s="979" t="s">
        <v>3547</v>
      </c>
      <c r="D46" s="981"/>
      <c r="E46" s="977"/>
    </row>
    <row r="47" spans="1:5" x14ac:dyDescent="0.2">
      <c r="A47" s="975" t="s">
        <v>2923</v>
      </c>
      <c r="B47" s="975" t="s">
        <v>3037</v>
      </c>
      <c r="C47" s="976" t="s">
        <v>3548</v>
      </c>
      <c r="D47" s="969">
        <v>147000000</v>
      </c>
      <c r="E47" s="977">
        <f t="shared" si="0"/>
        <v>147000000</v>
      </c>
    </row>
    <row r="48" spans="1:5" x14ac:dyDescent="0.2">
      <c r="A48" s="975" t="s">
        <v>2925</v>
      </c>
      <c r="B48" s="975" t="s">
        <v>3147</v>
      </c>
      <c r="C48" s="976" t="s">
        <v>3549</v>
      </c>
      <c r="D48" s="969">
        <f>50000000+215000000</f>
        <v>265000000</v>
      </c>
      <c r="E48" s="977">
        <f t="shared" si="0"/>
        <v>265000000</v>
      </c>
    </row>
    <row r="49" spans="1:5" x14ac:dyDescent="0.2">
      <c r="A49" s="975" t="s">
        <v>2927</v>
      </c>
      <c r="B49" s="975" t="s">
        <v>3043</v>
      </c>
      <c r="C49" s="976" t="s">
        <v>3550</v>
      </c>
      <c r="D49" s="969">
        <v>290000000</v>
      </c>
      <c r="E49" s="977">
        <f t="shared" si="0"/>
        <v>290000000</v>
      </c>
    </row>
    <row r="50" spans="1:5" x14ac:dyDescent="0.2">
      <c r="A50" s="975" t="s">
        <v>2929</v>
      </c>
      <c r="B50" s="975" t="s">
        <v>3156</v>
      </c>
      <c r="C50" s="976" t="s">
        <v>3551</v>
      </c>
      <c r="D50" s="969">
        <v>13000000</v>
      </c>
      <c r="E50" s="977">
        <f t="shared" si="0"/>
        <v>13000000</v>
      </c>
    </row>
    <row r="51" spans="1:5" x14ac:dyDescent="0.2">
      <c r="A51" s="975" t="s">
        <v>2931</v>
      </c>
      <c r="B51" s="975" t="s">
        <v>2999</v>
      </c>
      <c r="C51" s="976" t="s">
        <v>3552</v>
      </c>
      <c r="D51" s="969">
        <v>14000000</v>
      </c>
      <c r="E51" s="977">
        <f t="shared" si="0"/>
        <v>14000000</v>
      </c>
    </row>
    <row r="52" spans="1:5" x14ac:dyDescent="0.2">
      <c r="A52" s="975" t="s">
        <v>2933</v>
      </c>
      <c r="B52" s="975" t="s">
        <v>3225</v>
      </c>
      <c r="C52" s="976" t="s">
        <v>3553</v>
      </c>
      <c r="D52" s="969">
        <v>2000000</v>
      </c>
      <c r="E52" s="977">
        <f t="shared" si="0"/>
        <v>2000000</v>
      </c>
    </row>
    <row r="53" spans="1:5" x14ac:dyDescent="0.2">
      <c r="A53" s="975" t="s">
        <v>2936</v>
      </c>
      <c r="B53" s="975" t="s">
        <v>2937</v>
      </c>
      <c r="C53" s="976" t="s">
        <v>3554</v>
      </c>
      <c r="D53" s="969">
        <v>20000000</v>
      </c>
      <c r="E53" s="977">
        <f t="shared" si="0"/>
        <v>20000000</v>
      </c>
    </row>
    <row r="54" spans="1:5" x14ac:dyDescent="0.2">
      <c r="A54" s="975" t="s">
        <v>2938</v>
      </c>
      <c r="B54" s="975" t="s">
        <v>3124</v>
      </c>
      <c r="C54" s="976" t="s">
        <v>3555</v>
      </c>
      <c r="D54" s="969">
        <v>2337100000</v>
      </c>
      <c r="E54" s="977">
        <f t="shared" si="0"/>
        <v>2337100000</v>
      </c>
    </row>
    <row r="55" spans="1:5" x14ac:dyDescent="0.2">
      <c r="A55" s="975" t="s">
        <v>2940</v>
      </c>
      <c r="B55" s="975" t="s">
        <v>3223</v>
      </c>
      <c r="C55" s="976" t="s">
        <v>3556</v>
      </c>
      <c r="D55" s="969">
        <f>38100000+866000000</f>
        <v>904100000</v>
      </c>
      <c r="E55" s="977">
        <f t="shared" si="0"/>
        <v>904100000</v>
      </c>
    </row>
    <row r="56" spans="1:5" ht="28.5" x14ac:dyDescent="0.2">
      <c r="A56" s="975" t="s">
        <v>2942</v>
      </c>
      <c r="B56" s="975" t="s">
        <v>4578</v>
      </c>
      <c r="C56" s="976" t="s">
        <v>3528</v>
      </c>
      <c r="D56" s="969">
        <f>495000000+3200000000</f>
        <v>3695000000</v>
      </c>
      <c r="E56" s="977">
        <f>D56</f>
        <v>3695000000</v>
      </c>
    </row>
    <row r="57" spans="1:5" x14ac:dyDescent="0.2">
      <c r="A57" s="978" t="s">
        <v>3515</v>
      </c>
      <c r="B57" s="978"/>
      <c r="C57" s="979"/>
      <c r="D57" s="980">
        <f>SUM(D47:D56)</f>
        <v>7687200000</v>
      </c>
      <c r="E57" s="980">
        <f>SUM(E47:E56)</f>
        <v>7687200000</v>
      </c>
    </row>
    <row r="58" spans="1:5" x14ac:dyDescent="0.2">
      <c r="A58" s="978"/>
      <c r="B58" s="978" t="s">
        <v>4579</v>
      </c>
      <c r="C58" s="979" t="s">
        <v>3557</v>
      </c>
      <c r="D58" s="981"/>
      <c r="E58" s="977"/>
    </row>
    <row r="59" spans="1:5" x14ac:dyDescent="0.2">
      <c r="A59" s="975" t="s">
        <v>2923</v>
      </c>
      <c r="B59" s="975" t="s">
        <v>4580</v>
      </c>
      <c r="C59" s="976" t="s">
        <v>3558</v>
      </c>
      <c r="D59" s="969">
        <v>15000000</v>
      </c>
      <c r="E59" s="977">
        <f t="shared" si="0"/>
        <v>15000000</v>
      </c>
    </row>
    <row r="60" spans="1:5" x14ac:dyDescent="0.2">
      <c r="A60" s="975" t="s">
        <v>2925</v>
      </c>
      <c r="B60" s="975" t="s">
        <v>2924</v>
      </c>
      <c r="C60" s="976" t="s">
        <v>3559</v>
      </c>
      <c r="D60" s="969">
        <v>10000000</v>
      </c>
      <c r="E60" s="977">
        <f t="shared" si="0"/>
        <v>10000000</v>
      </c>
    </row>
    <row r="61" spans="1:5" x14ac:dyDescent="0.2">
      <c r="A61" s="975" t="s">
        <v>2927</v>
      </c>
      <c r="B61" s="975" t="s">
        <v>4581</v>
      </c>
      <c r="C61" s="976" t="s">
        <v>3560</v>
      </c>
      <c r="D61" s="969">
        <v>184000000</v>
      </c>
      <c r="E61" s="977">
        <f t="shared" si="0"/>
        <v>184000000</v>
      </c>
    </row>
    <row r="62" spans="1:5" x14ac:dyDescent="0.2">
      <c r="A62" s="975" t="s">
        <v>2929</v>
      </c>
      <c r="B62" s="975" t="s">
        <v>3128</v>
      </c>
      <c r="C62" s="976" t="s">
        <v>3561</v>
      </c>
      <c r="D62" s="969">
        <v>86540000</v>
      </c>
      <c r="E62" s="977">
        <f t="shared" si="0"/>
        <v>86540000</v>
      </c>
    </row>
    <row r="63" spans="1:5" x14ac:dyDescent="0.2">
      <c r="A63" s="975" t="s">
        <v>2931</v>
      </c>
      <c r="B63" s="975" t="s">
        <v>3130</v>
      </c>
      <c r="C63" s="976" t="s">
        <v>3562</v>
      </c>
      <c r="D63" s="969">
        <v>62000000</v>
      </c>
      <c r="E63" s="977">
        <f t="shared" si="0"/>
        <v>62000000</v>
      </c>
    </row>
    <row r="64" spans="1:5" x14ac:dyDescent="0.2">
      <c r="A64" s="978" t="s">
        <v>3515</v>
      </c>
      <c r="B64" s="975"/>
      <c r="C64" s="976"/>
      <c r="D64" s="980">
        <f>SUM(D59:D63)</f>
        <v>357540000</v>
      </c>
      <c r="E64" s="980">
        <f>SUM(E59:E63)</f>
        <v>357540000</v>
      </c>
    </row>
    <row r="65" spans="1:5" x14ac:dyDescent="0.2">
      <c r="A65" s="982"/>
      <c r="B65" s="983"/>
      <c r="C65" s="984"/>
      <c r="D65" s="985"/>
      <c r="E65" s="985"/>
    </row>
    <row r="66" spans="1:5" x14ac:dyDescent="0.2">
      <c r="A66" s="1466" t="s">
        <v>4582</v>
      </c>
      <c r="B66" s="1466"/>
      <c r="C66" s="1466"/>
      <c r="D66" s="1466"/>
      <c r="E66" s="1466"/>
    </row>
    <row r="67" spans="1:5" x14ac:dyDescent="0.2">
      <c r="A67" s="978"/>
      <c r="B67" s="978" t="s">
        <v>4583</v>
      </c>
      <c r="C67" s="979" t="s">
        <v>3563</v>
      </c>
      <c r="D67" s="986"/>
      <c r="E67" s="977"/>
    </row>
    <row r="68" spans="1:5" x14ac:dyDescent="0.2">
      <c r="A68" s="975" t="s">
        <v>2923</v>
      </c>
      <c r="B68" s="975" t="s">
        <v>3063</v>
      </c>
      <c r="C68" s="976" t="s">
        <v>3564</v>
      </c>
      <c r="D68" s="969">
        <v>12000000</v>
      </c>
      <c r="E68" s="977">
        <f t="shared" si="0"/>
        <v>12000000</v>
      </c>
    </row>
    <row r="69" spans="1:5" x14ac:dyDescent="0.2">
      <c r="A69" s="975" t="s">
        <v>2925</v>
      </c>
      <c r="B69" s="975" t="s">
        <v>3167</v>
      </c>
      <c r="C69" s="976" t="s">
        <v>3565</v>
      </c>
      <c r="D69" s="969">
        <v>23000000</v>
      </c>
      <c r="E69" s="977">
        <f t="shared" si="0"/>
        <v>23000000</v>
      </c>
    </row>
    <row r="70" spans="1:5" x14ac:dyDescent="0.2">
      <c r="A70" s="975" t="s">
        <v>2927</v>
      </c>
      <c r="B70" s="975" t="s">
        <v>3160</v>
      </c>
      <c r="C70" s="976" t="s">
        <v>3566</v>
      </c>
      <c r="D70" s="969">
        <v>50500000</v>
      </c>
      <c r="E70" s="977">
        <f t="shared" si="0"/>
        <v>50500000</v>
      </c>
    </row>
    <row r="71" spans="1:5" ht="28.5" x14ac:dyDescent="0.2">
      <c r="A71" s="975" t="s">
        <v>2929</v>
      </c>
      <c r="B71" s="975" t="s">
        <v>2926</v>
      </c>
      <c r="C71" s="976" t="s">
        <v>3567</v>
      </c>
      <c r="D71" s="969">
        <v>22000000</v>
      </c>
      <c r="E71" s="977">
        <f t="shared" si="0"/>
        <v>22000000</v>
      </c>
    </row>
    <row r="72" spans="1:5" x14ac:dyDescent="0.2">
      <c r="A72" s="975" t="s">
        <v>2931</v>
      </c>
      <c r="B72" s="975" t="s">
        <v>3116</v>
      </c>
      <c r="C72" s="976" t="s">
        <v>3568</v>
      </c>
      <c r="D72" s="969">
        <v>7000000</v>
      </c>
      <c r="E72" s="977">
        <f t="shared" ref="E72:E134" si="1">D72</f>
        <v>7000000</v>
      </c>
    </row>
    <row r="73" spans="1:5" ht="28.5" x14ac:dyDescent="0.2">
      <c r="A73" s="975" t="s">
        <v>2933</v>
      </c>
      <c r="B73" s="975" t="s">
        <v>3056</v>
      </c>
      <c r="C73" s="976" t="s">
        <v>3570</v>
      </c>
      <c r="D73" s="969">
        <v>604972410.89999998</v>
      </c>
      <c r="E73" s="977">
        <f t="shared" si="1"/>
        <v>604972410.89999998</v>
      </c>
    </row>
    <row r="74" spans="1:5" x14ac:dyDescent="0.2">
      <c r="A74" s="975" t="s">
        <v>2936</v>
      </c>
      <c r="B74" s="975" t="s">
        <v>2984</v>
      </c>
      <c r="C74" s="976" t="s">
        <v>3571</v>
      </c>
      <c r="D74" s="969">
        <f>142000000+276000000</f>
        <v>418000000</v>
      </c>
      <c r="E74" s="977">
        <f t="shared" si="1"/>
        <v>418000000</v>
      </c>
    </row>
    <row r="75" spans="1:5" x14ac:dyDescent="0.2">
      <c r="A75" s="978" t="s">
        <v>3515</v>
      </c>
      <c r="B75" s="975"/>
      <c r="C75" s="976"/>
      <c r="D75" s="980">
        <f>SUM(D68:D74)</f>
        <v>1137472410.9000001</v>
      </c>
      <c r="E75" s="980">
        <f t="shared" si="1"/>
        <v>1137472410.9000001</v>
      </c>
    </row>
    <row r="76" spans="1:5" x14ac:dyDescent="0.2">
      <c r="A76" s="978"/>
      <c r="B76" s="978" t="s">
        <v>4584</v>
      </c>
      <c r="C76" s="979" t="s">
        <v>3572</v>
      </c>
      <c r="D76" s="986"/>
      <c r="E76" s="977"/>
    </row>
    <row r="77" spans="1:5" ht="28.5" x14ac:dyDescent="0.2">
      <c r="A77" s="975" t="s">
        <v>2923</v>
      </c>
      <c r="B77" s="975" t="s">
        <v>3232</v>
      </c>
      <c r="C77" s="976" t="s">
        <v>3573</v>
      </c>
      <c r="D77" s="969">
        <f>58850000</f>
        <v>58850000</v>
      </c>
      <c r="E77" s="977">
        <f t="shared" si="1"/>
        <v>58850000</v>
      </c>
    </row>
    <row r="78" spans="1:5" x14ac:dyDescent="0.2">
      <c r="A78" s="975" t="s">
        <v>2925</v>
      </c>
      <c r="B78" s="975" t="s">
        <v>3126</v>
      </c>
      <c r="C78" s="976" t="s">
        <v>3574</v>
      </c>
      <c r="D78" s="969">
        <f>70000000+2268000000</f>
        <v>2338000000</v>
      </c>
      <c r="E78" s="977">
        <f t="shared" si="1"/>
        <v>2338000000</v>
      </c>
    </row>
    <row r="79" spans="1:5" ht="28.5" x14ac:dyDescent="0.2">
      <c r="A79" s="975" t="s">
        <v>2927</v>
      </c>
      <c r="B79" s="975" t="s">
        <v>3108</v>
      </c>
      <c r="C79" s="976" t="s">
        <v>3575</v>
      </c>
      <c r="D79" s="969">
        <v>813000000</v>
      </c>
      <c r="E79" s="977">
        <f t="shared" si="1"/>
        <v>813000000</v>
      </c>
    </row>
    <row r="80" spans="1:5" x14ac:dyDescent="0.2">
      <c r="A80" s="975" t="s">
        <v>2929</v>
      </c>
      <c r="B80" s="975" t="s">
        <v>3071</v>
      </c>
      <c r="C80" s="976" t="s">
        <v>3576</v>
      </c>
      <c r="D80" s="969">
        <v>35000000</v>
      </c>
      <c r="E80" s="977">
        <f t="shared" si="1"/>
        <v>35000000</v>
      </c>
    </row>
    <row r="81" spans="1:5" x14ac:dyDescent="0.2">
      <c r="A81" s="975" t="s">
        <v>2931</v>
      </c>
      <c r="B81" s="975" t="s">
        <v>2982</v>
      </c>
      <c r="C81" s="976" t="s">
        <v>3577</v>
      </c>
      <c r="D81" s="969">
        <v>60000000</v>
      </c>
      <c r="E81" s="977">
        <f t="shared" si="1"/>
        <v>60000000</v>
      </c>
    </row>
    <row r="82" spans="1:5" x14ac:dyDescent="0.2">
      <c r="A82" s="975" t="s">
        <v>2933</v>
      </c>
      <c r="B82" s="975" t="s">
        <v>3137</v>
      </c>
      <c r="C82" s="976" t="s">
        <v>3578</v>
      </c>
      <c r="D82" s="969">
        <v>435000000</v>
      </c>
      <c r="E82" s="977">
        <f t="shared" si="1"/>
        <v>435000000</v>
      </c>
    </row>
    <row r="83" spans="1:5" x14ac:dyDescent="0.2">
      <c r="A83" s="975" t="s">
        <v>2936</v>
      </c>
      <c r="B83" s="975" t="s">
        <v>3172</v>
      </c>
      <c r="C83" s="976" t="s">
        <v>3579</v>
      </c>
      <c r="D83" s="969">
        <v>100000000</v>
      </c>
      <c r="E83" s="977">
        <f t="shared" si="1"/>
        <v>100000000</v>
      </c>
    </row>
    <row r="84" spans="1:5" x14ac:dyDescent="0.2">
      <c r="A84" s="975" t="s">
        <v>2938</v>
      </c>
      <c r="B84" s="975" t="s">
        <v>3026</v>
      </c>
      <c r="C84" s="976" t="s">
        <v>3580</v>
      </c>
      <c r="D84" s="969">
        <v>337811800</v>
      </c>
      <c r="E84" s="977">
        <f t="shared" si="1"/>
        <v>337811800</v>
      </c>
    </row>
    <row r="85" spans="1:5" x14ac:dyDescent="0.2">
      <c r="A85" s="975" t="s">
        <v>2940</v>
      </c>
      <c r="B85" s="975" t="s">
        <v>3061</v>
      </c>
      <c r="C85" s="976" t="s">
        <v>3582</v>
      </c>
      <c r="D85" s="969">
        <v>172500000</v>
      </c>
      <c r="E85" s="977">
        <f t="shared" si="1"/>
        <v>172500000</v>
      </c>
    </row>
    <row r="86" spans="1:5" x14ac:dyDescent="0.2">
      <c r="A86" s="975" t="s">
        <v>2942</v>
      </c>
      <c r="B86" s="975" t="s">
        <v>3230</v>
      </c>
      <c r="C86" s="976" t="s">
        <v>3583</v>
      </c>
      <c r="D86" s="969">
        <v>10198000000</v>
      </c>
      <c r="E86" s="977">
        <f t="shared" si="1"/>
        <v>10198000000</v>
      </c>
    </row>
    <row r="87" spans="1:5" x14ac:dyDescent="0.2">
      <c r="A87" s="975" t="s">
        <v>2944</v>
      </c>
      <c r="B87" s="975" t="s">
        <v>3149</v>
      </c>
      <c r="C87" s="976" t="s">
        <v>3585</v>
      </c>
      <c r="D87" s="969">
        <f>23000000+60000000</f>
        <v>83000000</v>
      </c>
      <c r="E87" s="977">
        <f t="shared" si="1"/>
        <v>83000000</v>
      </c>
    </row>
    <row r="88" spans="1:5" x14ac:dyDescent="0.2">
      <c r="A88" s="975" t="s">
        <v>2946</v>
      </c>
      <c r="B88" s="975" t="s">
        <v>2975</v>
      </c>
      <c r="C88" s="976" t="s">
        <v>3587</v>
      </c>
      <c r="D88" s="969">
        <v>64000000</v>
      </c>
      <c r="E88" s="977">
        <f t="shared" si="1"/>
        <v>64000000</v>
      </c>
    </row>
    <row r="89" spans="1:5" x14ac:dyDescent="0.2">
      <c r="A89" s="975" t="s">
        <v>2949</v>
      </c>
      <c r="B89" s="975" t="s">
        <v>3243</v>
      </c>
      <c r="C89" s="976" t="s">
        <v>3589</v>
      </c>
      <c r="D89" s="969">
        <v>200000000</v>
      </c>
      <c r="E89" s="977">
        <f t="shared" si="1"/>
        <v>200000000</v>
      </c>
    </row>
    <row r="90" spans="1:5" x14ac:dyDescent="0.2">
      <c r="A90" s="978" t="s">
        <v>3515</v>
      </c>
      <c r="B90" s="975"/>
      <c r="C90" s="976"/>
      <c r="D90" s="980">
        <f>SUM(D77:D89)</f>
        <v>14895161800</v>
      </c>
      <c r="E90" s="980">
        <f t="shared" si="1"/>
        <v>14895161800</v>
      </c>
    </row>
    <row r="91" spans="1:5" x14ac:dyDescent="0.2">
      <c r="A91" s="975"/>
      <c r="B91" s="978" t="s">
        <v>4585</v>
      </c>
      <c r="C91" s="979" t="s">
        <v>3590</v>
      </c>
      <c r="D91" s="986"/>
      <c r="E91" s="977"/>
    </row>
    <row r="92" spans="1:5" x14ac:dyDescent="0.2">
      <c r="A92" s="975" t="s">
        <v>2923</v>
      </c>
      <c r="B92" s="975" t="s">
        <v>3122</v>
      </c>
      <c r="C92" s="976" t="s">
        <v>3591</v>
      </c>
      <c r="D92" s="969">
        <v>415500000</v>
      </c>
      <c r="E92" s="977">
        <f t="shared" si="1"/>
        <v>415500000</v>
      </c>
    </row>
    <row r="93" spans="1:5" x14ac:dyDescent="0.2">
      <c r="A93" s="975" t="s">
        <v>2925</v>
      </c>
      <c r="B93" s="975" t="s">
        <v>3114</v>
      </c>
      <c r="C93" s="976" t="s">
        <v>3592</v>
      </c>
      <c r="D93" s="969">
        <f>555200000</f>
        <v>555200000</v>
      </c>
      <c r="E93" s="977">
        <f t="shared" si="1"/>
        <v>555200000</v>
      </c>
    </row>
    <row r="94" spans="1:5" x14ac:dyDescent="0.2">
      <c r="A94" s="975" t="s">
        <v>2927</v>
      </c>
      <c r="B94" s="975" t="s">
        <v>2939</v>
      </c>
      <c r="C94" s="976" t="s">
        <v>3593</v>
      </c>
      <c r="D94" s="969">
        <v>1301000000</v>
      </c>
      <c r="E94" s="977">
        <f t="shared" si="1"/>
        <v>1301000000</v>
      </c>
    </row>
    <row r="95" spans="1:5" x14ac:dyDescent="0.2">
      <c r="A95" s="978" t="s">
        <v>3515</v>
      </c>
      <c r="B95" s="975"/>
      <c r="C95" s="976"/>
      <c r="D95" s="980">
        <f>SUM(D92:D94)</f>
        <v>2271700000</v>
      </c>
      <c r="E95" s="980">
        <f t="shared" si="1"/>
        <v>2271700000</v>
      </c>
    </row>
    <row r="96" spans="1:5" x14ac:dyDescent="0.2">
      <c r="A96" s="975"/>
      <c r="B96" s="978" t="s">
        <v>4586</v>
      </c>
      <c r="C96" s="979" t="s">
        <v>4587</v>
      </c>
      <c r="D96" s="986"/>
      <c r="E96" s="977"/>
    </row>
    <row r="97" spans="1:5" ht="28.5" x14ac:dyDescent="0.2">
      <c r="A97" s="975" t="s">
        <v>2923</v>
      </c>
      <c r="B97" s="975" t="s">
        <v>4588</v>
      </c>
      <c r="C97" s="976" t="s">
        <v>3595</v>
      </c>
      <c r="D97" s="987">
        <v>0</v>
      </c>
      <c r="E97" s="988">
        <f t="shared" si="1"/>
        <v>0</v>
      </c>
    </row>
    <row r="98" spans="1:5" x14ac:dyDescent="0.2">
      <c r="A98" s="978" t="s">
        <v>3515</v>
      </c>
      <c r="B98" s="975"/>
      <c r="C98" s="976"/>
      <c r="D98" s="987">
        <v>0</v>
      </c>
      <c r="E98" s="988">
        <f t="shared" si="1"/>
        <v>0</v>
      </c>
    </row>
    <row r="99" spans="1:5" ht="16.899999999999999" customHeight="1" x14ac:dyDescent="0.2">
      <c r="A99" s="1466" t="s">
        <v>4548</v>
      </c>
      <c r="B99" s="1466"/>
      <c r="C99" s="1466"/>
      <c r="D99" s="1466"/>
      <c r="E99" s="1466"/>
    </row>
    <row r="100" spans="1:5" ht="13.15" customHeight="1" x14ac:dyDescent="0.2">
      <c r="A100" s="975"/>
      <c r="B100" s="978" t="s">
        <v>2942</v>
      </c>
      <c r="C100" s="979" t="s">
        <v>3596</v>
      </c>
      <c r="D100" s="986"/>
      <c r="E100" s="977"/>
    </row>
    <row r="101" spans="1:5" x14ac:dyDescent="0.2">
      <c r="A101" s="975" t="s">
        <v>2923</v>
      </c>
      <c r="B101" s="975" t="s">
        <v>3090</v>
      </c>
      <c r="C101" s="976" t="s">
        <v>3597</v>
      </c>
      <c r="D101" s="969">
        <v>1546000000</v>
      </c>
      <c r="E101" s="977">
        <f t="shared" si="1"/>
        <v>1546000000</v>
      </c>
    </row>
    <row r="102" spans="1:5" x14ac:dyDescent="0.2">
      <c r="A102" s="975" t="s">
        <v>2925</v>
      </c>
      <c r="B102" s="975" t="s">
        <v>3080</v>
      </c>
      <c r="C102" s="976" t="s">
        <v>3598</v>
      </c>
      <c r="D102" s="969">
        <v>8000000</v>
      </c>
      <c r="E102" s="977">
        <f t="shared" si="1"/>
        <v>8000000</v>
      </c>
    </row>
    <row r="103" spans="1:5" x14ac:dyDescent="0.2">
      <c r="A103" s="975" t="s">
        <v>2931</v>
      </c>
      <c r="B103" s="975" t="s">
        <v>3132</v>
      </c>
      <c r="C103" s="976" t="s">
        <v>3601</v>
      </c>
      <c r="D103" s="969">
        <v>1075000000</v>
      </c>
      <c r="E103" s="977">
        <f t="shared" si="1"/>
        <v>1075000000</v>
      </c>
    </row>
    <row r="104" spans="1:5" x14ac:dyDescent="0.2">
      <c r="A104" s="975" t="s">
        <v>2933</v>
      </c>
      <c r="B104" s="975" t="s">
        <v>3094</v>
      </c>
      <c r="C104" s="976" t="s">
        <v>3602</v>
      </c>
      <c r="D104" s="969">
        <v>30600000</v>
      </c>
      <c r="E104" s="977">
        <f t="shared" si="1"/>
        <v>30600000</v>
      </c>
    </row>
    <row r="105" spans="1:5" x14ac:dyDescent="0.2">
      <c r="A105" s="975" t="s">
        <v>2938</v>
      </c>
      <c r="B105" s="975" t="s">
        <v>2965</v>
      </c>
      <c r="C105" s="976" t="s">
        <v>3604</v>
      </c>
      <c r="D105" s="969">
        <v>211000000</v>
      </c>
      <c r="E105" s="977">
        <f t="shared" si="1"/>
        <v>211000000</v>
      </c>
    </row>
    <row r="106" spans="1:5" x14ac:dyDescent="0.2">
      <c r="A106" s="978" t="s">
        <v>3515</v>
      </c>
      <c r="B106" s="975"/>
      <c r="C106" s="976"/>
      <c r="D106" s="980">
        <f>SUM(D101:D105)</f>
        <v>2870600000</v>
      </c>
      <c r="E106" s="980">
        <f t="shared" si="1"/>
        <v>2870600000</v>
      </c>
    </row>
    <row r="107" spans="1:5" x14ac:dyDescent="0.2">
      <c r="A107" s="978"/>
      <c r="B107" s="978" t="s">
        <v>2944</v>
      </c>
      <c r="C107" s="979" t="s">
        <v>3607</v>
      </c>
      <c r="D107" s="986"/>
      <c r="E107" s="977"/>
    </row>
    <row r="108" spans="1:5" x14ac:dyDescent="0.2">
      <c r="A108" s="975" t="s">
        <v>2923</v>
      </c>
      <c r="B108" s="975" t="s">
        <v>3052</v>
      </c>
      <c r="C108" s="976" t="s">
        <v>3608</v>
      </c>
      <c r="D108" s="969">
        <v>14000000</v>
      </c>
      <c r="E108" s="977">
        <f t="shared" si="1"/>
        <v>14000000</v>
      </c>
    </row>
    <row r="109" spans="1:5" x14ac:dyDescent="0.2">
      <c r="A109" s="975" t="s">
        <v>2925</v>
      </c>
      <c r="B109" s="975" t="s">
        <v>3106</v>
      </c>
      <c r="C109" s="976" t="s">
        <v>3610</v>
      </c>
      <c r="D109" s="969">
        <v>343840581.55000001</v>
      </c>
      <c r="E109" s="977">
        <f t="shared" si="1"/>
        <v>343840581.55000001</v>
      </c>
    </row>
    <row r="110" spans="1:5" x14ac:dyDescent="0.2">
      <c r="A110" s="975" t="s">
        <v>2927</v>
      </c>
      <c r="B110" s="975" t="s">
        <v>3021</v>
      </c>
      <c r="C110" s="976" t="s">
        <v>3614</v>
      </c>
      <c r="D110" s="969">
        <v>6000000</v>
      </c>
      <c r="E110" s="977">
        <f t="shared" si="1"/>
        <v>6000000</v>
      </c>
    </row>
    <row r="111" spans="1:5" x14ac:dyDescent="0.2">
      <c r="A111" s="975" t="s">
        <v>2929</v>
      </c>
      <c r="B111" s="975" t="s">
        <v>2943</v>
      </c>
      <c r="C111" s="976" t="s">
        <v>3615</v>
      </c>
      <c r="D111" s="969">
        <v>6000000</v>
      </c>
      <c r="E111" s="977">
        <f t="shared" si="1"/>
        <v>6000000</v>
      </c>
    </row>
    <row r="112" spans="1:5" x14ac:dyDescent="0.2">
      <c r="A112" s="975" t="s">
        <v>2931</v>
      </c>
      <c r="B112" s="975" t="s">
        <v>3143</v>
      </c>
      <c r="C112" s="976" t="s">
        <v>3616</v>
      </c>
      <c r="D112" s="969">
        <v>6900000</v>
      </c>
      <c r="E112" s="977">
        <f t="shared" si="1"/>
        <v>6900000</v>
      </c>
    </row>
    <row r="113" spans="1:5" x14ac:dyDescent="0.2">
      <c r="A113" s="975" t="s">
        <v>2933</v>
      </c>
      <c r="B113" s="975" t="s">
        <v>3118</v>
      </c>
      <c r="C113" s="976" t="s">
        <v>3617</v>
      </c>
      <c r="D113" s="969">
        <v>4110700000</v>
      </c>
      <c r="E113" s="977">
        <f t="shared" si="1"/>
        <v>4110700000</v>
      </c>
    </row>
    <row r="114" spans="1:5" x14ac:dyDescent="0.2">
      <c r="A114" s="975" t="s">
        <v>2936</v>
      </c>
      <c r="B114" s="975" t="s">
        <v>2977</v>
      </c>
      <c r="C114" s="976" t="s">
        <v>3619</v>
      </c>
      <c r="D114" s="969">
        <v>4000000</v>
      </c>
      <c r="E114" s="977">
        <f t="shared" si="1"/>
        <v>4000000</v>
      </c>
    </row>
    <row r="115" spans="1:5" x14ac:dyDescent="0.2">
      <c r="A115" s="975" t="s">
        <v>2938</v>
      </c>
      <c r="B115" s="975" t="s">
        <v>2986</v>
      </c>
      <c r="C115" s="976" t="s">
        <v>3620</v>
      </c>
      <c r="D115" s="969">
        <f>330500000+500000000</f>
        <v>830500000</v>
      </c>
      <c r="E115" s="977">
        <f t="shared" si="1"/>
        <v>830500000</v>
      </c>
    </row>
    <row r="116" spans="1:5" x14ac:dyDescent="0.2">
      <c r="A116" s="975" t="s">
        <v>2940</v>
      </c>
      <c r="B116" s="989" t="s">
        <v>2952</v>
      </c>
      <c r="C116" s="976" t="s">
        <v>3613</v>
      </c>
      <c r="D116" s="969">
        <v>56000000</v>
      </c>
      <c r="E116" s="977">
        <f t="shared" si="1"/>
        <v>56000000</v>
      </c>
    </row>
    <row r="117" spans="1:5" ht="28.5" x14ac:dyDescent="0.2">
      <c r="A117" s="975" t="s">
        <v>2942</v>
      </c>
      <c r="B117" s="975" t="s">
        <v>3191</v>
      </c>
      <c r="C117" s="976" t="s">
        <v>3621</v>
      </c>
      <c r="D117" s="969">
        <v>369206696</v>
      </c>
      <c r="E117" s="977">
        <f t="shared" si="1"/>
        <v>369206696</v>
      </c>
    </row>
    <row r="118" spans="1:5" x14ac:dyDescent="0.2">
      <c r="A118" s="978" t="s">
        <v>3515</v>
      </c>
      <c r="B118" s="975"/>
      <c r="C118" s="976"/>
      <c r="D118" s="980">
        <f>SUM(D108:D117)</f>
        <v>5747147277.5500002</v>
      </c>
      <c r="E118" s="980">
        <f t="shared" si="1"/>
        <v>5747147277.5500002</v>
      </c>
    </row>
    <row r="119" spans="1:5" x14ac:dyDescent="0.2">
      <c r="A119" s="975"/>
      <c r="B119" s="978" t="s">
        <v>2946</v>
      </c>
      <c r="C119" s="979" t="s">
        <v>3625</v>
      </c>
      <c r="D119" s="986"/>
      <c r="E119" s="977"/>
    </row>
    <row r="120" spans="1:5" x14ac:dyDescent="0.2">
      <c r="A120" s="975" t="s">
        <v>2923</v>
      </c>
      <c r="B120" s="975" t="s">
        <v>3039</v>
      </c>
      <c r="C120" s="976" t="s">
        <v>3626</v>
      </c>
      <c r="D120" s="969">
        <v>197000000</v>
      </c>
      <c r="E120" s="977">
        <f t="shared" si="1"/>
        <v>197000000</v>
      </c>
    </row>
    <row r="121" spans="1:5" x14ac:dyDescent="0.2">
      <c r="A121" s="975" t="s">
        <v>2925</v>
      </c>
      <c r="B121" s="975" t="s">
        <v>2973</v>
      </c>
      <c r="C121" s="976" t="s">
        <v>3627</v>
      </c>
      <c r="D121" s="969">
        <v>25000000</v>
      </c>
      <c r="E121" s="977">
        <f t="shared" si="1"/>
        <v>25000000</v>
      </c>
    </row>
    <row r="122" spans="1:5" x14ac:dyDescent="0.2">
      <c r="A122" s="975" t="s">
        <v>2927</v>
      </c>
      <c r="B122" s="975" t="s">
        <v>3041</v>
      </c>
      <c r="C122" s="976" t="s">
        <v>3630</v>
      </c>
      <c r="D122" s="969">
        <v>1625000</v>
      </c>
      <c r="E122" s="977">
        <f t="shared" si="1"/>
        <v>1625000</v>
      </c>
    </row>
    <row r="123" spans="1:5" x14ac:dyDescent="0.2">
      <c r="A123" s="975" t="s">
        <v>2929</v>
      </c>
      <c r="B123" s="975" t="s">
        <v>4589</v>
      </c>
      <c r="C123" s="976" t="s">
        <v>3632</v>
      </c>
      <c r="D123" s="969">
        <v>250000000</v>
      </c>
      <c r="E123" s="977">
        <f t="shared" si="1"/>
        <v>250000000</v>
      </c>
    </row>
    <row r="124" spans="1:5" x14ac:dyDescent="0.2">
      <c r="A124" s="975" t="s">
        <v>2931</v>
      </c>
      <c r="B124" s="975" t="s">
        <v>2994</v>
      </c>
      <c r="C124" s="976" t="s">
        <v>3634</v>
      </c>
      <c r="D124" s="969">
        <v>9000000</v>
      </c>
      <c r="E124" s="977">
        <f t="shared" si="1"/>
        <v>9000000</v>
      </c>
    </row>
    <row r="125" spans="1:5" x14ac:dyDescent="0.2">
      <c r="A125" s="975" t="s">
        <v>2933</v>
      </c>
      <c r="B125" s="975" t="s">
        <v>3141</v>
      </c>
      <c r="C125" s="976" t="s">
        <v>3636</v>
      </c>
      <c r="D125" s="969">
        <v>8500000</v>
      </c>
      <c r="E125" s="977">
        <f t="shared" si="1"/>
        <v>8500000</v>
      </c>
    </row>
    <row r="126" spans="1:5" x14ac:dyDescent="0.2">
      <c r="A126" s="975" t="s">
        <v>2936</v>
      </c>
      <c r="B126" s="975" t="s">
        <v>2963</v>
      </c>
      <c r="C126" s="976" t="s">
        <v>3637</v>
      </c>
      <c r="D126" s="969">
        <v>8388000</v>
      </c>
      <c r="E126" s="977">
        <f t="shared" si="1"/>
        <v>8388000</v>
      </c>
    </row>
    <row r="127" spans="1:5" x14ac:dyDescent="0.2">
      <c r="A127" s="975" t="s">
        <v>2938</v>
      </c>
      <c r="B127" s="975" t="s">
        <v>3010</v>
      </c>
      <c r="C127" s="976" t="s">
        <v>3625</v>
      </c>
      <c r="D127" s="969">
        <v>890000000</v>
      </c>
      <c r="E127" s="977">
        <f t="shared" si="1"/>
        <v>890000000</v>
      </c>
    </row>
    <row r="128" spans="1:5" hidden="1" x14ac:dyDescent="0.2">
      <c r="A128" s="975"/>
      <c r="B128" s="975" t="s">
        <v>3134</v>
      </c>
      <c r="C128" s="976" t="s">
        <v>3640</v>
      </c>
      <c r="D128" s="986"/>
      <c r="E128" s="977">
        <f t="shared" si="1"/>
        <v>0</v>
      </c>
    </row>
    <row r="129" spans="1:5" x14ac:dyDescent="0.2">
      <c r="A129" s="975" t="s">
        <v>2940</v>
      </c>
      <c r="B129" s="975" t="s">
        <v>2941</v>
      </c>
      <c r="C129" s="976" t="s">
        <v>3641</v>
      </c>
      <c r="D129" s="969">
        <v>4180000</v>
      </c>
      <c r="E129" s="977">
        <f t="shared" si="1"/>
        <v>4180000</v>
      </c>
    </row>
    <row r="130" spans="1:5" x14ac:dyDescent="0.2">
      <c r="A130" s="975" t="s">
        <v>2942</v>
      </c>
      <c r="B130" s="975" t="s">
        <v>3069</v>
      </c>
      <c r="C130" s="976" t="s">
        <v>3642</v>
      </c>
      <c r="D130" s="969">
        <v>10000000</v>
      </c>
      <c r="E130" s="977">
        <f t="shared" si="1"/>
        <v>10000000</v>
      </c>
    </row>
    <row r="131" spans="1:5" x14ac:dyDescent="0.2">
      <c r="A131" s="975" t="s">
        <v>2944</v>
      </c>
      <c r="B131" s="975" t="s">
        <v>3065</v>
      </c>
      <c r="C131" s="976" t="s">
        <v>3643</v>
      </c>
      <c r="D131" s="969">
        <v>5000000</v>
      </c>
      <c r="E131" s="977">
        <f t="shared" si="1"/>
        <v>5000000</v>
      </c>
    </row>
    <row r="132" spans="1:5" x14ac:dyDescent="0.2">
      <c r="A132" s="975" t="s">
        <v>2946</v>
      </c>
      <c r="B132" s="975" t="s">
        <v>3158</v>
      </c>
      <c r="C132" s="976" t="s">
        <v>3644</v>
      </c>
      <c r="D132" s="969">
        <v>2000000</v>
      </c>
      <c r="E132" s="977">
        <f t="shared" si="1"/>
        <v>2000000</v>
      </c>
    </row>
    <row r="133" spans="1:5" x14ac:dyDescent="0.2">
      <c r="A133" s="975" t="s">
        <v>2949</v>
      </c>
      <c r="B133" s="975" t="s">
        <v>3100</v>
      </c>
      <c r="C133" s="976" t="s">
        <v>3645</v>
      </c>
      <c r="D133" s="969">
        <v>12000000</v>
      </c>
      <c r="E133" s="977">
        <f t="shared" si="1"/>
        <v>12000000</v>
      </c>
    </row>
    <row r="134" spans="1:5" x14ac:dyDescent="0.2">
      <c r="A134" s="975" t="s">
        <v>2951</v>
      </c>
      <c r="B134" s="975" t="s">
        <v>2932</v>
      </c>
      <c r="C134" s="976" t="s">
        <v>3646</v>
      </c>
      <c r="D134" s="969">
        <v>10000000</v>
      </c>
      <c r="E134" s="977">
        <f t="shared" si="1"/>
        <v>10000000</v>
      </c>
    </row>
    <row r="135" spans="1:5" x14ac:dyDescent="0.2">
      <c r="A135" s="1466" t="s">
        <v>4590</v>
      </c>
      <c r="B135" s="1466"/>
      <c r="C135" s="1466"/>
      <c r="D135" s="1466"/>
      <c r="E135" s="1466"/>
    </row>
    <row r="136" spans="1:5" ht="15.6" customHeight="1" x14ac:dyDescent="0.2">
      <c r="A136" s="975" t="s">
        <v>2953</v>
      </c>
      <c r="B136" s="975" t="s">
        <v>2950</v>
      </c>
      <c r="C136" s="976" t="s">
        <v>3647</v>
      </c>
      <c r="D136" s="969">
        <v>4500000</v>
      </c>
      <c r="E136" s="977">
        <f t="shared" ref="E136:E149" si="2">D136</f>
        <v>4500000</v>
      </c>
    </row>
    <row r="137" spans="1:5" x14ac:dyDescent="0.2">
      <c r="A137" s="975" t="s">
        <v>2956</v>
      </c>
      <c r="B137" s="975" t="s">
        <v>2957</v>
      </c>
      <c r="C137" s="976" t="s">
        <v>3648</v>
      </c>
      <c r="D137" s="969">
        <v>18000000</v>
      </c>
      <c r="E137" s="977">
        <f t="shared" si="2"/>
        <v>18000000</v>
      </c>
    </row>
    <row r="138" spans="1:5" x14ac:dyDescent="0.2">
      <c r="A138" s="975" t="s">
        <v>2958</v>
      </c>
      <c r="B138" s="975" t="s">
        <v>3154</v>
      </c>
      <c r="C138" s="976" t="s">
        <v>3649</v>
      </c>
      <c r="D138" s="969">
        <f>29442000</f>
        <v>29442000</v>
      </c>
      <c r="E138" s="977">
        <f t="shared" si="2"/>
        <v>29442000</v>
      </c>
    </row>
    <row r="139" spans="1:5" ht="28.5" x14ac:dyDescent="0.2">
      <c r="A139" s="975" t="s">
        <v>2960</v>
      </c>
      <c r="B139" s="975" t="s">
        <v>3073</v>
      </c>
      <c r="C139" s="976" t="s">
        <v>3650</v>
      </c>
      <c r="D139" s="969">
        <v>1057100000</v>
      </c>
      <c r="E139" s="977">
        <f t="shared" si="2"/>
        <v>1057100000</v>
      </c>
    </row>
    <row r="140" spans="1:5" ht="28.5" x14ac:dyDescent="0.2">
      <c r="A140" s="975" t="s">
        <v>2995</v>
      </c>
      <c r="B140" s="975" t="s">
        <v>3221</v>
      </c>
      <c r="C140" s="976" t="s">
        <v>3652</v>
      </c>
      <c r="D140" s="969">
        <v>2200000</v>
      </c>
      <c r="E140" s="977">
        <f t="shared" si="2"/>
        <v>2200000</v>
      </c>
    </row>
    <row r="141" spans="1:5" x14ac:dyDescent="0.2">
      <c r="A141" s="975" t="s">
        <v>2998</v>
      </c>
      <c r="B141" s="975" t="s">
        <v>3139</v>
      </c>
      <c r="C141" s="976" t="s">
        <v>3653</v>
      </c>
      <c r="D141" s="969">
        <v>10000000</v>
      </c>
      <c r="E141" s="977">
        <f t="shared" si="2"/>
        <v>10000000</v>
      </c>
    </row>
    <row r="142" spans="1:5" x14ac:dyDescent="0.2">
      <c r="A142" s="975" t="s">
        <v>3000</v>
      </c>
      <c r="B142" s="975" t="s">
        <v>3075</v>
      </c>
      <c r="C142" s="976" t="s">
        <v>3654</v>
      </c>
      <c r="D142" s="969">
        <v>5000000</v>
      </c>
      <c r="E142" s="977">
        <f t="shared" si="2"/>
        <v>5000000</v>
      </c>
    </row>
    <row r="143" spans="1:5" x14ac:dyDescent="0.2">
      <c r="A143" s="975" t="s">
        <v>3006</v>
      </c>
      <c r="B143" s="975" t="s">
        <v>3054</v>
      </c>
      <c r="C143" s="976" t="s">
        <v>3655</v>
      </c>
      <c r="D143" s="969">
        <v>889000000</v>
      </c>
      <c r="E143" s="977">
        <f t="shared" si="2"/>
        <v>889000000</v>
      </c>
    </row>
    <row r="144" spans="1:5" x14ac:dyDescent="0.2">
      <c r="A144" s="975" t="s">
        <v>3022</v>
      </c>
      <c r="B144" s="975" t="s">
        <v>3182</v>
      </c>
      <c r="C144" s="976" t="s">
        <v>3659</v>
      </c>
      <c r="D144" s="969">
        <v>29600000</v>
      </c>
      <c r="E144" s="977">
        <f t="shared" si="2"/>
        <v>29600000</v>
      </c>
    </row>
    <row r="145" spans="1:5" s="990" customFormat="1" ht="28.5" x14ac:dyDescent="0.2">
      <c r="A145" s="975" t="s">
        <v>3033</v>
      </c>
      <c r="B145" s="975" t="s">
        <v>4591</v>
      </c>
      <c r="C145" s="976" t="s">
        <v>4592</v>
      </c>
      <c r="D145" s="969">
        <v>60000000</v>
      </c>
      <c r="E145" s="977">
        <f t="shared" si="2"/>
        <v>60000000</v>
      </c>
    </row>
    <row r="146" spans="1:5" x14ac:dyDescent="0.2">
      <c r="A146" s="978" t="s">
        <v>3515</v>
      </c>
      <c r="B146" s="975"/>
      <c r="C146" s="976"/>
      <c r="D146" s="980">
        <f>SUM(D120:D145)</f>
        <v>3537535000</v>
      </c>
      <c r="E146" s="980">
        <f>SUM(E120:E145)</f>
        <v>3537535000</v>
      </c>
    </row>
    <row r="147" spans="1:5" x14ac:dyDescent="0.2">
      <c r="A147" s="975"/>
      <c r="B147" s="978" t="s">
        <v>2949</v>
      </c>
      <c r="C147" s="979" t="s">
        <v>3661</v>
      </c>
      <c r="D147" s="986"/>
      <c r="E147" s="977"/>
    </row>
    <row r="148" spans="1:5" x14ac:dyDescent="0.2">
      <c r="A148" s="975" t="s">
        <v>2923</v>
      </c>
      <c r="B148" s="975" t="s">
        <v>3165</v>
      </c>
      <c r="C148" s="976" t="s">
        <v>3662</v>
      </c>
      <c r="D148" s="969">
        <v>1532000000</v>
      </c>
      <c r="E148" s="977">
        <f t="shared" si="2"/>
        <v>1532000000</v>
      </c>
    </row>
    <row r="149" spans="1:5" x14ac:dyDescent="0.2">
      <c r="A149" s="975" t="s">
        <v>2925</v>
      </c>
      <c r="B149" s="975" t="s">
        <v>3047</v>
      </c>
      <c r="C149" s="976" t="s">
        <v>3663</v>
      </c>
      <c r="D149" s="969">
        <v>12500000</v>
      </c>
      <c r="E149" s="977">
        <f t="shared" si="2"/>
        <v>12500000</v>
      </c>
    </row>
    <row r="150" spans="1:5" x14ac:dyDescent="0.2">
      <c r="A150" s="975" t="s">
        <v>3515</v>
      </c>
      <c r="B150" s="975"/>
      <c r="C150" s="976"/>
      <c r="D150" s="980">
        <f>SUM(D148:D149)</f>
        <v>1544500000</v>
      </c>
      <c r="E150" s="980">
        <f>SUM(E148:E149)</f>
        <v>1544500000</v>
      </c>
    </row>
    <row r="151" spans="1:5" x14ac:dyDescent="0.2">
      <c r="A151" s="980" t="s">
        <v>3409</v>
      </c>
      <c r="B151" s="980"/>
      <c r="C151" s="980"/>
      <c r="D151" s="980">
        <f>D150+D146+D118+D106+D95+D90+D75+D64+D57+D45+D23+D16</f>
        <v>51355288931.884285</v>
      </c>
      <c r="E151" s="980">
        <f>E150+E146+E118+E106+E95+E90+E75+E64+E57+E45+E23+E16</f>
        <v>51355288931.884285</v>
      </c>
    </row>
    <row r="168" spans="1:5" x14ac:dyDescent="0.2">
      <c r="A168" s="1467" t="s">
        <v>4593</v>
      </c>
      <c r="B168" s="1467"/>
      <c r="C168" s="1467"/>
      <c r="D168" s="1467"/>
      <c r="E168" s="1467"/>
    </row>
  </sheetData>
  <mergeCells count="9">
    <mergeCell ref="A99:E99"/>
    <mergeCell ref="A135:E135"/>
    <mergeCell ref="A168:E168"/>
    <mergeCell ref="A1:E1"/>
    <mergeCell ref="A2:E2"/>
    <mergeCell ref="A3:E3"/>
    <mergeCell ref="A4:E4"/>
    <mergeCell ref="A34:E34"/>
    <mergeCell ref="A66:E6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50"/>
  <sheetViews>
    <sheetView workbookViewId="0">
      <selection activeCell="O93" sqref="O93"/>
    </sheetView>
  </sheetViews>
  <sheetFormatPr defaultRowHeight="15" x14ac:dyDescent="0.25"/>
  <sheetData>
    <row r="1" spans="1:14" x14ac:dyDescent="0.25">
      <c r="A1" s="1271"/>
      <c r="B1" s="1271"/>
      <c r="C1" s="1271"/>
      <c r="D1" s="1271"/>
      <c r="E1" s="1271"/>
      <c r="F1" s="1271"/>
      <c r="G1" s="1271"/>
      <c r="H1" s="1271"/>
      <c r="I1" s="1271"/>
      <c r="J1" s="1271"/>
      <c r="K1" s="1271"/>
      <c r="L1" s="1271"/>
      <c r="M1" s="1271"/>
      <c r="N1" s="1271"/>
    </row>
    <row r="2" spans="1:14" x14ac:dyDescent="0.25">
      <c r="A2" s="1271"/>
      <c r="B2" s="1271"/>
      <c r="C2" s="1271"/>
      <c r="D2" s="1271"/>
      <c r="E2" s="1271"/>
      <c r="F2" s="1271"/>
      <c r="G2" s="1271"/>
      <c r="H2" s="1271"/>
      <c r="I2" s="1271"/>
      <c r="J2" s="1271"/>
      <c r="K2" s="1271"/>
      <c r="L2" s="1271"/>
      <c r="M2" s="1271"/>
      <c r="N2" s="1271"/>
    </row>
    <row r="3" spans="1:14" x14ac:dyDescent="0.25">
      <c r="A3" s="1271"/>
      <c r="B3" s="1271"/>
      <c r="C3" s="1271"/>
      <c r="D3" s="1271"/>
      <c r="E3" s="1271"/>
      <c r="F3" s="1271"/>
      <c r="G3" s="1271"/>
      <c r="H3" s="1271"/>
      <c r="I3" s="1271"/>
      <c r="J3" s="1271"/>
      <c r="K3" s="1271"/>
      <c r="L3" s="1271"/>
      <c r="M3" s="1271"/>
      <c r="N3" s="1271"/>
    </row>
    <row r="4" spans="1:14" x14ac:dyDescent="0.25">
      <c r="A4" s="1271"/>
      <c r="B4" s="1271"/>
      <c r="C4" s="1271"/>
      <c r="D4" s="1271"/>
      <c r="E4" s="1271"/>
      <c r="F4" s="1271"/>
      <c r="G4" s="1271"/>
      <c r="H4" s="1271"/>
      <c r="I4" s="1271"/>
      <c r="J4" s="1271"/>
      <c r="K4" s="1271"/>
      <c r="L4" s="1271"/>
      <c r="M4" s="1271"/>
      <c r="N4" s="1271"/>
    </row>
    <row r="5" spans="1:14" x14ac:dyDescent="0.25">
      <c r="A5" s="1271"/>
      <c r="B5" s="1271"/>
      <c r="C5" s="1271"/>
      <c r="D5" s="1271"/>
      <c r="E5" s="1271"/>
      <c r="F5" s="1271"/>
      <c r="G5" s="1271"/>
      <c r="H5" s="1271"/>
      <c r="I5" s="1271"/>
      <c r="J5" s="1271"/>
      <c r="K5" s="1271"/>
      <c r="L5" s="1271"/>
      <c r="M5" s="1271"/>
      <c r="N5" s="1271"/>
    </row>
    <row r="6" spans="1:14" x14ac:dyDescent="0.25">
      <c r="A6" s="1271"/>
      <c r="B6" s="1271"/>
      <c r="C6" s="1271"/>
      <c r="D6" s="1271"/>
      <c r="E6" s="1271"/>
      <c r="F6" s="1271"/>
      <c r="G6" s="1271"/>
      <c r="H6" s="1271"/>
      <c r="I6" s="1271"/>
      <c r="J6" s="1271"/>
      <c r="K6" s="1271"/>
      <c r="L6" s="1271"/>
      <c r="M6" s="1271"/>
      <c r="N6" s="1271"/>
    </row>
    <row r="7" spans="1:14" x14ac:dyDescent="0.25">
      <c r="A7" s="1271"/>
      <c r="B7" s="1271"/>
      <c r="C7" s="1271"/>
      <c r="D7" s="1271"/>
      <c r="E7" s="1271"/>
      <c r="F7" s="1271"/>
      <c r="G7" s="1271"/>
      <c r="H7" s="1271"/>
      <c r="I7" s="1271"/>
      <c r="J7" s="1271"/>
      <c r="K7" s="1271"/>
      <c r="L7" s="1271"/>
      <c r="M7" s="1271"/>
      <c r="N7" s="1271"/>
    </row>
    <row r="8" spans="1:14" x14ac:dyDescent="0.25">
      <c r="A8" s="1271"/>
      <c r="B8" s="1271"/>
      <c r="C8" s="1271"/>
      <c r="D8" s="1271"/>
      <c r="E8" s="1271"/>
      <c r="F8" s="1271"/>
      <c r="G8" s="1271"/>
      <c r="H8" s="1271"/>
      <c r="I8" s="1271"/>
      <c r="J8" s="1271"/>
      <c r="K8" s="1271"/>
      <c r="L8" s="1271"/>
      <c r="M8" s="1271"/>
      <c r="N8" s="1271"/>
    </row>
    <row r="9" spans="1:14" x14ac:dyDescent="0.25">
      <c r="A9" s="1271"/>
      <c r="B9" s="1271"/>
      <c r="C9" s="1271"/>
      <c r="D9" s="1271"/>
      <c r="E9" s="1271"/>
      <c r="F9" s="1271"/>
      <c r="G9" s="1271"/>
      <c r="H9" s="1271"/>
      <c r="I9" s="1271"/>
      <c r="J9" s="1271"/>
      <c r="K9" s="1271"/>
      <c r="L9" s="1271"/>
      <c r="M9" s="1271"/>
      <c r="N9" s="1271"/>
    </row>
    <row r="10" spans="1:14" x14ac:dyDescent="0.25">
      <c r="A10" s="1271"/>
      <c r="B10" s="1271"/>
      <c r="C10" s="1271"/>
      <c r="D10" s="1271"/>
      <c r="E10" s="1271"/>
      <c r="F10" s="1271"/>
      <c r="G10" s="1271"/>
      <c r="H10" s="1271"/>
      <c r="I10" s="1271"/>
      <c r="J10" s="1271"/>
      <c r="K10" s="1271"/>
      <c r="L10" s="1271"/>
      <c r="M10" s="1271"/>
      <c r="N10" s="1271"/>
    </row>
    <row r="11" spans="1:14" x14ac:dyDescent="0.25">
      <c r="A11" s="1271"/>
      <c r="B11" s="1271"/>
      <c r="C11" s="1271"/>
      <c r="D11" s="1271"/>
      <c r="E11" s="1271"/>
      <c r="F11" s="1271"/>
      <c r="G11" s="1271"/>
      <c r="H11" s="1271"/>
      <c r="I11" s="1271"/>
      <c r="J11" s="1271"/>
      <c r="K11" s="1271"/>
      <c r="L11" s="1271"/>
      <c r="M11" s="1271"/>
      <c r="N11" s="1271"/>
    </row>
    <row r="12" spans="1:14" x14ac:dyDescent="0.25">
      <c r="A12" s="1271"/>
      <c r="B12" s="1271"/>
      <c r="C12" s="1271"/>
      <c r="D12" s="1271"/>
      <c r="E12" s="1271"/>
      <c r="F12" s="1271"/>
      <c r="G12" s="1271"/>
      <c r="H12" s="1271"/>
      <c r="I12" s="1271"/>
      <c r="J12" s="1271"/>
      <c r="K12" s="1271"/>
      <c r="L12" s="1271"/>
      <c r="M12" s="1271"/>
      <c r="N12" s="1271"/>
    </row>
    <row r="13" spans="1:14" x14ac:dyDescent="0.25">
      <c r="A13" s="1271"/>
      <c r="B13" s="1271"/>
      <c r="C13" s="1271"/>
      <c r="D13" s="1271"/>
      <c r="E13" s="1271"/>
      <c r="F13" s="1271"/>
      <c r="G13" s="1271"/>
      <c r="H13" s="1271"/>
      <c r="I13" s="1271"/>
      <c r="J13" s="1271"/>
      <c r="K13" s="1271"/>
      <c r="L13" s="1271"/>
      <c r="M13" s="1271"/>
      <c r="N13" s="1271"/>
    </row>
    <row r="14" spans="1:14" x14ac:dyDescent="0.25">
      <c r="A14" s="1271"/>
      <c r="B14" s="1271"/>
      <c r="C14" s="1271"/>
      <c r="D14" s="1271"/>
      <c r="E14" s="1271"/>
      <c r="F14" s="1271"/>
      <c r="G14" s="1271"/>
      <c r="H14" s="1271"/>
      <c r="I14" s="1271"/>
      <c r="J14" s="1271"/>
      <c r="K14" s="1271"/>
      <c r="L14" s="1271"/>
      <c r="M14" s="1271"/>
      <c r="N14" s="1271"/>
    </row>
    <row r="15" spans="1:14" x14ac:dyDescent="0.25">
      <c r="A15" s="1271"/>
      <c r="B15" s="1271"/>
      <c r="C15" s="1271"/>
      <c r="D15" s="1271"/>
      <c r="E15" s="1271"/>
      <c r="F15" s="1271"/>
      <c r="G15" s="1271"/>
      <c r="H15" s="1271"/>
      <c r="I15" s="1271"/>
      <c r="J15" s="1271"/>
      <c r="K15" s="1271"/>
      <c r="L15" s="1271"/>
      <c r="M15" s="1271"/>
      <c r="N15" s="1271"/>
    </row>
    <row r="16" spans="1:14" x14ac:dyDescent="0.25">
      <c r="A16" s="1271"/>
      <c r="B16" s="1271"/>
      <c r="C16" s="1271"/>
      <c r="D16" s="1271"/>
      <c r="E16" s="1271"/>
      <c r="F16" s="1271"/>
      <c r="G16" s="1271"/>
      <c r="H16" s="1271"/>
      <c r="I16" s="1271"/>
      <c r="J16" s="1271"/>
      <c r="K16" s="1271"/>
      <c r="L16" s="1271"/>
      <c r="M16" s="1271"/>
      <c r="N16" s="1271"/>
    </row>
    <row r="17" spans="1:14" x14ac:dyDescent="0.25">
      <c r="A17" s="1271"/>
      <c r="B17" s="1271"/>
      <c r="C17" s="1271"/>
      <c r="D17" s="1271"/>
      <c r="E17" s="1271"/>
      <c r="F17" s="1271"/>
      <c r="G17" s="1271"/>
      <c r="H17" s="1271"/>
      <c r="I17" s="1271"/>
      <c r="J17" s="1271"/>
      <c r="K17" s="1271"/>
      <c r="L17" s="1271"/>
      <c r="M17" s="1271"/>
      <c r="N17" s="1271"/>
    </row>
    <row r="18" spans="1:14" x14ac:dyDescent="0.25">
      <c r="A18" s="1271"/>
      <c r="B18" s="1271"/>
      <c r="C18" s="1271"/>
      <c r="D18" s="1271"/>
      <c r="E18" s="1271"/>
      <c r="F18" s="1271"/>
      <c r="G18" s="1271"/>
      <c r="H18" s="1271"/>
      <c r="I18" s="1271"/>
      <c r="J18" s="1271"/>
      <c r="K18" s="1271"/>
      <c r="L18" s="1271"/>
      <c r="M18" s="1271"/>
      <c r="N18" s="1271"/>
    </row>
    <row r="19" spans="1:14" x14ac:dyDescent="0.25">
      <c r="A19" s="1271"/>
      <c r="B19" s="1271"/>
      <c r="C19" s="1271"/>
      <c r="D19" s="1271"/>
      <c r="E19" s="1271"/>
      <c r="F19" s="1271"/>
      <c r="G19" s="1271"/>
      <c r="H19" s="1271"/>
      <c r="I19" s="1271"/>
      <c r="J19" s="1271"/>
      <c r="K19" s="1271"/>
      <c r="L19" s="1271"/>
      <c r="M19" s="1271"/>
      <c r="N19" s="1271"/>
    </row>
    <row r="20" spans="1:14" x14ac:dyDescent="0.25">
      <c r="A20" s="1271"/>
      <c r="B20" s="1271"/>
      <c r="C20" s="1271"/>
      <c r="D20" s="1271"/>
      <c r="E20" s="1271"/>
      <c r="F20" s="1271"/>
      <c r="G20" s="1271"/>
      <c r="H20" s="1271"/>
      <c r="I20" s="1271"/>
      <c r="J20" s="1271"/>
      <c r="K20" s="1271"/>
      <c r="L20" s="1271"/>
      <c r="M20" s="1271"/>
      <c r="N20" s="1271"/>
    </row>
    <row r="21" spans="1:14" x14ac:dyDescent="0.25">
      <c r="A21" s="1271"/>
      <c r="B21" s="1271"/>
      <c r="C21" s="1271"/>
      <c r="D21" s="1271"/>
      <c r="E21" s="1271"/>
      <c r="F21" s="1271"/>
      <c r="G21" s="1271"/>
      <c r="H21" s="1271"/>
      <c r="I21" s="1271"/>
      <c r="J21" s="1271"/>
      <c r="K21" s="1271"/>
      <c r="L21" s="1271"/>
      <c r="M21" s="1271"/>
      <c r="N21" s="1271"/>
    </row>
    <row r="22" spans="1:14" x14ac:dyDescent="0.25">
      <c r="A22" s="1271"/>
      <c r="B22" s="1271"/>
      <c r="C22" s="1271"/>
      <c r="D22" s="1271"/>
      <c r="E22" s="1271"/>
      <c r="F22" s="1271"/>
      <c r="G22" s="1271"/>
      <c r="H22" s="1271"/>
      <c r="I22" s="1271"/>
      <c r="J22" s="1271"/>
      <c r="K22" s="1271"/>
      <c r="L22" s="1271"/>
      <c r="M22" s="1271"/>
      <c r="N22" s="1271"/>
    </row>
    <row r="23" spans="1:14" x14ac:dyDescent="0.25">
      <c r="A23" s="1271"/>
      <c r="B23" s="1271"/>
      <c r="C23" s="1271"/>
      <c r="D23" s="1271"/>
      <c r="E23" s="1271"/>
      <c r="F23" s="1271"/>
      <c r="G23" s="1271"/>
      <c r="H23" s="1271"/>
      <c r="I23" s="1271"/>
      <c r="J23" s="1271"/>
      <c r="K23" s="1271"/>
      <c r="L23" s="1271"/>
      <c r="M23" s="1271"/>
      <c r="N23" s="1271"/>
    </row>
    <row r="24" spans="1:14" x14ac:dyDescent="0.25">
      <c r="A24" s="1271"/>
      <c r="B24" s="1271"/>
      <c r="C24" s="1271"/>
      <c r="D24" s="1271"/>
      <c r="E24" s="1271"/>
      <c r="F24" s="1271"/>
      <c r="G24" s="1271"/>
      <c r="H24" s="1271"/>
      <c r="I24" s="1271"/>
      <c r="J24" s="1271"/>
      <c r="K24" s="1271"/>
      <c r="L24" s="1271"/>
      <c r="M24" s="1271"/>
      <c r="N24" s="1271"/>
    </row>
    <row r="25" spans="1:14" x14ac:dyDescent="0.25">
      <c r="A25" s="1271"/>
      <c r="B25" s="1271"/>
      <c r="C25" s="1271"/>
      <c r="D25" s="1271"/>
      <c r="E25" s="1271"/>
      <c r="F25" s="1271"/>
      <c r="G25" s="1271"/>
      <c r="H25" s="1271"/>
      <c r="I25" s="1271"/>
      <c r="J25" s="1271"/>
      <c r="K25" s="1271"/>
      <c r="L25" s="1271"/>
      <c r="M25" s="1271"/>
      <c r="N25" s="1271"/>
    </row>
    <row r="26" spans="1:14" x14ac:dyDescent="0.25">
      <c r="A26" s="1271"/>
      <c r="B26" s="1271"/>
      <c r="C26" s="1271"/>
      <c r="D26" s="1271"/>
      <c r="E26" s="1271"/>
      <c r="F26" s="1271"/>
      <c r="G26" s="1271"/>
      <c r="H26" s="1271"/>
      <c r="I26" s="1271"/>
      <c r="J26" s="1271"/>
      <c r="K26" s="1271"/>
      <c r="L26" s="1271"/>
      <c r="M26" s="1271"/>
      <c r="N26" s="1271"/>
    </row>
    <row r="27" spans="1:14" x14ac:dyDescent="0.25">
      <c r="A27" s="1271"/>
      <c r="B27" s="1271"/>
      <c r="C27" s="1271"/>
      <c r="D27" s="1271"/>
      <c r="E27" s="1271"/>
      <c r="F27" s="1271"/>
      <c r="G27" s="1271"/>
      <c r="H27" s="1271"/>
      <c r="I27" s="1271"/>
      <c r="J27" s="1271"/>
      <c r="K27" s="1271"/>
      <c r="L27" s="1271"/>
      <c r="M27" s="1271"/>
      <c r="N27" s="1271"/>
    </row>
    <row r="28" spans="1:14" x14ac:dyDescent="0.25">
      <c r="A28" s="1271"/>
      <c r="B28" s="1271"/>
      <c r="C28" s="1271"/>
      <c r="D28" s="1271"/>
      <c r="E28" s="1271"/>
      <c r="F28" s="1271"/>
      <c r="G28" s="1271"/>
      <c r="H28" s="1271"/>
      <c r="I28" s="1271"/>
      <c r="J28" s="1271"/>
      <c r="K28" s="1271"/>
      <c r="L28" s="1271"/>
      <c r="M28" s="1271"/>
      <c r="N28" s="1271"/>
    </row>
    <row r="29" spans="1:14" x14ac:dyDescent="0.25">
      <c r="A29" s="1271"/>
      <c r="B29" s="1271"/>
      <c r="C29" s="1271"/>
      <c r="D29" s="1271"/>
      <c r="E29" s="1271"/>
      <c r="F29" s="1271"/>
      <c r="G29" s="1271"/>
      <c r="H29" s="1271"/>
      <c r="I29" s="1271"/>
      <c r="J29" s="1271"/>
      <c r="K29" s="1271"/>
      <c r="L29" s="1271"/>
      <c r="M29" s="1271"/>
      <c r="N29" s="1271"/>
    </row>
    <row r="30" spans="1:14" x14ac:dyDescent="0.25">
      <c r="A30" s="1271"/>
      <c r="B30" s="1271"/>
      <c r="C30" s="1271"/>
      <c r="D30" s="1271"/>
      <c r="E30" s="1271"/>
      <c r="F30" s="1271"/>
      <c r="G30" s="1271"/>
      <c r="H30" s="1271"/>
      <c r="I30" s="1271"/>
      <c r="J30" s="1271"/>
      <c r="K30" s="1271"/>
      <c r="L30" s="1271"/>
      <c r="M30" s="1271"/>
      <c r="N30" s="1271"/>
    </row>
    <row r="31" spans="1:14" x14ac:dyDescent="0.25">
      <c r="A31" s="1271"/>
      <c r="B31" s="1271"/>
      <c r="C31" s="1271"/>
      <c r="D31" s="1271"/>
      <c r="E31" s="1271"/>
      <c r="F31" s="1271"/>
      <c r="G31" s="1271"/>
      <c r="H31" s="1271"/>
      <c r="I31" s="1271"/>
      <c r="J31" s="1271"/>
      <c r="K31" s="1271"/>
      <c r="L31" s="1271"/>
      <c r="M31" s="1271"/>
      <c r="N31" s="1271"/>
    </row>
    <row r="32" spans="1:14" x14ac:dyDescent="0.25">
      <c r="A32" s="1271"/>
      <c r="B32" s="1271"/>
      <c r="C32" s="1271"/>
      <c r="D32" s="1271"/>
      <c r="E32" s="1271"/>
      <c r="F32" s="1271"/>
      <c r="G32" s="1271"/>
      <c r="H32" s="1271"/>
      <c r="I32" s="1271"/>
      <c r="J32" s="1271"/>
      <c r="K32" s="1271"/>
      <c r="L32" s="1271"/>
      <c r="M32" s="1271"/>
      <c r="N32" s="1271"/>
    </row>
    <row r="33" spans="1:14" x14ac:dyDescent="0.25">
      <c r="A33" s="1271"/>
      <c r="B33" s="1271"/>
      <c r="C33" s="1271"/>
      <c r="D33" s="1271"/>
      <c r="E33" s="1271"/>
      <c r="F33" s="1271"/>
      <c r="G33" s="1271"/>
      <c r="H33" s="1271"/>
      <c r="I33" s="1271"/>
      <c r="J33" s="1271"/>
      <c r="K33" s="1271"/>
      <c r="L33" s="1271"/>
      <c r="M33" s="1271"/>
      <c r="N33" s="1271"/>
    </row>
    <row r="34" spans="1:14" x14ac:dyDescent="0.25">
      <c r="A34" s="1271"/>
      <c r="B34" s="1271"/>
      <c r="C34" s="1271"/>
      <c r="D34" s="1271"/>
      <c r="E34" s="1271"/>
      <c r="F34" s="1271"/>
      <c r="G34" s="1271"/>
      <c r="H34" s="1271"/>
      <c r="I34" s="1271"/>
      <c r="J34" s="1271"/>
      <c r="K34" s="1271"/>
      <c r="L34" s="1271"/>
      <c r="M34" s="1271"/>
      <c r="N34" s="1271"/>
    </row>
    <row r="35" spans="1:14" x14ac:dyDescent="0.25">
      <c r="A35" s="1271"/>
      <c r="B35" s="1271"/>
      <c r="C35" s="1271"/>
      <c r="D35" s="1271"/>
      <c r="E35" s="1271"/>
      <c r="F35" s="1271"/>
      <c r="G35" s="1271"/>
      <c r="H35" s="1271"/>
      <c r="I35" s="1271"/>
      <c r="J35" s="1271"/>
      <c r="K35" s="1271"/>
      <c r="L35" s="1271"/>
      <c r="M35" s="1271"/>
      <c r="N35" s="1271"/>
    </row>
    <row r="36" spans="1:14" x14ac:dyDescent="0.25">
      <c r="A36" s="1271"/>
      <c r="B36" s="1271"/>
      <c r="C36" s="1271"/>
      <c r="D36" s="1271"/>
      <c r="E36" s="1271"/>
      <c r="F36" s="1271"/>
      <c r="G36" s="1271"/>
      <c r="H36" s="1271"/>
      <c r="I36" s="1271"/>
      <c r="J36" s="1271"/>
      <c r="K36" s="1271"/>
      <c r="L36" s="1271"/>
      <c r="M36" s="1271"/>
      <c r="N36" s="1271"/>
    </row>
    <row r="37" spans="1:14" x14ac:dyDescent="0.25">
      <c r="A37" s="1271"/>
      <c r="B37" s="1271"/>
      <c r="C37" s="1271"/>
      <c r="D37" s="1271"/>
      <c r="E37" s="1271"/>
      <c r="F37" s="1271"/>
      <c r="G37" s="1271"/>
      <c r="H37" s="1271"/>
      <c r="I37" s="1271"/>
      <c r="J37" s="1271"/>
      <c r="K37" s="1271"/>
      <c r="L37" s="1271"/>
      <c r="M37" s="1271"/>
      <c r="N37" s="1271"/>
    </row>
    <row r="38" spans="1:14" x14ac:dyDescent="0.25">
      <c r="A38" s="1271"/>
      <c r="B38" s="1271"/>
      <c r="C38" s="1271"/>
      <c r="D38" s="1271"/>
      <c r="E38" s="1271"/>
      <c r="F38" s="1271"/>
      <c r="G38" s="1271"/>
      <c r="H38" s="1271"/>
      <c r="I38" s="1271"/>
      <c r="J38" s="1271"/>
      <c r="K38" s="1271"/>
      <c r="L38" s="1271"/>
      <c r="M38" s="1271"/>
      <c r="N38" s="1271"/>
    </row>
    <row r="39" spans="1:14" x14ac:dyDescent="0.25">
      <c r="A39" s="1271"/>
      <c r="B39" s="1271"/>
      <c r="C39" s="1271"/>
      <c r="D39" s="1271"/>
      <c r="E39" s="1271"/>
      <c r="F39" s="1271"/>
      <c r="G39" s="1271"/>
      <c r="H39" s="1271"/>
      <c r="I39" s="1271"/>
      <c r="J39" s="1271"/>
      <c r="K39" s="1271"/>
      <c r="L39" s="1271"/>
      <c r="M39" s="1271"/>
      <c r="N39" s="1271"/>
    </row>
    <row r="40" spans="1:14" x14ac:dyDescent="0.25">
      <c r="A40" s="1271"/>
      <c r="B40" s="1271"/>
      <c r="C40" s="1271"/>
      <c r="D40" s="1271"/>
      <c r="E40" s="1271"/>
      <c r="F40" s="1271"/>
      <c r="G40" s="1271"/>
      <c r="H40" s="1271"/>
      <c r="I40" s="1271"/>
      <c r="J40" s="1271"/>
      <c r="K40" s="1271"/>
      <c r="L40" s="1271"/>
      <c r="M40" s="1271"/>
      <c r="N40" s="1271"/>
    </row>
    <row r="41" spans="1:14" x14ac:dyDescent="0.25">
      <c r="A41" s="1271"/>
      <c r="B41" s="1271"/>
      <c r="C41" s="1271"/>
      <c r="D41" s="1271"/>
      <c r="E41" s="1271"/>
      <c r="F41" s="1271"/>
      <c r="G41" s="1271"/>
      <c r="H41" s="1271"/>
      <c r="I41" s="1271"/>
      <c r="J41" s="1271"/>
      <c r="K41" s="1271"/>
      <c r="L41" s="1271"/>
      <c r="M41" s="1271"/>
      <c r="N41" s="1271"/>
    </row>
    <row r="42" spans="1:14" x14ac:dyDescent="0.25">
      <c r="A42" s="1271"/>
      <c r="B42" s="1271"/>
      <c r="C42" s="1271"/>
      <c r="D42" s="1271"/>
      <c r="E42" s="1271"/>
      <c r="F42" s="1271"/>
      <c r="G42" s="1271"/>
      <c r="H42" s="1271"/>
      <c r="I42" s="1271"/>
      <c r="J42" s="1271"/>
      <c r="K42" s="1271"/>
      <c r="L42" s="1271"/>
      <c r="M42" s="1271"/>
      <c r="N42" s="1271"/>
    </row>
    <row r="43" spans="1:14" x14ac:dyDescent="0.25">
      <c r="A43" s="1271"/>
      <c r="B43" s="1271"/>
      <c r="C43" s="1271"/>
      <c r="D43" s="1271"/>
      <c r="E43" s="1271"/>
      <c r="F43" s="1271"/>
      <c r="G43" s="1271"/>
      <c r="H43" s="1271"/>
      <c r="I43" s="1271"/>
      <c r="J43" s="1271"/>
      <c r="K43" s="1271"/>
      <c r="L43" s="1271"/>
      <c r="M43" s="1271"/>
      <c r="N43" s="1271"/>
    </row>
    <row r="44" spans="1:14" x14ac:dyDescent="0.25">
      <c r="A44" s="1271"/>
      <c r="B44" s="1271"/>
      <c r="C44" s="1271"/>
      <c r="D44" s="1271"/>
      <c r="E44" s="1271"/>
      <c r="F44" s="1271"/>
      <c r="G44" s="1271"/>
      <c r="H44" s="1271"/>
      <c r="I44" s="1271"/>
      <c r="J44" s="1271"/>
      <c r="K44" s="1271"/>
      <c r="L44" s="1271"/>
      <c r="M44" s="1271"/>
      <c r="N44" s="1271"/>
    </row>
    <row r="45" spans="1:14" x14ac:dyDescent="0.25">
      <c r="A45" s="1271"/>
      <c r="B45" s="1271"/>
      <c r="C45" s="1271"/>
      <c r="D45" s="1271"/>
      <c r="E45" s="1271"/>
      <c r="F45" s="1271"/>
      <c r="G45" s="1271"/>
      <c r="H45" s="1271"/>
      <c r="I45" s="1271"/>
      <c r="J45" s="1271"/>
      <c r="K45" s="1271"/>
      <c r="L45" s="1271"/>
      <c r="M45" s="1271"/>
      <c r="N45" s="1271"/>
    </row>
    <row r="46" spans="1:14" x14ac:dyDescent="0.25">
      <c r="A46" s="1271"/>
      <c r="B46" s="1271"/>
      <c r="C46" s="1271"/>
      <c r="D46" s="1271"/>
      <c r="E46" s="1271"/>
      <c r="F46" s="1271"/>
      <c r="G46" s="1271"/>
      <c r="H46" s="1271"/>
      <c r="I46" s="1271"/>
      <c r="J46" s="1271"/>
      <c r="K46" s="1271"/>
      <c r="L46" s="1271"/>
      <c r="M46" s="1271"/>
      <c r="N46" s="1271"/>
    </row>
    <row r="47" spans="1:14" x14ac:dyDescent="0.25">
      <c r="A47" s="1271"/>
      <c r="B47" s="1271"/>
      <c r="C47" s="1271"/>
      <c r="D47" s="1271"/>
      <c r="E47" s="1271"/>
      <c r="F47" s="1271"/>
      <c r="G47" s="1271"/>
      <c r="H47" s="1271"/>
      <c r="I47" s="1271"/>
      <c r="J47" s="1271"/>
      <c r="K47" s="1271"/>
      <c r="L47" s="1271"/>
      <c r="M47" s="1271"/>
      <c r="N47" s="1271"/>
    </row>
    <row r="48" spans="1:14" x14ac:dyDescent="0.25">
      <c r="A48" s="1271"/>
      <c r="B48" s="1271"/>
      <c r="C48" s="1271"/>
      <c r="D48" s="1271"/>
      <c r="E48" s="1271"/>
      <c r="F48" s="1271"/>
      <c r="G48" s="1271"/>
      <c r="H48" s="1271"/>
      <c r="I48" s="1271"/>
      <c r="J48" s="1271"/>
      <c r="K48" s="1271"/>
      <c r="L48" s="1271"/>
      <c r="M48" s="1271"/>
      <c r="N48" s="1271"/>
    </row>
    <row r="49" spans="1:14" x14ac:dyDescent="0.25">
      <c r="A49" s="1271"/>
      <c r="B49" s="1271"/>
      <c r="C49" s="1271"/>
      <c r="D49" s="1271"/>
      <c r="E49" s="1271"/>
      <c r="F49" s="1271"/>
      <c r="G49" s="1271"/>
      <c r="H49" s="1271"/>
      <c r="I49" s="1271"/>
      <c r="J49" s="1271"/>
      <c r="K49" s="1271"/>
      <c r="L49" s="1271"/>
      <c r="M49" s="1271"/>
      <c r="N49" s="1271"/>
    </row>
    <row r="50" spans="1:14" x14ac:dyDescent="0.25">
      <c r="A50" s="1271"/>
      <c r="B50" s="1271"/>
      <c r="C50" s="1271"/>
      <c r="D50" s="1271"/>
      <c r="E50" s="1271"/>
      <c r="F50" s="1271"/>
      <c r="G50" s="1271"/>
      <c r="H50" s="1271"/>
      <c r="I50" s="1271"/>
      <c r="J50" s="1271"/>
      <c r="K50" s="1271"/>
      <c r="L50" s="1271"/>
      <c r="M50" s="1271"/>
      <c r="N50" s="1271"/>
    </row>
    <row r="51" spans="1:14" x14ac:dyDescent="0.25">
      <c r="A51" s="1271"/>
      <c r="B51" s="1271"/>
      <c r="C51" s="1271"/>
      <c r="D51" s="1271"/>
      <c r="E51" s="1271"/>
      <c r="F51" s="1271"/>
      <c r="G51" s="1271"/>
      <c r="H51" s="1271"/>
      <c r="I51" s="1271"/>
      <c r="J51" s="1271"/>
      <c r="K51" s="1271"/>
      <c r="L51" s="1271"/>
      <c r="M51" s="1271"/>
      <c r="N51" s="1271"/>
    </row>
    <row r="52" spans="1:14" x14ac:dyDescent="0.25">
      <c r="A52" s="1271"/>
      <c r="B52" s="1271"/>
      <c r="C52" s="1271"/>
      <c r="D52" s="1271"/>
      <c r="E52" s="1271"/>
      <c r="F52" s="1271"/>
      <c r="G52" s="1271"/>
      <c r="H52" s="1271"/>
      <c r="I52" s="1271"/>
      <c r="J52" s="1271"/>
      <c r="K52" s="1271"/>
      <c r="L52" s="1271"/>
      <c r="M52" s="1271"/>
      <c r="N52" s="1271"/>
    </row>
    <row r="53" spans="1:14" x14ac:dyDescent="0.25">
      <c r="A53" s="1271"/>
      <c r="B53" s="1271"/>
      <c r="C53" s="1271"/>
      <c r="D53" s="1271"/>
      <c r="E53" s="1271"/>
      <c r="F53" s="1271"/>
      <c r="G53" s="1271"/>
      <c r="H53" s="1271"/>
      <c r="I53" s="1271"/>
      <c r="J53" s="1271"/>
      <c r="K53" s="1271"/>
      <c r="L53" s="1271"/>
      <c r="M53" s="1271"/>
      <c r="N53" s="1271"/>
    </row>
    <row r="54" spans="1:14" x14ac:dyDescent="0.25">
      <c r="A54" s="1271"/>
      <c r="B54" s="1271"/>
      <c r="C54" s="1271"/>
      <c r="D54" s="1271"/>
      <c r="E54" s="1271"/>
      <c r="F54" s="1271"/>
      <c r="G54" s="1271"/>
      <c r="H54" s="1271"/>
      <c r="I54" s="1271"/>
      <c r="J54" s="1271"/>
      <c r="K54" s="1271"/>
      <c r="L54" s="1271"/>
      <c r="M54" s="1271"/>
      <c r="N54" s="1271"/>
    </row>
    <row r="55" spans="1:14" x14ac:dyDescent="0.25">
      <c r="A55" s="1271"/>
      <c r="B55" s="1271"/>
      <c r="C55" s="1271"/>
      <c r="D55" s="1271"/>
      <c r="E55" s="1271"/>
      <c r="F55" s="1271"/>
      <c r="G55" s="1271"/>
      <c r="H55" s="1271"/>
      <c r="I55" s="1271"/>
      <c r="J55" s="1271"/>
      <c r="K55" s="1271"/>
      <c r="L55" s="1271"/>
      <c r="M55" s="1271"/>
      <c r="N55" s="1271"/>
    </row>
    <row r="56" spans="1:14" x14ac:dyDescent="0.25">
      <c r="A56" s="1271"/>
      <c r="B56" s="1271"/>
      <c r="C56" s="1271"/>
      <c r="D56" s="1271"/>
      <c r="E56" s="1271"/>
      <c r="F56" s="1271"/>
      <c r="G56" s="1271"/>
      <c r="H56" s="1271"/>
      <c r="I56" s="1271"/>
      <c r="J56" s="1271"/>
      <c r="K56" s="1271"/>
      <c r="L56" s="1271"/>
      <c r="M56" s="1271"/>
      <c r="N56" s="1271"/>
    </row>
    <row r="57" spans="1:14" x14ac:dyDescent="0.25">
      <c r="A57" s="1271"/>
      <c r="B57" s="1271"/>
      <c r="C57" s="1271"/>
      <c r="D57" s="1271"/>
      <c r="E57" s="1271"/>
      <c r="F57" s="1271"/>
      <c r="G57" s="1271"/>
      <c r="H57" s="1271"/>
      <c r="I57" s="1271"/>
      <c r="J57" s="1271"/>
      <c r="K57" s="1271"/>
      <c r="L57" s="1271"/>
      <c r="M57" s="1271"/>
      <c r="N57" s="1271"/>
    </row>
    <row r="58" spans="1:14" x14ac:dyDescent="0.25">
      <c r="A58" s="1271"/>
      <c r="B58" s="1271"/>
      <c r="C58" s="1271"/>
      <c r="D58" s="1271"/>
      <c r="E58" s="1271"/>
      <c r="F58" s="1271"/>
      <c r="G58" s="1271"/>
      <c r="H58" s="1271"/>
      <c r="I58" s="1271"/>
      <c r="J58" s="1271"/>
      <c r="K58" s="1271"/>
      <c r="L58" s="1271"/>
      <c r="M58" s="1271"/>
      <c r="N58" s="1271"/>
    </row>
    <row r="59" spans="1:14" x14ac:dyDescent="0.25">
      <c r="A59" s="1271"/>
      <c r="B59" s="1271"/>
      <c r="C59" s="1271"/>
      <c r="D59" s="1271"/>
      <c r="E59" s="1271"/>
      <c r="F59" s="1271"/>
      <c r="G59" s="1271"/>
      <c r="H59" s="1271"/>
      <c r="I59" s="1271"/>
      <c r="J59" s="1271"/>
      <c r="K59" s="1271"/>
      <c r="L59" s="1271"/>
      <c r="M59" s="1271"/>
      <c r="N59" s="1271"/>
    </row>
    <row r="60" spans="1:14" x14ac:dyDescent="0.25">
      <c r="A60" s="1271"/>
      <c r="B60" s="1271"/>
      <c r="C60" s="1271"/>
      <c r="D60" s="1271"/>
      <c r="E60" s="1271"/>
      <c r="F60" s="1271"/>
      <c r="G60" s="1271"/>
      <c r="H60" s="1271"/>
      <c r="I60" s="1271"/>
      <c r="J60" s="1271"/>
      <c r="K60" s="1271"/>
      <c r="L60" s="1271"/>
      <c r="M60" s="1271"/>
      <c r="N60" s="1271"/>
    </row>
    <row r="61" spans="1:14" x14ac:dyDescent="0.25">
      <c r="A61" s="1271"/>
      <c r="B61" s="1271"/>
      <c r="C61" s="1271"/>
      <c r="D61" s="1271"/>
      <c r="E61" s="1271"/>
      <c r="F61" s="1271"/>
      <c r="G61" s="1271"/>
      <c r="H61" s="1271"/>
      <c r="I61" s="1271"/>
      <c r="J61" s="1271"/>
      <c r="K61" s="1271"/>
      <c r="L61" s="1271"/>
      <c r="M61" s="1271"/>
      <c r="N61" s="1271"/>
    </row>
    <row r="62" spans="1:14" x14ac:dyDescent="0.25">
      <c r="A62" s="1271"/>
      <c r="B62" s="1271"/>
      <c r="C62" s="1271"/>
      <c r="D62" s="1271"/>
      <c r="E62" s="1271"/>
      <c r="F62" s="1271"/>
      <c r="G62" s="1271"/>
      <c r="H62" s="1271"/>
      <c r="I62" s="1271"/>
      <c r="J62" s="1271"/>
      <c r="K62" s="1271"/>
      <c r="L62" s="1271"/>
      <c r="M62" s="1271"/>
      <c r="N62" s="1271"/>
    </row>
    <row r="63" spans="1:14" x14ac:dyDescent="0.25">
      <c r="A63" s="1271"/>
      <c r="B63" s="1271"/>
      <c r="C63" s="1271"/>
      <c r="D63" s="1271"/>
      <c r="E63" s="1271"/>
      <c r="F63" s="1271"/>
      <c r="G63" s="1271"/>
      <c r="H63" s="1271"/>
      <c r="I63" s="1271"/>
      <c r="J63" s="1271"/>
      <c r="K63" s="1271"/>
      <c r="L63" s="1271"/>
      <c r="M63" s="1271"/>
      <c r="N63" s="1271"/>
    </row>
    <row r="64" spans="1:14" x14ac:dyDescent="0.25">
      <c r="A64" s="1271"/>
      <c r="B64" s="1271"/>
      <c r="C64" s="1271"/>
      <c r="D64" s="1271"/>
      <c r="E64" s="1271"/>
      <c r="F64" s="1271"/>
      <c r="G64" s="1271"/>
      <c r="H64" s="1271"/>
      <c r="I64" s="1271"/>
      <c r="J64" s="1271"/>
      <c r="K64" s="1271"/>
      <c r="L64" s="1271"/>
      <c r="M64" s="1271"/>
      <c r="N64" s="1271"/>
    </row>
    <row r="65" spans="1:14" x14ac:dyDescent="0.25">
      <c r="A65" s="1271"/>
      <c r="B65" s="1271"/>
      <c r="C65" s="1271"/>
      <c r="D65" s="1271"/>
      <c r="E65" s="1271"/>
      <c r="F65" s="1271"/>
      <c r="G65" s="1271"/>
      <c r="H65" s="1271"/>
      <c r="I65" s="1271"/>
      <c r="J65" s="1271"/>
      <c r="K65" s="1271"/>
      <c r="L65" s="1271"/>
      <c r="M65" s="1271"/>
      <c r="N65" s="1271"/>
    </row>
    <row r="66" spans="1:14" x14ac:dyDescent="0.25">
      <c r="A66" s="1271"/>
      <c r="B66" s="1271"/>
      <c r="C66" s="1271"/>
      <c r="D66" s="1271"/>
      <c r="E66" s="1271"/>
      <c r="F66" s="1271"/>
      <c r="G66" s="1271"/>
      <c r="H66" s="1271"/>
      <c r="I66" s="1271"/>
      <c r="J66" s="1271"/>
      <c r="K66" s="1271"/>
      <c r="L66" s="1271"/>
      <c r="M66" s="1271"/>
      <c r="N66" s="1271"/>
    </row>
    <row r="67" spans="1:14" x14ac:dyDescent="0.25">
      <c r="A67" s="1271"/>
      <c r="B67" s="1271"/>
      <c r="C67" s="1271"/>
      <c r="D67" s="1271"/>
      <c r="E67" s="1271"/>
      <c r="F67" s="1271"/>
      <c r="G67" s="1271"/>
      <c r="H67" s="1271"/>
      <c r="I67" s="1271"/>
      <c r="J67" s="1271"/>
      <c r="K67" s="1271"/>
      <c r="L67" s="1271"/>
      <c r="M67" s="1271"/>
      <c r="N67" s="1271"/>
    </row>
    <row r="68" spans="1:14" x14ac:dyDescent="0.25">
      <c r="A68" s="1271"/>
      <c r="B68" s="1271"/>
      <c r="C68" s="1271"/>
      <c r="D68" s="1271"/>
      <c r="E68" s="1271"/>
      <c r="F68" s="1271"/>
      <c r="G68" s="1271"/>
      <c r="H68" s="1271"/>
      <c r="I68" s="1271"/>
      <c r="J68" s="1271"/>
      <c r="K68" s="1271"/>
      <c r="L68" s="1271"/>
      <c r="M68" s="1271"/>
      <c r="N68" s="1271"/>
    </row>
    <row r="69" spans="1:14" x14ac:dyDescent="0.25">
      <c r="A69" s="1271"/>
      <c r="B69" s="1271"/>
      <c r="C69" s="1271"/>
      <c r="D69" s="1271"/>
      <c r="E69" s="1271"/>
      <c r="F69" s="1271"/>
      <c r="G69" s="1271"/>
      <c r="H69" s="1271"/>
      <c r="I69" s="1271"/>
      <c r="J69" s="1271"/>
      <c r="K69" s="1271"/>
      <c r="L69" s="1271"/>
      <c r="M69" s="1271"/>
      <c r="N69" s="1271"/>
    </row>
    <row r="70" spans="1:14" x14ac:dyDescent="0.25">
      <c r="A70" s="1271"/>
      <c r="B70" s="1271"/>
      <c r="C70" s="1271"/>
      <c r="D70" s="1271"/>
      <c r="E70" s="1271"/>
      <c r="F70" s="1271"/>
      <c r="G70" s="1271"/>
      <c r="H70" s="1271"/>
      <c r="I70" s="1271"/>
      <c r="J70" s="1271"/>
      <c r="K70" s="1271"/>
      <c r="L70" s="1271"/>
      <c r="M70" s="1271"/>
      <c r="N70" s="1271"/>
    </row>
    <row r="71" spans="1:14" x14ac:dyDescent="0.25">
      <c r="A71" s="1271"/>
      <c r="B71" s="1271"/>
      <c r="C71" s="1271"/>
      <c r="D71" s="1271"/>
      <c r="E71" s="1271"/>
      <c r="F71" s="1271"/>
      <c r="G71" s="1271"/>
      <c r="H71" s="1271"/>
      <c r="I71" s="1271"/>
      <c r="J71" s="1271"/>
      <c r="K71" s="1271"/>
      <c r="L71" s="1271"/>
      <c r="M71" s="1271"/>
      <c r="N71" s="1271"/>
    </row>
    <row r="72" spans="1:14" x14ac:dyDescent="0.25">
      <c r="A72" s="1271"/>
      <c r="B72" s="1271"/>
      <c r="C72" s="1271"/>
      <c r="D72" s="1271"/>
      <c r="E72" s="1271"/>
      <c r="F72" s="1271"/>
      <c r="G72" s="1271"/>
      <c r="H72" s="1271"/>
      <c r="I72" s="1271"/>
      <c r="J72" s="1271"/>
      <c r="K72" s="1271"/>
      <c r="L72" s="1271"/>
      <c r="M72" s="1271"/>
      <c r="N72" s="1271"/>
    </row>
    <row r="73" spans="1:14" x14ac:dyDescent="0.25">
      <c r="A73" s="1271"/>
      <c r="B73" s="1271"/>
      <c r="C73" s="1271"/>
      <c r="D73" s="1271"/>
      <c r="E73" s="1271"/>
      <c r="F73" s="1271"/>
      <c r="G73" s="1271"/>
      <c r="H73" s="1271"/>
      <c r="I73" s="1271"/>
      <c r="J73" s="1271"/>
      <c r="K73" s="1271"/>
      <c r="L73" s="1271"/>
      <c r="M73" s="1271"/>
      <c r="N73" s="1271"/>
    </row>
    <row r="74" spans="1:14" x14ac:dyDescent="0.25">
      <c r="A74" s="1271"/>
      <c r="B74" s="1271"/>
      <c r="C74" s="1271"/>
      <c r="D74" s="1271"/>
      <c r="E74" s="1271"/>
      <c r="F74" s="1271"/>
      <c r="G74" s="1271"/>
      <c r="H74" s="1271"/>
      <c r="I74" s="1271"/>
      <c r="J74" s="1271"/>
      <c r="K74" s="1271"/>
      <c r="L74" s="1271"/>
      <c r="M74" s="1271"/>
      <c r="N74" s="1271"/>
    </row>
    <row r="75" spans="1:14" x14ac:dyDescent="0.25">
      <c r="A75" s="1271"/>
      <c r="B75" s="1271"/>
      <c r="C75" s="1271"/>
      <c r="D75" s="1271"/>
      <c r="E75" s="1271"/>
      <c r="F75" s="1271"/>
      <c r="G75" s="1271"/>
      <c r="H75" s="1271"/>
      <c r="I75" s="1271"/>
      <c r="J75" s="1271"/>
      <c r="K75" s="1271"/>
      <c r="L75" s="1271"/>
      <c r="M75" s="1271"/>
      <c r="N75" s="1271"/>
    </row>
    <row r="76" spans="1:14" x14ac:dyDescent="0.25">
      <c r="A76" s="1271"/>
      <c r="B76" s="1271"/>
      <c r="C76" s="1271"/>
      <c r="D76" s="1271"/>
      <c r="E76" s="1271"/>
      <c r="F76" s="1271"/>
      <c r="G76" s="1271"/>
      <c r="H76" s="1271"/>
      <c r="I76" s="1271"/>
      <c r="J76" s="1271"/>
      <c r="K76" s="1271"/>
      <c r="L76" s="1271"/>
      <c r="M76" s="1271"/>
      <c r="N76" s="1271"/>
    </row>
    <row r="77" spans="1:14" x14ac:dyDescent="0.25">
      <c r="A77" s="1271"/>
      <c r="B77" s="1271"/>
      <c r="C77" s="1271"/>
      <c r="D77" s="1271"/>
      <c r="E77" s="1271"/>
      <c r="F77" s="1271"/>
      <c r="G77" s="1271"/>
      <c r="H77" s="1271"/>
      <c r="I77" s="1271"/>
      <c r="J77" s="1271"/>
      <c r="K77" s="1271"/>
      <c r="L77" s="1271"/>
      <c r="M77" s="1271"/>
      <c r="N77" s="1271"/>
    </row>
    <row r="78" spans="1:14" x14ac:dyDescent="0.25">
      <c r="A78" s="1271"/>
      <c r="B78" s="1271"/>
      <c r="C78" s="1271"/>
      <c r="D78" s="1271"/>
      <c r="E78" s="1271"/>
      <c r="F78" s="1271"/>
      <c r="G78" s="1271"/>
      <c r="H78" s="1271"/>
      <c r="I78" s="1271"/>
      <c r="J78" s="1271"/>
      <c r="K78" s="1271"/>
      <c r="L78" s="1271"/>
      <c r="M78" s="1271"/>
      <c r="N78" s="1271"/>
    </row>
    <row r="79" spans="1:14" x14ac:dyDescent="0.25">
      <c r="A79" s="1271"/>
      <c r="B79" s="1271"/>
      <c r="C79" s="1271"/>
      <c r="D79" s="1271"/>
      <c r="E79" s="1271"/>
      <c r="F79" s="1271"/>
      <c r="G79" s="1271"/>
      <c r="H79" s="1271"/>
      <c r="I79" s="1271"/>
      <c r="J79" s="1271"/>
      <c r="K79" s="1271"/>
      <c r="L79" s="1271"/>
      <c r="M79" s="1271"/>
      <c r="N79" s="1271"/>
    </row>
    <row r="80" spans="1:14" x14ac:dyDescent="0.25">
      <c r="A80" s="1271"/>
      <c r="B80" s="1271"/>
      <c r="C80" s="1271"/>
      <c r="D80" s="1271"/>
      <c r="E80" s="1271"/>
      <c r="F80" s="1271"/>
      <c r="G80" s="1271"/>
      <c r="H80" s="1271"/>
      <c r="I80" s="1271"/>
      <c r="J80" s="1271"/>
      <c r="K80" s="1271"/>
      <c r="L80" s="1271"/>
      <c r="M80" s="1271"/>
      <c r="N80" s="1271"/>
    </row>
    <row r="81" spans="1:14" x14ac:dyDescent="0.25">
      <c r="A81" s="1271"/>
      <c r="B81" s="1271"/>
      <c r="C81" s="1271"/>
      <c r="D81" s="1271"/>
      <c r="E81" s="1271"/>
      <c r="F81" s="1271"/>
      <c r="G81" s="1271"/>
      <c r="H81" s="1271"/>
      <c r="I81" s="1271"/>
      <c r="J81" s="1271"/>
      <c r="K81" s="1271"/>
      <c r="L81" s="1271"/>
      <c r="M81" s="1271"/>
      <c r="N81" s="1271"/>
    </row>
    <row r="82" spans="1:14" x14ac:dyDescent="0.25">
      <c r="A82" s="1271"/>
      <c r="B82" s="1271"/>
      <c r="C82" s="1271"/>
      <c r="D82" s="1271"/>
      <c r="E82" s="1271"/>
      <c r="F82" s="1271"/>
      <c r="G82" s="1271"/>
      <c r="H82" s="1271"/>
      <c r="I82" s="1271"/>
      <c r="J82" s="1271"/>
      <c r="K82" s="1271"/>
      <c r="L82" s="1271"/>
      <c r="M82" s="1271"/>
      <c r="N82" s="1271"/>
    </row>
    <row r="83" spans="1:14" x14ac:dyDescent="0.25">
      <c r="A83" s="1271"/>
      <c r="B83" s="1271"/>
      <c r="C83" s="1271"/>
      <c r="D83" s="1271"/>
      <c r="E83" s="1271"/>
      <c r="F83" s="1271"/>
      <c r="G83" s="1271"/>
      <c r="H83" s="1271"/>
      <c r="I83" s="1271"/>
      <c r="J83" s="1271"/>
      <c r="K83" s="1271"/>
      <c r="L83" s="1271"/>
      <c r="M83" s="1271"/>
      <c r="N83" s="1271"/>
    </row>
    <row r="84" spans="1:14" x14ac:dyDescent="0.25">
      <c r="A84" s="1271"/>
      <c r="B84" s="1271"/>
      <c r="C84" s="1271"/>
      <c r="D84" s="1271"/>
      <c r="E84" s="1271"/>
      <c r="F84" s="1271"/>
      <c r="G84" s="1271"/>
      <c r="H84" s="1271"/>
      <c r="I84" s="1271"/>
      <c r="J84" s="1271"/>
      <c r="K84" s="1271"/>
      <c r="L84" s="1271"/>
      <c r="M84" s="1271"/>
      <c r="N84" s="1271"/>
    </row>
    <row r="85" spans="1:14" x14ac:dyDescent="0.25">
      <c r="A85" s="1271"/>
      <c r="B85" s="1271"/>
      <c r="C85" s="1271"/>
      <c r="D85" s="1271"/>
      <c r="E85" s="1271"/>
      <c r="F85" s="1271"/>
      <c r="G85" s="1271"/>
      <c r="H85" s="1271"/>
      <c r="I85" s="1271"/>
      <c r="J85" s="1271"/>
      <c r="K85" s="1271"/>
      <c r="L85" s="1271"/>
      <c r="M85" s="1271"/>
      <c r="N85" s="1271"/>
    </row>
    <row r="86" spans="1:14" x14ac:dyDescent="0.25">
      <c r="A86" s="1271"/>
      <c r="B86" s="1271"/>
      <c r="C86" s="1271"/>
      <c r="D86" s="1271"/>
      <c r="E86" s="1271"/>
      <c r="F86" s="1271"/>
      <c r="G86" s="1271"/>
      <c r="H86" s="1271"/>
      <c r="I86" s="1271"/>
      <c r="J86" s="1271"/>
      <c r="K86" s="1271"/>
      <c r="L86" s="1271"/>
      <c r="M86" s="1271"/>
      <c r="N86" s="1271"/>
    </row>
    <row r="87" spans="1:14" x14ac:dyDescent="0.25">
      <c r="A87" s="1271"/>
      <c r="B87" s="1271"/>
      <c r="C87" s="1271"/>
      <c r="D87" s="1271"/>
      <c r="E87" s="1271"/>
      <c r="F87" s="1271"/>
      <c r="G87" s="1271"/>
      <c r="H87" s="1271"/>
      <c r="I87" s="1271"/>
      <c r="J87" s="1271"/>
      <c r="K87" s="1271"/>
      <c r="L87" s="1271"/>
      <c r="M87" s="1271"/>
      <c r="N87" s="1271"/>
    </row>
    <row r="88" spans="1:14" x14ac:dyDescent="0.25">
      <c r="A88" s="1271"/>
      <c r="B88" s="1271"/>
      <c r="C88" s="1271"/>
      <c r="D88" s="1271"/>
      <c r="E88" s="1271"/>
      <c r="F88" s="1271"/>
      <c r="G88" s="1271"/>
      <c r="H88" s="1271"/>
      <c r="I88" s="1271"/>
      <c r="J88" s="1271"/>
      <c r="K88" s="1271"/>
      <c r="L88" s="1271"/>
      <c r="M88" s="1271"/>
      <c r="N88" s="1271"/>
    </row>
    <row r="89" spans="1:14" x14ac:dyDescent="0.25">
      <c r="A89" s="1271"/>
      <c r="B89" s="1271"/>
      <c r="C89" s="1271"/>
      <c r="D89" s="1271"/>
      <c r="E89" s="1271"/>
      <c r="F89" s="1271"/>
      <c r="G89" s="1271"/>
      <c r="H89" s="1271"/>
      <c r="I89" s="1271"/>
      <c r="J89" s="1271"/>
      <c r="K89" s="1271"/>
      <c r="L89" s="1271"/>
      <c r="M89" s="1271"/>
      <c r="N89" s="1271"/>
    </row>
    <row r="90" spans="1:14" x14ac:dyDescent="0.25">
      <c r="A90" s="1271"/>
      <c r="B90" s="1271"/>
      <c r="C90" s="1271"/>
      <c r="D90" s="1271"/>
      <c r="E90" s="1271"/>
      <c r="F90" s="1271"/>
      <c r="G90" s="1271"/>
      <c r="H90" s="1271"/>
      <c r="I90" s="1271"/>
      <c r="J90" s="1271"/>
      <c r="K90" s="1271"/>
      <c r="L90" s="1271"/>
      <c r="M90" s="1271"/>
      <c r="N90" s="1271"/>
    </row>
    <row r="91" spans="1:14" x14ac:dyDescent="0.25">
      <c r="A91" s="1271"/>
      <c r="B91" s="1271"/>
      <c r="C91" s="1271"/>
      <c r="D91" s="1271"/>
      <c r="E91" s="1271"/>
      <c r="F91" s="1271"/>
      <c r="G91" s="1271"/>
      <c r="H91" s="1271"/>
      <c r="I91" s="1271"/>
      <c r="J91" s="1271"/>
      <c r="K91" s="1271"/>
      <c r="L91" s="1271"/>
      <c r="M91" s="1271"/>
      <c r="N91" s="1271"/>
    </row>
    <row r="92" spans="1:14" x14ac:dyDescent="0.25">
      <c r="A92" s="1271"/>
      <c r="B92" s="1271"/>
      <c r="C92" s="1271"/>
      <c r="D92" s="1271"/>
      <c r="E92" s="1271"/>
      <c r="F92" s="1271"/>
      <c r="G92" s="1271"/>
      <c r="H92" s="1271"/>
      <c r="I92" s="1271"/>
      <c r="J92" s="1271"/>
      <c r="K92" s="1271"/>
      <c r="L92" s="1271"/>
      <c r="M92" s="1271"/>
      <c r="N92" s="1271"/>
    </row>
    <row r="93" spans="1:14" x14ac:dyDescent="0.25">
      <c r="A93" s="1271"/>
      <c r="B93" s="1271"/>
      <c r="C93" s="1271"/>
      <c r="D93" s="1271"/>
      <c r="E93" s="1271"/>
      <c r="F93" s="1271"/>
      <c r="G93" s="1271"/>
      <c r="H93" s="1271"/>
      <c r="I93" s="1271"/>
      <c r="J93" s="1271"/>
      <c r="K93" s="1271"/>
      <c r="L93" s="1271"/>
      <c r="M93" s="1271"/>
      <c r="N93" s="1271"/>
    </row>
    <row r="94" spans="1:14" x14ac:dyDescent="0.25">
      <c r="A94" s="1271"/>
      <c r="B94" s="1271"/>
      <c r="C94" s="1271"/>
      <c r="D94" s="1271"/>
      <c r="E94" s="1271"/>
      <c r="F94" s="1271"/>
      <c r="G94" s="1271"/>
      <c r="H94" s="1271"/>
      <c r="I94" s="1271"/>
      <c r="J94" s="1271"/>
      <c r="K94" s="1271"/>
      <c r="L94" s="1271"/>
      <c r="M94" s="1271"/>
      <c r="N94" s="1271"/>
    </row>
    <row r="95" spans="1:14" x14ac:dyDescent="0.25">
      <c r="A95" s="1271"/>
      <c r="B95" s="1271"/>
      <c r="C95" s="1271"/>
      <c r="D95" s="1271"/>
      <c r="E95" s="1271"/>
      <c r="F95" s="1271"/>
      <c r="G95" s="1271"/>
      <c r="H95" s="1271"/>
      <c r="I95" s="1271"/>
      <c r="J95" s="1271"/>
      <c r="K95" s="1271"/>
      <c r="L95" s="1271"/>
      <c r="M95" s="1271"/>
      <c r="N95" s="1271"/>
    </row>
    <row r="96" spans="1:14" x14ac:dyDescent="0.25">
      <c r="A96" s="1271"/>
      <c r="B96" s="1271"/>
      <c r="C96" s="1271"/>
      <c r="D96" s="1271"/>
      <c r="E96" s="1271"/>
      <c r="F96" s="1271"/>
      <c r="G96" s="1271"/>
      <c r="H96" s="1271"/>
      <c r="I96" s="1271"/>
      <c r="J96" s="1271"/>
      <c r="K96" s="1271"/>
      <c r="L96" s="1271"/>
      <c r="M96" s="1271"/>
      <c r="N96" s="1271"/>
    </row>
    <row r="97" spans="1:14" x14ac:dyDescent="0.25">
      <c r="A97" s="1271"/>
      <c r="B97" s="1271"/>
      <c r="C97" s="1271"/>
      <c r="D97" s="1271"/>
      <c r="E97" s="1271"/>
      <c r="F97" s="1271"/>
      <c r="G97" s="1271"/>
      <c r="H97" s="1271"/>
      <c r="I97" s="1271"/>
      <c r="J97" s="1271"/>
      <c r="K97" s="1271"/>
      <c r="L97" s="1271"/>
      <c r="M97" s="1271"/>
      <c r="N97" s="1271"/>
    </row>
    <row r="98" spans="1:14" x14ac:dyDescent="0.25">
      <c r="A98" s="1271"/>
      <c r="B98" s="1271"/>
      <c r="C98" s="1271"/>
      <c r="D98" s="1271"/>
      <c r="E98" s="1271"/>
      <c r="F98" s="1271"/>
      <c r="G98" s="1271"/>
      <c r="H98" s="1271"/>
      <c r="I98" s="1271"/>
      <c r="J98" s="1271"/>
      <c r="K98" s="1271"/>
      <c r="L98" s="1271"/>
      <c r="M98" s="1271"/>
      <c r="N98" s="1271"/>
    </row>
    <row r="99" spans="1:14" x14ac:dyDescent="0.25">
      <c r="A99" s="1271"/>
      <c r="B99" s="1271"/>
      <c r="C99" s="1271"/>
      <c r="D99" s="1271"/>
      <c r="E99" s="1271"/>
      <c r="F99" s="1271"/>
      <c r="G99" s="1271"/>
      <c r="H99" s="1271"/>
      <c r="I99" s="1271"/>
      <c r="J99" s="1271"/>
      <c r="K99" s="1271"/>
      <c r="L99" s="1271"/>
      <c r="M99" s="1271"/>
      <c r="N99" s="1271"/>
    </row>
    <row r="100" spans="1:14" x14ac:dyDescent="0.25">
      <c r="A100" s="1271"/>
      <c r="B100" s="1271"/>
      <c r="C100" s="1271"/>
      <c r="D100" s="1271"/>
      <c r="E100" s="1271"/>
      <c r="F100" s="1271"/>
      <c r="G100" s="1271"/>
      <c r="H100" s="1271"/>
      <c r="I100" s="1271"/>
      <c r="J100" s="1271"/>
      <c r="K100" s="1271"/>
      <c r="L100" s="1271"/>
      <c r="M100" s="1271"/>
      <c r="N100" s="1271"/>
    </row>
    <row r="101" spans="1:14" x14ac:dyDescent="0.25">
      <c r="A101" s="1271"/>
      <c r="B101" s="1271"/>
      <c r="C101" s="1271"/>
      <c r="D101" s="1271"/>
      <c r="E101" s="1271"/>
      <c r="F101" s="1271"/>
      <c r="G101" s="1271"/>
      <c r="H101" s="1271"/>
      <c r="I101" s="1271"/>
      <c r="J101" s="1271"/>
      <c r="K101" s="1271"/>
      <c r="L101" s="1271"/>
      <c r="M101" s="1271"/>
      <c r="N101" s="1271"/>
    </row>
    <row r="102" spans="1:14" x14ac:dyDescent="0.25">
      <c r="A102" s="1271"/>
      <c r="B102" s="1271"/>
      <c r="C102" s="1271"/>
      <c r="D102" s="1271"/>
      <c r="E102" s="1271"/>
      <c r="F102" s="1271"/>
      <c r="G102" s="1271"/>
      <c r="H102" s="1271"/>
      <c r="I102" s="1271"/>
      <c r="J102" s="1271"/>
      <c r="K102" s="1271"/>
      <c r="L102" s="1271"/>
      <c r="M102" s="1271"/>
      <c r="N102" s="1271"/>
    </row>
    <row r="103" spans="1:14" x14ac:dyDescent="0.25">
      <c r="A103" s="1271"/>
      <c r="B103" s="1271"/>
      <c r="C103" s="1271"/>
      <c r="D103" s="1271"/>
      <c r="E103" s="1271"/>
      <c r="F103" s="1271"/>
      <c r="G103" s="1271"/>
      <c r="H103" s="1271"/>
      <c r="I103" s="1271"/>
      <c r="J103" s="1271"/>
      <c r="K103" s="1271"/>
      <c r="L103" s="1271"/>
      <c r="M103" s="1271"/>
      <c r="N103" s="1271"/>
    </row>
    <row r="104" spans="1:14" x14ac:dyDescent="0.25">
      <c r="A104" s="1271"/>
      <c r="B104" s="1271"/>
      <c r="C104" s="1271"/>
      <c r="D104" s="1271"/>
      <c r="E104" s="1271"/>
      <c r="F104" s="1271"/>
      <c r="G104" s="1271"/>
      <c r="H104" s="1271"/>
      <c r="I104" s="1271"/>
      <c r="J104" s="1271"/>
      <c r="K104" s="1271"/>
      <c r="L104" s="1271"/>
      <c r="M104" s="1271"/>
      <c r="N104" s="1271"/>
    </row>
    <row r="105" spans="1:14" x14ac:dyDescent="0.25">
      <c r="A105" s="1271"/>
      <c r="B105" s="1271"/>
      <c r="C105" s="1271"/>
      <c r="D105" s="1271"/>
      <c r="E105" s="1271"/>
      <c r="F105" s="1271"/>
      <c r="G105" s="1271"/>
      <c r="H105" s="1271"/>
      <c r="I105" s="1271"/>
      <c r="J105" s="1271"/>
      <c r="K105" s="1271"/>
      <c r="L105" s="1271"/>
      <c r="M105" s="1271"/>
      <c r="N105" s="1271"/>
    </row>
    <row r="106" spans="1:14" x14ac:dyDescent="0.25">
      <c r="A106" s="1271"/>
      <c r="B106" s="1271"/>
      <c r="C106" s="1271"/>
      <c r="D106" s="1271"/>
      <c r="E106" s="1271"/>
      <c r="F106" s="1271"/>
      <c r="G106" s="1271"/>
      <c r="H106" s="1271"/>
      <c r="I106" s="1271"/>
      <c r="J106" s="1271"/>
      <c r="K106" s="1271"/>
      <c r="L106" s="1271"/>
      <c r="M106" s="1271"/>
      <c r="N106" s="1271"/>
    </row>
    <row r="107" spans="1:14" x14ac:dyDescent="0.25">
      <c r="A107" s="1271"/>
      <c r="B107" s="1271"/>
      <c r="C107" s="1271"/>
      <c r="D107" s="1271"/>
      <c r="E107" s="1271"/>
      <c r="F107" s="1271"/>
      <c r="G107" s="1271"/>
      <c r="H107" s="1271"/>
      <c r="I107" s="1271"/>
      <c r="J107" s="1271"/>
      <c r="K107" s="1271"/>
      <c r="L107" s="1271"/>
      <c r="M107" s="1271"/>
      <c r="N107" s="1271"/>
    </row>
    <row r="108" spans="1:14" x14ac:dyDescent="0.25">
      <c r="A108" s="1271"/>
      <c r="B108" s="1271"/>
      <c r="C108" s="1271"/>
      <c r="D108" s="1271"/>
      <c r="E108" s="1271"/>
      <c r="F108" s="1271"/>
      <c r="G108" s="1271"/>
      <c r="H108" s="1271"/>
      <c r="I108" s="1271"/>
      <c r="J108" s="1271"/>
      <c r="K108" s="1271"/>
      <c r="L108" s="1271"/>
      <c r="M108" s="1271"/>
      <c r="N108" s="1271"/>
    </row>
    <row r="109" spans="1:14" x14ac:dyDescent="0.25">
      <c r="A109" s="1271"/>
      <c r="B109" s="1271"/>
      <c r="C109" s="1271"/>
      <c r="D109" s="1271"/>
      <c r="E109" s="1271"/>
      <c r="F109" s="1271"/>
      <c r="G109" s="1271"/>
      <c r="H109" s="1271"/>
      <c r="I109" s="1271"/>
      <c r="J109" s="1271"/>
      <c r="K109" s="1271"/>
      <c r="L109" s="1271"/>
      <c r="M109" s="1271"/>
      <c r="N109" s="1271"/>
    </row>
    <row r="110" spans="1:14" x14ac:dyDescent="0.25">
      <c r="A110" s="1271"/>
      <c r="B110" s="1271"/>
      <c r="C110" s="1271"/>
      <c r="D110" s="1271"/>
      <c r="E110" s="1271"/>
      <c r="F110" s="1271"/>
      <c r="G110" s="1271"/>
      <c r="H110" s="1271"/>
      <c r="I110" s="1271"/>
      <c r="J110" s="1271"/>
      <c r="K110" s="1271"/>
      <c r="L110" s="1271"/>
      <c r="M110" s="1271"/>
      <c r="N110" s="1271"/>
    </row>
    <row r="111" spans="1:14" x14ac:dyDescent="0.25">
      <c r="A111" s="1271"/>
      <c r="B111" s="1271"/>
      <c r="C111" s="1271"/>
      <c r="D111" s="1271"/>
      <c r="E111" s="1271"/>
      <c r="F111" s="1271"/>
      <c r="G111" s="1271"/>
      <c r="H111" s="1271"/>
      <c r="I111" s="1271"/>
      <c r="J111" s="1271"/>
      <c r="K111" s="1271"/>
      <c r="L111" s="1271"/>
      <c r="M111" s="1271"/>
      <c r="N111" s="1271"/>
    </row>
    <row r="112" spans="1:14" x14ac:dyDescent="0.25">
      <c r="A112" s="1271"/>
      <c r="B112" s="1271"/>
      <c r="C112" s="1271"/>
      <c r="D112" s="1271"/>
      <c r="E112" s="1271"/>
      <c r="F112" s="1271"/>
      <c r="G112" s="1271"/>
      <c r="H112" s="1271"/>
      <c r="I112" s="1271"/>
      <c r="J112" s="1271"/>
      <c r="K112" s="1271"/>
      <c r="L112" s="1271"/>
      <c r="M112" s="1271"/>
      <c r="N112" s="1271"/>
    </row>
    <row r="113" spans="1:14" x14ac:dyDescent="0.25">
      <c r="A113" s="1271"/>
      <c r="B113" s="1271"/>
      <c r="C113" s="1271"/>
      <c r="D113" s="1271"/>
      <c r="E113" s="1271"/>
      <c r="F113" s="1271"/>
      <c r="G113" s="1271"/>
      <c r="H113" s="1271"/>
      <c r="I113" s="1271"/>
      <c r="J113" s="1271"/>
      <c r="K113" s="1271"/>
      <c r="L113" s="1271"/>
      <c r="M113" s="1271"/>
      <c r="N113" s="1271"/>
    </row>
    <row r="114" spans="1:14" x14ac:dyDescent="0.25">
      <c r="A114" s="1271"/>
      <c r="B114" s="1271"/>
      <c r="C114" s="1271"/>
      <c r="D114" s="1271"/>
      <c r="E114" s="1271"/>
      <c r="F114" s="1271"/>
      <c r="G114" s="1271"/>
      <c r="H114" s="1271"/>
      <c r="I114" s="1271"/>
      <c r="J114" s="1271"/>
      <c r="K114" s="1271"/>
      <c r="L114" s="1271"/>
      <c r="M114" s="1271"/>
      <c r="N114" s="1271"/>
    </row>
    <row r="115" spans="1:14" x14ac:dyDescent="0.25">
      <c r="A115" s="1271"/>
      <c r="B115" s="1271"/>
      <c r="C115" s="1271"/>
      <c r="D115" s="1271"/>
      <c r="E115" s="1271"/>
      <c r="F115" s="1271"/>
      <c r="G115" s="1271"/>
      <c r="H115" s="1271"/>
      <c r="I115" s="1271"/>
      <c r="J115" s="1271"/>
      <c r="K115" s="1271"/>
      <c r="L115" s="1271"/>
      <c r="M115" s="1271"/>
      <c r="N115" s="1271"/>
    </row>
    <row r="116" spans="1:14" x14ac:dyDescent="0.25">
      <c r="A116" s="1271"/>
      <c r="B116" s="1271"/>
      <c r="C116" s="1271"/>
      <c r="D116" s="1271"/>
      <c r="E116" s="1271"/>
      <c r="F116" s="1271"/>
      <c r="G116" s="1271"/>
      <c r="H116" s="1271"/>
      <c r="I116" s="1271"/>
      <c r="J116" s="1271"/>
      <c r="K116" s="1271"/>
      <c r="L116" s="1271"/>
      <c r="M116" s="1271"/>
      <c r="N116" s="1271"/>
    </row>
    <row r="117" spans="1:14" x14ac:dyDescent="0.25">
      <c r="A117" s="1271"/>
      <c r="B117" s="1271"/>
      <c r="C117" s="1271"/>
      <c r="D117" s="1271"/>
      <c r="E117" s="1271"/>
      <c r="F117" s="1271"/>
      <c r="G117" s="1271"/>
      <c r="H117" s="1271"/>
      <c r="I117" s="1271"/>
      <c r="J117" s="1271"/>
      <c r="K117" s="1271"/>
      <c r="L117" s="1271"/>
      <c r="M117" s="1271"/>
      <c r="N117" s="1271"/>
    </row>
    <row r="118" spans="1:14" x14ac:dyDescent="0.25">
      <c r="A118" s="1271"/>
      <c r="B118" s="1271"/>
      <c r="C118" s="1271"/>
      <c r="D118" s="1271"/>
      <c r="E118" s="1271"/>
      <c r="F118" s="1271"/>
      <c r="G118" s="1271"/>
      <c r="H118" s="1271"/>
      <c r="I118" s="1271"/>
      <c r="J118" s="1271"/>
      <c r="K118" s="1271"/>
      <c r="L118" s="1271"/>
      <c r="M118" s="1271"/>
      <c r="N118" s="1271"/>
    </row>
    <row r="119" spans="1:14" x14ac:dyDescent="0.25">
      <c r="A119" s="1271"/>
      <c r="B119" s="1271"/>
      <c r="C119" s="1271"/>
      <c r="D119" s="1271"/>
      <c r="E119" s="1271"/>
      <c r="F119" s="1271"/>
      <c r="G119" s="1271"/>
      <c r="H119" s="1271"/>
      <c r="I119" s="1271"/>
      <c r="J119" s="1271"/>
      <c r="K119" s="1271"/>
      <c r="L119" s="1271"/>
      <c r="M119" s="1271"/>
      <c r="N119" s="1271"/>
    </row>
    <row r="120" spans="1:14" x14ac:dyDescent="0.25">
      <c r="A120" s="1271"/>
      <c r="B120" s="1271"/>
      <c r="C120" s="1271"/>
      <c r="D120" s="1271"/>
      <c r="E120" s="1271"/>
      <c r="F120" s="1271"/>
      <c r="G120" s="1271"/>
      <c r="H120" s="1271"/>
      <c r="I120" s="1271"/>
      <c r="J120" s="1271"/>
      <c r="K120" s="1271"/>
      <c r="L120" s="1271"/>
      <c r="M120" s="1271"/>
      <c r="N120" s="1271"/>
    </row>
    <row r="121" spans="1:14" x14ac:dyDescent="0.25">
      <c r="A121" s="1271"/>
      <c r="B121" s="1271"/>
      <c r="C121" s="1271"/>
      <c r="D121" s="1271"/>
      <c r="E121" s="1271"/>
      <c r="F121" s="1271"/>
      <c r="G121" s="1271"/>
      <c r="H121" s="1271"/>
      <c r="I121" s="1271"/>
      <c r="J121" s="1271"/>
      <c r="K121" s="1271"/>
      <c r="L121" s="1271"/>
      <c r="M121" s="1271"/>
      <c r="N121" s="1271"/>
    </row>
    <row r="122" spans="1:14" x14ac:dyDescent="0.25">
      <c r="A122" s="1271"/>
      <c r="B122" s="1271"/>
      <c r="C122" s="1271"/>
      <c r="D122" s="1271"/>
      <c r="E122" s="1271"/>
      <c r="F122" s="1271"/>
      <c r="G122" s="1271"/>
      <c r="H122" s="1271"/>
      <c r="I122" s="1271"/>
      <c r="J122" s="1271"/>
      <c r="K122" s="1271"/>
      <c r="L122" s="1271"/>
      <c r="M122" s="1271"/>
      <c r="N122" s="1271"/>
    </row>
    <row r="123" spans="1:14" x14ac:dyDescent="0.25">
      <c r="A123" s="1271"/>
      <c r="B123" s="1271"/>
      <c r="C123" s="1271"/>
      <c r="D123" s="1271"/>
      <c r="E123" s="1271"/>
      <c r="F123" s="1271"/>
      <c r="G123" s="1271"/>
      <c r="H123" s="1271"/>
      <c r="I123" s="1271"/>
      <c r="J123" s="1271"/>
      <c r="K123" s="1271"/>
      <c r="L123" s="1271"/>
      <c r="M123" s="1271"/>
      <c r="N123" s="1271"/>
    </row>
    <row r="124" spans="1:14" x14ac:dyDescent="0.25">
      <c r="A124" s="1271"/>
      <c r="B124" s="1271"/>
      <c r="C124" s="1271"/>
      <c r="D124" s="1271"/>
      <c r="E124" s="1271"/>
      <c r="F124" s="1271"/>
      <c r="G124" s="1271"/>
      <c r="H124" s="1271"/>
      <c r="I124" s="1271"/>
      <c r="J124" s="1271"/>
      <c r="K124" s="1271"/>
      <c r="L124" s="1271"/>
      <c r="M124" s="1271"/>
      <c r="N124" s="1271"/>
    </row>
    <row r="125" spans="1:14" x14ac:dyDescent="0.25">
      <c r="A125" s="1271"/>
      <c r="B125" s="1271"/>
      <c r="C125" s="1271"/>
      <c r="D125" s="1271"/>
      <c r="E125" s="1271"/>
      <c r="F125" s="1271"/>
      <c r="G125" s="1271"/>
      <c r="H125" s="1271"/>
      <c r="I125" s="1271"/>
      <c r="J125" s="1271"/>
      <c r="K125" s="1271"/>
      <c r="L125" s="1271"/>
      <c r="M125" s="1271"/>
      <c r="N125" s="1271"/>
    </row>
    <row r="126" spans="1:14" x14ac:dyDescent="0.25">
      <c r="A126" s="1271"/>
      <c r="B126" s="1271"/>
      <c r="C126" s="1271"/>
      <c r="D126" s="1271"/>
      <c r="E126" s="1271"/>
      <c r="F126" s="1271"/>
      <c r="G126" s="1271"/>
      <c r="H126" s="1271"/>
      <c r="I126" s="1271"/>
      <c r="J126" s="1271"/>
      <c r="K126" s="1271"/>
      <c r="L126" s="1271"/>
      <c r="M126" s="1271"/>
      <c r="N126" s="1271"/>
    </row>
    <row r="127" spans="1:14" x14ac:dyDescent="0.25">
      <c r="A127" s="1271"/>
      <c r="B127" s="1271"/>
      <c r="C127" s="1271"/>
      <c r="D127" s="1271"/>
      <c r="E127" s="1271"/>
      <c r="F127" s="1271"/>
      <c r="G127" s="1271"/>
      <c r="H127" s="1271"/>
      <c r="I127" s="1271"/>
      <c r="J127" s="1271"/>
      <c r="K127" s="1271"/>
      <c r="L127" s="1271"/>
      <c r="M127" s="1271"/>
      <c r="N127" s="1271"/>
    </row>
    <row r="128" spans="1:14" x14ac:dyDescent="0.25">
      <c r="A128" s="1271"/>
      <c r="B128" s="1271"/>
      <c r="C128" s="1271"/>
      <c r="D128" s="1271"/>
      <c r="E128" s="1271"/>
      <c r="F128" s="1271"/>
      <c r="G128" s="1271"/>
      <c r="H128" s="1271"/>
      <c r="I128" s="1271"/>
      <c r="J128" s="1271"/>
      <c r="K128" s="1271"/>
      <c r="L128" s="1271"/>
      <c r="M128" s="1271"/>
      <c r="N128" s="1271"/>
    </row>
    <row r="129" spans="1:14" x14ac:dyDescent="0.25">
      <c r="A129" s="1271"/>
      <c r="B129" s="1271"/>
      <c r="C129" s="1271"/>
      <c r="D129" s="1271"/>
      <c r="E129" s="1271"/>
      <c r="F129" s="1271"/>
      <c r="G129" s="1271"/>
      <c r="H129" s="1271"/>
      <c r="I129" s="1271"/>
      <c r="J129" s="1271"/>
      <c r="K129" s="1271"/>
      <c r="L129" s="1271"/>
      <c r="M129" s="1271"/>
      <c r="N129" s="1271"/>
    </row>
    <row r="130" spans="1:14" x14ac:dyDescent="0.25">
      <c r="A130" s="1271"/>
      <c r="B130" s="1271"/>
      <c r="C130" s="1271"/>
      <c r="D130" s="1271"/>
      <c r="E130" s="1271"/>
      <c r="F130" s="1271"/>
      <c r="G130" s="1271"/>
      <c r="H130" s="1271"/>
      <c r="I130" s="1271"/>
      <c r="J130" s="1271"/>
      <c r="K130" s="1271"/>
      <c r="L130" s="1271"/>
      <c r="M130" s="1271"/>
      <c r="N130" s="1271"/>
    </row>
    <row r="131" spans="1:14" x14ac:dyDescent="0.25">
      <c r="A131" s="1271"/>
      <c r="B131" s="1271"/>
      <c r="C131" s="1271"/>
      <c r="D131" s="1271"/>
      <c r="E131" s="1271"/>
      <c r="F131" s="1271"/>
      <c r="G131" s="1271"/>
      <c r="H131" s="1271"/>
      <c r="I131" s="1271"/>
      <c r="J131" s="1271"/>
      <c r="K131" s="1271"/>
      <c r="L131" s="1271"/>
      <c r="M131" s="1271"/>
      <c r="N131" s="1271"/>
    </row>
    <row r="132" spans="1:14" x14ac:dyDescent="0.25">
      <c r="A132" s="1271"/>
      <c r="B132" s="1271"/>
      <c r="C132" s="1271"/>
      <c r="D132" s="1271"/>
      <c r="E132" s="1271"/>
      <c r="F132" s="1271"/>
      <c r="G132" s="1271"/>
      <c r="H132" s="1271"/>
      <c r="I132" s="1271"/>
      <c r="J132" s="1271"/>
      <c r="K132" s="1271"/>
      <c r="L132" s="1271"/>
      <c r="M132" s="1271"/>
      <c r="N132" s="1271"/>
    </row>
    <row r="133" spans="1:14" x14ac:dyDescent="0.25">
      <c r="A133" s="1271"/>
      <c r="B133" s="1271"/>
      <c r="C133" s="1271"/>
      <c r="D133" s="1271"/>
      <c r="E133" s="1271"/>
      <c r="F133" s="1271"/>
      <c r="G133" s="1271"/>
      <c r="H133" s="1271"/>
      <c r="I133" s="1271"/>
      <c r="J133" s="1271"/>
      <c r="K133" s="1271"/>
      <c r="L133" s="1271"/>
      <c r="M133" s="1271"/>
      <c r="N133" s="1271"/>
    </row>
    <row r="134" spans="1:14" x14ac:dyDescent="0.25">
      <c r="A134" s="1271"/>
      <c r="B134" s="1271"/>
      <c r="C134" s="1271"/>
      <c r="D134" s="1271"/>
      <c r="E134" s="1271"/>
      <c r="F134" s="1271"/>
      <c r="G134" s="1271"/>
      <c r="H134" s="1271"/>
      <c r="I134" s="1271"/>
      <c r="J134" s="1271"/>
      <c r="K134" s="1271"/>
      <c r="L134" s="1271"/>
      <c r="M134" s="1271"/>
      <c r="N134" s="1271"/>
    </row>
    <row r="135" spans="1:14" x14ac:dyDescent="0.25">
      <c r="A135" s="1271"/>
      <c r="B135" s="1271"/>
      <c r="C135" s="1271"/>
      <c r="D135" s="1271"/>
      <c r="E135" s="1271"/>
      <c r="F135" s="1271"/>
      <c r="G135" s="1271"/>
      <c r="H135" s="1271"/>
      <c r="I135" s="1271"/>
      <c r="J135" s="1271"/>
      <c r="K135" s="1271"/>
      <c r="L135" s="1271"/>
      <c r="M135" s="1271"/>
      <c r="N135" s="1271"/>
    </row>
    <row r="136" spans="1:14" x14ac:dyDescent="0.25">
      <c r="A136" s="1271"/>
      <c r="B136" s="1271"/>
      <c r="C136" s="1271"/>
      <c r="D136" s="1271"/>
      <c r="E136" s="1271"/>
      <c r="F136" s="1271"/>
      <c r="G136" s="1271"/>
      <c r="H136" s="1271"/>
      <c r="I136" s="1271"/>
      <c r="J136" s="1271"/>
      <c r="K136" s="1271"/>
      <c r="L136" s="1271"/>
      <c r="M136" s="1271"/>
      <c r="N136" s="1271"/>
    </row>
    <row r="137" spans="1:14" x14ac:dyDescent="0.25">
      <c r="A137" s="1271"/>
      <c r="B137" s="1271"/>
      <c r="C137" s="1271"/>
      <c r="D137" s="1271"/>
      <c r="E137" s="1271"/>
      <c r="F137" s="1271"/>
      <c r="G137" s="1271"/>
      <c r="H137" s="1271"/>
      <c r="I137" s="1271"/>
      <c r="J137" s="1271"/>
      <c r="K137" s="1271"/>
      <c r="L137" s="1271"/>
      <c r="M137" s="1271"/>
      <c r="N137" s="1271"/>
    </row>
    <row r="138" spans="1:14" x14ac:dyDescent="0.25">
      <c r="A138" s="1271"/>
      <c r="B138" s="1271"/>
      <c r="C138" s="1271"/>
      <c r="D138" s="1271"/>
      <c r="E138" s="1271"/>
      <c r="F138" s="1271"/>
      <c r="G138" s="1271"/>
      <c r="H138" s="1271"/>
      <c r="I138" s="1271"/>
      <c r="J138" s="1271"/>
      <c r="K138" s="1271"/>
      <c r="L138" s="1271"/>
      <c r="M138" s="1271"/>
      <c r="N138" s="1271"/>
    </row>
    <row r="139" spans="1:14" x14ac:dyDescent="0.25">
      <c r="A139" s="1271"/>
      <c r="B139" s="1271"/>
      <c r="C139" s="1271"/>
      <c r="D139" s="1271"/>
      <c r="E139" s="1271"/>
      <c r="F139" s="1271"/>
      <c r="G139" s="1271"/>
      <c r="H139" s="1271"/>
      <c r="I139" s="1271"/>
      <c r="J139" s="1271"/>
      <c r="K139" s="1271"/>
      <c r="L139" s="1271"/>
      <c r="M139" s="1271"/>
      <c r="N139" s="1271"/>
    </row>
    <row r="140" spans="1:14" x14ac:dyDescent="0.25">
      <c r="A140" s="1271"/>
      <c r="B140" s="1271"/>
      <c r="C140" s="1271"/>
      <c r="D140" s="1271"/>
      <c r="E140" s="1271"/>
      <c r="F140" s="1271"/>
      <c r="G140" s="1271"/>
      <c r="H140" s="1271"/>
      <c r="I140" s="1271"/>
      <c r="J140" s="1271"/>
      <c r="K140" s="1271"/>
      <c r="L140" s="1271"/>
      <c r="M140" s="1271"/>
      <c r="N140" s="1271"/>
    </row>
    <row r="141" spans="1:14" x14ac:dyDescent="0.25">
      <c r="A141" s="1271"/>
      <c r="B141" s="1271"/>
      <c r="C141" s="1271"/>
      <c r="D141" s="1271"/>
      <c r="E141" s="1271"/>
      <c r="F141" s="1271"/>
      <c r="G141" s="1271"/>
      <c r="H141" s="1271"/>
      <c r="I141" s="1271"/>
      <c r="J141" s="1271"/>
      <c r="K141" s="1271"/>
      <c r="L141" s="1271"/>
      <c r="M141" s="1271"/>
      <c r="N141" s="1271"/>
    </row>
    <row r="142" spans="1:14" x14ac:dyDescent="0.25">
      <c r="A142" s="1271"/>
      <c r="B142" s="1271"/>
      <c r="C142" s="1271"/>
      <c r="D142" s="1271"/>
      <c r="E142" s="1271"/>
      <c r="F142" s="1271"/>
      <c r="G142" s="1271"/>
      <c r="H142" s="1271"/>
      <c r="I142" s="1271"/>
      <c r="J142" s="1271"/>
      <c r="K142" s="1271"/>
      <c r="L142" s="1271"/>
      <c r="M142" s="1271"/>
      <c r="N142" s="1271"/>
    </row>
    <row r="143" spans="1:14" x14ac:dyDescent="0.25">
      <c r="A143" s="1271"/>
      <c r="B143" s="1271"/>
      <c r="C143" s="1271"/>
      <c r="D143" s="1271"/>
      <c r="E143" s="1271"/>
      <c r="F143" s="1271"/>
      <c r="G143" s="1271"/>
      <c r="H143" s="1271"/>
      <c r="I143" s="1271"/>
      <c r="J143" s="1271"/>
      <c r="K143" s="1271"/>
      <c r="L143" s="1271"/>
      <c r="M143" s="1271"/>
      <c r="N143" s="1271"/>
    </row>
    <row r="144" spans="1:14" x14ac:dyDescent="0.25">
      <c r="A144" s="1271"/>
      <c r="B144" s="1271"/>
      <c r="C144" s="1271"/>
      <c r="D144" s="1271"/>
      <c r="E144" s="1271"/>
      <c r="F144" s="1271"/>
      <c r="G144" s="1271"/>
      <c r="H144" s="1271"/>
      <c r="I144" s="1271"/>
      <c r="J144" s="1271"/>
      <c r="K144" s="1271"/>
      <c r="L144" s="1271"/>
      <c r="M144" s="1271"/>
      <c r="N144" s="1271"/>
    </row>
    <row r="145" spans="1:14" x14ac:dyDescent="0.25">
      <c r="A145" s="1271"/>
      <c r="B145" s="1271"/>
      <c r="C145" s="1271"/>
      <c r="D145" s="1271"/>
      <c r="E145" s="1271"/>
      <c r="F145" s="1271"/>
      <c r="G145" s="1271"/>
      <c r="H145" s="1271"/>
      <c r="I145" s="1271"/>
      <c r="J145" s="1271"/>
      <c r="K145" s="1271"/>
      <c r="L145" s="1271"/>
      <c r="M145" s="1271"/>
      <c r="N145" s="1271"/>
    </row>
    <row r="146" spans="1:14" x14ac:dyDescent="0.25">
      <c r="A146" s="1271"/>
      <c r="B146" s="1271"/>
      <c r="C146" s="1271"/>
      <c r="D146" s="1271"/>
      <c r="E146" s="1271"/>
      <c r="F146" s="1271"/>
      <c r="G146" s="1271"/>
      <c r="H146" s="1271"/>
      <c r="I146" s="1271"/>
      <c r="J146" s="1271"/>
      <c r="K146" s="1271"/>
      <c r="L146" s="1271"/>
      <c r="M146" s="1271"/>
      <c r="N146" s="1271"/>
    </row>
    <row r="147" spans="1:14" x14ac:dyDescent="0.25">
      <c r="A147" s="1271"/>
      <c r="B147" s="1271"/>
      <c r="C147" s="1271"/>
      <c r="D147" s="1271"/>
      <c r="E147" s="1271"/>
      <c r="F147" s="1271"/>
      <c r="G147" s="1271"/>
      <c r="H147" s="1271"/>
      <c r="I147" s="1271"/>
      <c r="J147" s="1271"/>
      <c r="K147" s="1271"/>
      <c r="L147" s="1271"/>
      <c r="M147" s="1271"/>
      <c r="N147" s="1271"/>
    </row>
    <row r="148" spans="1:14" x14ac:dyDescent="0.25">
      <c r="A148" s="1271"/>
      <c r="B148" s="1271"/>
      <c r="C148" s="1271"/>
      <c r="D148" s="1271"/>
      <c r="E148" s="1271"/>
      <c r="F148" s="1271"/>
      <c r="G148" s="1271"/>
      <c r="H148" s="1271"/>
      <c r="I148" s="1271"/>
      <c r="J148" s="1271"/>
      <c r="K148" s="1271"/>
      <c r="L148" s="1271"/>
      <c r="M148" s="1271"/>
      <c r="N148" s="1271"/>
    </row>
    <row r="149" spans="1:14" x14ac:dyDescent="0.25">
      <c r="A149" s="1271"/>
      <c r="B149" s="1271"/>
      <c r="C149" s="1271"/>
      <c r="D149" s="1271"/>
      <c r="E149" s="1271"/>
      <c r="F149" s="1271"/>
      <c r="G149" s="1271"/>
      <c r="H149" s="1271"/>
      <c r="I149" s="1271"/>
      <c r="J149" s="1271"/>
      <c r="K149" s="1271"/>
      <c r="L149" s="1271"/>
      <c r="M149" s="1271"/>
      <c r="N149" s="1271"/>
    </row>
    <row r="150" spans="1:14" x14ac:dyDescent="0.25">
      <c r="A150" s="1271"/>
      <c r="B150" s="1271"/>
      <c r="C150" s="1271"/>
      <c r="D150" s="1271"/>
      <c r="E150" s="1271"/>
      <c r="F150" s="1271"/>
      <c r="G150" s="1271"/>
      <c r="H150" s="1271"/>
      <c r="I150" s="1271"/>
      <c r="J150" s="1271"/>
      <c r="K150" s="1271"/>
      <c r="L150" s="1271"/>
      <c r="M150" s="1271"/>
      <c r="N150" s="1271"/>
    </row>
    <row r="151" spans="1:14" x14ac:dyDescent="0.25">
      <c r="A151" s="1271"/>
      <c r="B151" s="1271"/>
      <c r="C151" s="1271"/>
      <c r="D151" s="1271"/>
      <c r="E151" s="1271"/>
      <c r="F151" s="1271"/>
      <c r="G151" s="1271"/>
      <c r="H151" s="1271"/>
      <c r="I151" s="1271"/>
      <c r="J151" s="1271"/>
      <c r="K151" s="1271"/>
      <c r="L151" s="1271"/>
      <c r="M151" s="1271"/>
      <c r="N151" s="1271"/>
    </row>
    <row r="152" spans="1:14" x14ac:dyDescent="0.25">
      <c r="A152" s="1271"/>
      <c r="B152" s="1271"/>
      <c r="C152" s="1271"/>
      <c r="D152" s="1271"/>
      <c r="E152" s="1271"/>
      <c r="F152" s="1271"/>
      <c r="G152" s="1271"/>
      <c r="H152" s="1271"/>
      <c r="I152" s="1271"/>
      <c r="J152" s="1271"/>
      <c r="K152" s="1271"/>
      <c r="L152" s="1271"/>
      <c r="M152" s="1271"/>
      <c r="N152" s="1271"/>
    </row>
    <row r="153" spans="1:14" x14ac:dyDescent="0.25">
      <c r="A153" s="1271"/>
      <c r="B153" s="1271"/>
      <c r="C153" s="1271"/>
      <c r="D153" s="1271"/>
      <c r="E153" s="1271"/>
      <c r="F153" s="1271"/>
      <c r="G153" s="1271"/>
      <c r="H153" s="1271"/>
      <c r="I153" s="1271"/>
      <c r="J153" s="1271"/>
      <c r="K153" s="1271"/>
      <c r="L153" s="1271"/>
      <c r="M153" s="1271"/>
      <c r="N153" s="1271"/>
    </row>
    <row r="154" spans="1:14" x14ac:dyDescent="0.25">
      <c r="A154" s="1271"/>
      <c r="B154" s="1271"/>
      <c r="C154" s="1271"/>
      <c r="D154" s="1271"/>
      <c r="E154" s="1271"/>
      <c r="F154" s="1271"/>
      <c r="G154" s="1271"/>
      <c r="H154" s="1271"/>
      <c r="I154" s="1271"/>
      <c r="J154" s="1271"/>
      <c r="K154" s="1271"/>
      <c r="L154" s="1271"/>
      <c r="M154" s="1271"/>
      <c r="N154" s="1271"/>
    </row>
    <row r="155" spans="1:14" x14ac:dyDescent="0.25">
      <c r="A155" s="1271"/>
      <c r="B155" s="1271"/>
      <c r="C155" s="1271"/>
      <c r="D155" s="1271"/>
      <c r="E155" s="1271"/>
      <c r="F155" s="1271"/>
      <c r="G155" s="1271"/>
      <c r="H155" s="1271"/>
      <c r="I155" s="1271"/>
      <c r="J155" s="1271"/>
      <c r="K155" s="1271"/>
      <c r="L155" s="1271"/>
      <c r="M155" s="1271"/>
      <c r="N155" s="1271"/>
    </row>
    <row r="156" spans="1:14" x14ac:dyDescent="0.25">
      <c r="A156" s="1271"/>
      <c r="B156" s="1271"/>
      <c r="C156" s="1271"/>
      <c r="D156" s="1271"/>
      <c r="E156" s="1271"/>
      <c r="F156" s="1271"/>
      <c r="G156" s="1271"/>
      <c r="H156" s="1271"/>
      <c r="I156" s="1271"/>
      <c r="J156" s="1271"/>
      <c r="K156" s="1271"/>
      <c r="L156" s="1271"/>
      <c r="M156" s="1271"/>
      <c r="N156" s="1271"/>
    </row>
    <row r="157" spans="1:14" x14ac:dyDescent="0.25">
      <c r="A157" s="1271"/>
      <c r="B157" s="1271"/>
      <c r="C157" s="1271"/>
      <c r="D157" s="1271"/>
      <c r="E157" s="1271"/>
      <c r="F157" s="1271"/>
      <c r="G157" s="1271"/>
      <c r="H157" s="1271"/>
      <c r="I157" s="1271"/>
      <c r="J157" s="1271"/>
      <c r="K157" s="1271"/>
      <c r="L157" s="1271"/>
      <c r="M157" s="1271"/>
      <c r="N157" s="1271"/>
    </row>
    <row r="158" spans="1:14" x14ac:dyDescent="0.25">
      <c r="A158" s="1271"/>
      <c r="B158" s="1271"/>
      <c r="C158" s="1271"/>
      <c r="D158" s="1271"/>
      <c r="E158" s="1271"/>
      <c r="F158" s="1271"/>
      <c r="G158" s="1271"/>
      <c r="H158" s="1271"/>
      <c r="I158" s="1271"/>
      <c r="J158" s="1271"/>
      <c r="K158" s="1271"/>
      <c r="L158" s="1271"/>
      <c r="M158" s="1271"/>
      <c r="N158" s="1271"/>
    </row>
    <row r="159" spans="1:14" x14ac:dyDescent="0.25">
      <c r="A159" s="1271"/>
      <c r="B159" s="1271"/>
      <c r="C159" s="1271"/>
      <c r="D159" s="1271"/>
      <c r="E159" s="1271"/>
      <c r="F159" s="1271"/>
      <c r="G159" s="1271"/>
      <c r="H159" s="1271"/>
      <c r="I159" s="1271"/>
      <c r="J159" s="1271"/>
      <c r="K159" s="1271"/>
      <c r="L159" s="1271"/>
      <c r="M159" s="1271"/>
      <c r="N159" s="1271"/>
    </row>
    <row r="160" spans="1:14" x14ac:dyDescent="0.25">
      <c r="A160" s="1271"/>
      <c r="B160" s="1271"/>
      <c r="C160" s="1271"/>
      <c r="D160" s="1271"/>
      <c r="E160" s="1271"/>
      <c r="F160" s="1271"/>
      <c r="G160" s="1271"/>
      <c r="H160" s="1271"/>
      <c r="I160" s="1271"/>
      <c r="J160" s="1271"/>
      <c r="K160" s="1271"/>
      <c r="L160" s="1271"/>
      <c r="M160" s="1271"/>
      <c r="N160" s="1271"/>
    </row>
    <row r="161" spans="1:14" x14ac:dyDescent="0.25">
      <c r="A161" s="1271"/>
      <c r="B161" s="1271"/>
      <c r="C161" s="1271"/>
      <c r="D161" s="1271"/>
      <c r="E161" s="1271"/>
      <c r="F161" s="1271"/>
      <c r="G161" s="1271"/>
      <c r="H161" s="1271"/>
      <c r="I161" s="1271"/>
      <c r="J161" s="1271"/>
      <c r="K161" s="1271"/>
      <c r="L161" s="1271"/>
      <c r="M161" s="1271"/>
      <c r="N161" s="1271"/>
    </row>
    <row r="162" spans="1:14" x14ac:dyDescent="0.25">
      <c r="A162" s="1271"/>
      <c r="B162" s="1271"/>
      <c r="C162" s="1271"/>
      <c r="D162" s="1271"/>
      <c r="E162" s="1271"/>
      <c r="F162" s="1271"/>
      <c r="G162" s="1271"/>
      <c r="H162" s="1271"/>
      <c r="I162" s="1271"/>
      <c r="J162" s="1271"/>
      <c r="K162" s="1271"/>
      <c r="L162" s="1271"/>
      <c r="M162" s="1271"/>
      <c r="N162" s="1271"/>
    </row>
    <row r="163" spans="1:14" x14ac:dyDescent="0.25">
      <c r="A163" s="1271"/>
      <c r="B163" s="1271"/>
      <c r="C163" s="1271"/>
      <c r="D163" s="1271"/>
      <c r="E163" s="1271"/>
      <c r="F163" s="1271"/>
      <c r="G163" s="1271"/>
      <c r="H163" s="1271"/>
      <c r="I163" s="1271"/>
      <c r="J163" s="1271"/>
      <c r="K163" s="1271"/>
      <c r="L163" s="1271"/>
      <c r="M163" s="1271"/>
      <c r="N163" s="1271"/>
    </row>
    <row r="164" spans="1:14" x14ac:dyDescent="0.25">
      <c r="A164" s="1271"/>
      <c r="B164" s="1271"/>
      <c r="C164" s="1271"/>
      <c r="D164" s="1271"/>
      <c r="E164" s="1271"/>
      <c r="F164" s="1271"/>
      <c r="G164" s="1271"/>
      <c r="H164" s="1271"/>
      <c r="I164" s="1271"/>
      <c r="J164" s="1271"/>
      <c r="K164" s="1271"/>
      <c r="L164" s="1271"/>
      <c r="M164" s="1271"/>
      <c r="N164" s="1271"/>
    </row>
    <row r="165" spans="1:14" x14ac:dyDescent="0.25">
      <c r="A165" s="1271"/>
      <c r="B165" s="1271"/>
      <c r="C165" s="1271"/>
      <c r="D165" s="1271"/>
      <c r="E165" s="1271"/>
      <c r="F165" s="1271"/>
      <c r="G165" s="1271"/>
      <c r="H165" s="1271"/>
      <c r="I165" s="1271"/>
      <c r="J165" s="1271"/>
      <c r="K165" s="1271"/>
      <c r="L165" s="1271"/>
      <c r="M165" s="1271"/>
      <c r="N165" s="1271"/>
    </row>
    <row r="166" spans="1:14" x14ac:dyDescent="0.25">
      <c r="A166" s="1271"/>
      <c r="B166" s="1271"/>
      <c r="C166" s="1271"/>
      <c r="D166" s="1271"/>
      <c r="E166" s="1271"/>
      <c r="F166" s="1271"/>
      <c r="G166" s="1271"/>
      <c r="H166" s="1271"/>
      <c r="I166" s="1271"/>
      <c r="J166" s="1271"/>
      <c r="K166" s="1271"/>
      <c r="L166" s="1271"/>
      <c r="M166" s="1271"/>
      <c r="N166" s="1271"/>
    </row>
    <row r="167" spans="1:14" x14ac:dyDescent="0.25">
      <c r="A167" s="1271"/>
      <c r="B167" s="1271"/>
      <c r="C167" s="1271"/>
      <c r="D167" s="1271"/>
      <c r="E167" s="1271"/>
      <c r="F167" s="1271"/>
      <c r="G167" s="1271"/>
      <c r="H167" s="1271"/>
      <c r="I167" s="1271"/>
      <c r="J167" s="1271"/>
      <c r="K167" s="1271"/>
      <c r="L167" s="1271"/>
      <c r="M167" s="1271"/>
      <c r="N167" s="1271"/>
    </row>
    <row r="168" spans="1:14" x14ac:dyDescent="0.25">
      <c r="A168" s="1271"/>
      <c r="B168" s="1271"/>
      <c r="C168" s="1271"/>
      <c r="D168" s="1271"/>
      <c r="E168" s="1271"/>
      <c r="F168" s="1271"/>
      <c r="G168" s="1271"/>
      <c r="H168" s="1271"/>
      <c r="I168" s="1271"/>
      <c r="J168" s="1271"/>
      <c r="K168" s="1271"/>
      <c r="L168" s="1271"/>
      <c r="M168" s="1271"/>
      <c r="N168" s="1271"/>
    </row>
    <row r="169" spans="1:14" x14ac:dyDescent="0.25">
      <c r="A169" s="1271"/>
      <c r="B169" s="1271"/>
      <c r="C169" s="1271"/>
      <c r="D169" s="1271"/>
      <c r="E169" s="1271"/>
      <c r="F169" s="1271"/>
      <c r="G169" s="1271"/>
      <c r="H169" s="1271"/>
      <c r="I169" s="1271"/>
      <c r="J169" s="1271"/>
      <c r="K169" s="1271"/>
      <c r="L169" s="1271"/>
      <c r="M169" s="1271"/>
      <c r="N169" s="1271"/>
    </row>
    <row r="170" spans="1:14" x14ac:dyDescent="0.25">
      <c r="A170" s="1271"/>
      <c r="B170" s="1271"/>
      <c r="C170" s="1271"/>
      <c r="D170" s="1271"/>
      <c r="E170" s="1271"/>
      <c r="F170" s="1271"/>
      <c r="G170" s="1271"/>
      <c r="H170" s="1271"/>
      <c r="I170" s="1271"/>
      <c r="J170" s="1271"/>
      <c r="K170" s="1271"/>
      <c r="L170" s="1271"/>
      <c r="M170" s="1271"/>
      <c r="N170" s="1271"/>
    </row>
    <row r="171" spans="1:14" x14ac:dyDescent="0.25">
      <c r="A171" s="1271"/>
      <c r="B171" s="1271"/>
      <c r="C171" s="1271"/>
      <c r="D171" s="1271"/>
      <c r="E171" s="1271"/>
      <c r="F171" s="1271"/>
      <c r="G171" s="1271"/>
      <c r="H171" s="1271"/>
      <c r="I171" s="1271"/>
      <c r="J171" s="1271"/>
      <c r="K171" s="1271"/>
      <c r="L171" s="1271"/>
      <c r="M171" s="1271"/>
      <c r="N171" s="1271"/>
    </row>
    <row r="172" spans="1:14" x14ac:dyDescent="0.25">
      <c r="A172" s="1271"/>
      <c r="B172" s="1271"/>
      <c r="C172" s="1271"/>
      <c r="D172" s="1271"/>
      <c r="E172" s="1271"/>
      <c r="F172" s="1271"/>
      <c r="G172" s="1271"/>
      <c r="H172" s="1271"/>
      <c r="I172" s="1271"/>
      <c r="J172" s="1271"/>
      <c r="K172" s="1271"/>
      <c r="L172" s="1271"/>
      <c r="M172" s="1271"/>
      <c r="N172" s="1271"/>
    </row>
    <row r="173" spans="1:14" x14ac:dyDescent="0.25">
      <c r="A173" s="1271"/>
      <c r="B173" s="1271"/>
      <c r="C173" s="1271"/>
      <c r="D173" s="1271"/>
      <c r="E173" s="1271"/>
      <c r="F173" s="1271"/>
      <c r="G173" s="1271"/>
      <c r="H173" s="1271"/>
      <c r="I173" s="1271"/>
      <c r="J173" s="1271"/>
      <c r="K173" s="1271"/>
      <c r="L173" s="1271"/>
      <c r="M173" s="1271"/>
      <c r="N173" s="1271"/>
    </row>
    <row r="174" spans="1:14" x14ac:dyDescent="0.25">
      <c r="A174" s="1271"/>
      <c r="B174" s="1271"/>
      <c r="C174" s="1271"/>
      <c r="D174" s="1271"/>
      <c r="E174" s="1271"/>
      <c r="F174" s="1271"/>
      <c r="G174" s="1271"/>
      <c r="H174" s="1271"/>
      <c r="I174" s="1271"/>
      <c r="J174" s="1271"/>
      <c r="K174" s="1271"/>
      <c r="L174" s="1271"/>
      <c r="M174" s="1271"/>
      <c r="N174" s="1271"/>
    </row>
    <row r="175" spans="1:14" x14ac:dyDescent="0.25">
      <c r="A175" s="1271"/>
      <c r="B175" s="1271"/>
      <c r="C175" s="1271"/>
      <c r="D175" s="1271"/>
      <c r="E175" s="1271"/>
      <c r="F175" s="1271"/>
      <c r="G175" s="1271"/>
      <c r="H175" s="1271"/>
      <c r="I175" s="1271"/>
      <c r="J175" s="1271"/>
      <c r="K175" s="1271"/>
      <c r="L175" s="1271"/>
      <c r="M175" s="1271"/>
      <c r="N175" s="1271"/>
    </row>
    <row r="176" spans="1:14" x14ac:dyDescent="0.25">
      <c r="A176" s="1271"/>
      <c r="B176" s="1271"/>
      <c r="C176" s="1271"/>
      <c r="D176" s="1271"/>
      <c r="E176" s="1271"/>
      <c r="F176" s="1271"/>
      <c r="G176" s="1271"/>
      <c r="H176" s="1271"/>
      <c r="I176" s="1271"/>
      <c r="J176" s="1271"/>
      <c r="K176" s="1271"/>
      <c r="L176" s="1271"/>
      <c r="M176" s="1271"/>
      <c r="N176" s="1271"/>
    </row>
    <row r="177" spans="1:14" x14ac:dyDescent="0.25">
      <c r="A177" s="1271"/>
      <c r="B177" s="1271"/>
      <c r="C177" s="1271"/>
      <c r="D177" s="1271"/>
      <c r="E177" s="1271"/>
      <c r="F177" s="1271"/>
      <c r="G177" s="1271"/>
      <c r="H177" s="1271"/>
      <c r="I177" s="1271"/>
      <c r="J177" s="1271"/>
      <c r="K177" s="1271"/>
      <c r="L177" s="1271"/>
      <c r="M177" s="1271"/>
      <c r="N177" s="1271"/>
    </row>
    <row r="178" spans="1:14" x14ac:dyDescent="0.25">
      <c r="A178" s="1271"/>
      <c r="B178" s="1271"/>
      <c r="C178" s="1271"/>
      <c r="D178" s="1271"/>
      <c r="E178" s="1271"/>
      <c r="F178" s="1271"/>
      <c r="G178" s="1271"/>
      <c r="H178" s="1271"/>
      <c r="I178" s="1271"/>
      <c r="J178" s="1271"/>
      <c r="K178" s="1271"/>
      <c r="L178" s="1271"/>
      <c r="M178" s="1271"/>
      <c r="N178" s="1271"/>
    </row>
    <row r="179" spans="1:14" x14ac:dyDescent="0.25">
      <c r="A179" s="1271"/>
      <c r="B179" s="1271"/>
      <c r="C179" s="1271"/>
      <c r="D179" s="1271"/>
      <c r="E179" s="1271"/>
      <c r="F179" s="1271"/>
      <c r="G179" s="1271"/>
      <c r="H179" s="1271"/>
      <c r="I179" s="1271"/>
      <c r="J179" s="1271"/>
      <c r="K179" s="1271"/>
      <c r="L179" s="1271"/>
      <c r="M179" s="1271"/>
      <c r="N179" s="1271"/>
    </row>
    <row r="180" spans="1:14" x14ac:dyDescent="0.25">
      <c r="A180" s="1271"/>
      <c r="B180" s="1271"/>
      <c r="C180" s="1271"/>
      <c r="D180" s="1271"/>
      <c r="E180" s="1271"/>
      <c r="F180" s="1271"/>
      <c r="G180" s="1271"/>
      <c r="H180" s="1271"/>
      <c r="I180" s="1271"/>
      <c r="J180" s="1271"/>
      <c r="K180" s="1271"/>
      <c r="L180" s="1271"/>
      <c r="M180" s="1271"/>
      <c r="N180" s="1271"/>
    </row>
    <row r="181" spans="1:14" x14ac:dyDescent="0.25">
      <c r="A181" s="1271"/>
      <c r="B181" s="1271"/>
      <c r="C181" s="1271"/>
      <c r="D181" s="1271"/>
      <c r="E181" s="1271"/>
      <c r="F181" s="1271"/>
      <c r="G181" s="1271"/>
      <c r="H181" s="1271"/>
      <c r="I181" s="1271"/>
      <c r="J181" s="1271"/>
      <c r="K181" s="1271"/>
      <c r="L181" s="1271"/>
      <c r="M181" s="1271"/>
      <c r="N181" s="1271"/>
    </row>
    <row r="182" spans="1:14" x14ac:dyDescent="0.25">
      <c r="A182" s="1271"/>
      <c r="B182" s="1271"/>
      <c r="C182" s="1271"/>
      <c r="D182" s="1271"/>
      <c r="E182" s="1271"/>
      <c r="F182" s="1271"/>
      <c r="G182" s="1271"/>
      <c r="H182" s="1271"/>
      <c r="I182" s="1271"/>
      <c r="J182" s="1271"/>
      <c r="K182" s="1271"/>
      <c r="L182" s="1271"/>
      <c r="M182" s="1271"/>
      <c r="N182" s="1271"/>
    </row>
    <row r="183" spans="1:14" x14ac:dyDescent="0.25">
      <c r="A183" s="1271"/>
      <c r="B183" s="1271"/>
      <c r="C183" s="1271"/>
      <c r="D183" s="1271"/>
      <c r="E183" s="1271"/>
      <c r="F183" s="1271"/>
      <c r="G183" s="1271"/>
      <c r="H183" s="1271"/>
      <c r="I183" s="1271"/>
      <c r="J183" s="1271"/>
      <c r="K183" s="1271"/>
      <c r="L183" s="1271"/>
      <c r="M183" s="1271"/>
      <c r="N183" s="1271"/>
    </row>
    <row r="184" spans="1:14" x14ac:dyDescent="0.25">
      <c r="A184" s="1271"/>
      <c r="B184" s="1271"/>
      <c r="C184" s="1271"/>
      <c r="D184" s="1271"/>
      <c r="E184" s="1271"/>
      <c r="F184" s="1271"/>
      <c r="G184" s="1271"/>
      <c r="H184" s="1271"/>
      <c r="I184" s="1271"/>
      <c r="J184" s="1271"/>
      <c r="K184" s="1271"/>
      <c r="L184" s="1271"/>
      <c r="M184" s="1271"/>
      <c r="N184" s="1271"/>
    </row>
    <row r="185" spans="1:14" x14ac:dyDescent="0.25">
      <c r="A185" s="1271"/>
      <c r="B185" s="1271"/>
      <c r="C185" s="1271"/>
      <c r="D185" s="1271"/>
      <c r="E185" s="1271"/>
      <c r="F185" s="1271"/>
      <c r="G185" s="1271"/>
      <c r="H185" s="1271"/>
      <c r="I185" s="1271"/>
      <c r="J185" s="1271"/>
      <c r="K185" s="1271"/>
      <c r="L185" s="1271"/>
      <c r="M185" s="1271"/>
      <c r="N185" s="1271"/>
    </row>
    <row r="186" spans="1:14" x14ac:dyDescent="0.25">
      <c r="A186" s="1271"/>
      <c r="B186" s="1271"/>
      <c r="C186" s="1271"/>
      <c r="D186" s="1271"/>
      <c r="E186" s="1271"/>
      <c r="F186" s="1271"/>
      <c r="G186" s="1271"/>
      <c r="H186" s="1271"/>
      <c r="I186" s="1271"/>
      <c r="J186" s="1271"/>
      <c r="K186" s="1271"/>
      <c r="L186" s="1271"/>
      <c r="M186" s="1271"/>
      <c r="N186" s="1271"/>
    </row>
    <row r="187" spans="1:14" x14ac:dyDescent="0.25">
      <c r="A187" s="1271"/>
      <c r="B187" s="1271"/>
      <c r="C187" s="1271"/>
      <c r="D187" s="1271"/>
      <c r="E187" s="1271"/>
      <c r="F187" s="1271"/>
      <c r="G187" s="1271"/>
      <c r="H187" s="1271"/>
      <c r="I187" s="1271"/>
      <c r="J187" s="1271"/>
      <c r="K187" s="1271"/>
      <c r="L187" s="1271"/>
      <c r="M187" s="1271"/>
      <c r="N187" s="1271"/>
    </row>
    <row r="188" spans="1:14" x14ac:dyDescent="0.25">
      <c r="A188" s="1271"/>
      <c r="B188" s="1271"/>
      <c r="C188" s="1271"/>
      <c r="D188" s="1271"/>
      <c r="E188" s="1271"/>
      <c r="F188" s="1271"/>
      <c r="G188" s="1271"/>
      <c r="H188" s="1271"/>
      <c r="I188" s="1271"/>
      <c r="J188" s="1271"/>
      <c r="K188" s="1271"/>
      <c r="L188" s="1271"/>
      <c r="M188" s="1271"/>
      <c r="N188" s="1271"/>
    </row>
    <row r="189" spans="1:14" x14ac:dyDescent="0.25">
      <c r="A189" s="1271"/>
      <c r="B189" s="1271"/>
      <c r="C189" s="1271"/>
      <c r="D189" s="1271"/>
      <c r="E189" s="1271"/>
      <c r="F189" s="1271"/>
      <c r="G189" s="1271"/>
      <c r="H189" s="1271"/>
      <c r="I189" s="1271"/>
      <c r="J189" s="1271"/>
      <c r="K189" s="1271"/>
      <c r="L189" s="1271"/>
      <c r="M189" s="1271"/>
      <c r="N189" s="1271"/>
    </row>
    <row r="190" spans="1:14" x14ac:dyDescent="0.25">
      <c r="A190" s="1271"/>
      <c r="B190" s="1271"/>
      <c r="C190" s="1271"/>
      <c r="D190" s="1271"/>
      <c r="E190" s="1271"/>
      <c r="F190" s="1271"/>
      <c r="G190" s="1271"/>
      <c r="H190" s="1271"/>
      <c r="I190" s="1271"/>
      <c r="J190" s="1271"/>
      <c r="K190" s="1271"/>
      <c r="L190" s="1271"/>
      <c r="M190" s="1271"/>
      <c r="N190" s="1271"/>
    </row>
    <row r="191" spans="1:14" x14ac:dyDescent="0.25">
      <c r="A191" s="1271"/>
      <c r="B191" s="1271"/>
      <c r="C191" s="1271"/>
      <c r="D191" s="1271"/>
      <c r="E191" s="1271"/>
      <c r="F191" s="1271"/>
      <c r="G191" s="1271"/>
      <c r="H191" s="1271"/>
      <c r="I191" s="1271"/>
      <c r="J191" s="1271"/>
      <c r="K191" s="1271"/>
      <c r="L191" s="1271"/>
      <c r="M191" s="1271"/>
      <c r="N191" s="1271"/>
    </row>
    <row r="192" spans="1:14" x14ac:dyDescent="0.25">
      <c r="A192" s="1271"/>
      <c r="B192" s="1271"/>
      <c r="C192" s="1271"/>
      <c r="D192" s="1271"/>
      <c r="E192" s="1271"/>
      <c r="F192" s="1271"/>
      <c r="G192" s="1271"/>
      <c r="H192" s="1271"/>
      <c r="I192" s="1271"/>
      <c r="J192" s="1271"/>
      <c r="K192" s="1271"/>
      <c r="L192" s="1271"/>
      <c r="M192" s="1271"/>
      <c r="N192" s="1271"/>
    </row>
    <row r="193" spans="1:14" x14ac:dyDescent="0.25">
      <c r="A193" s="1271"/>
      <c r="B193" s="1271"/>
      <c r="C193" s="1271"/>
      <c r="D193" s="1271"/>
      <c r="E193" s="1271"/>
      <c r="F193" s="1271"/>
      <c r="G193" s="1271"/>
      <c r="H193" s="1271"/>
      <c r="I193" s="1271"/>
      <c r="J193" s="1271"/>
      <c r="K193" s="1271"/>
      <c r="L193" s="1271"/>
      <c r="M193" s="1271"/>
      <c r="N193" s="1271"/>
    </row>
    <row r="194" spans="1:14" x14ac:dyDescent="0.25">
      <c r="A194" s="1271"/>
      <c r="B194" s="1271"/>
      <c r="C194" s="1271"/>
      <c r="D194" s="1271"/>
      <c r="E194" s="1271"/>
      <c r="F194" s="1271"/>
      <c r="G194" s="1271"/>
      <c r="H194" s="1271"/>
      <c r="I194" s="1271"/>
      <c r="J194" s="1271"/>
      <c r="K194" s="1271"/>
      <c r="L194" s="1271"/>
      <c r="M194" s="1271"/>
      <c r="N194" s="1271"/>
    </row>
    <row r="195" spans="1:14" x14ac:dyDescent="0.25">
      <c r="A195" s="1271"/>
      <c r="B195" s="1271"/>
      <c r="C195" s="1271"/>
      <c r="D195" s="1271"/>
      <c r="E195" s="1271"/>
      <c r="F195" s="1271"/>
      <c r="G195" s="1271"/>
      <c r="H195" s="1271"/>
      <c r="I195" s="1271"/>
      <c r="J195" s="1271"/>
      <c r="K195" s="1271"/>
      <c r="L195" s="1271"/>
      <c r="M195" s="1271"/>
      <c r="N195" s="1271"/>
    </row>
    <row r="196" spans="1:14" x14ac:dyDescent="0.25">
      <c r="A196" s="1271"/>
      <c r="B196" s="1271"/>
      <c r="C196" s="1271"/>
      <c r="D196" s="1271"/>
      <c r="E196" s="1271"/>
      <c r="F196" s="1271"/>
      <c r="G196" s="1271"/>
      <c r="H196" s="1271"/>
      <c r="I196" s="1271"/>
      <c r="J196" s="1271"/>
      <c r="K196" s="1271"/>
      <c r="L196" s="1271"/>
      <c r="M196" s="1271"/>
      <c r="N196" s="1271"/>
    </row>
    <row r="197" spans="1:14" x14ac:dyDescent="0.25">
      <c r="A197" s="1271"/>
      <c r="B197" s="1271"/>
      <c r="C197" s="1271"/>
      <c r="D197" s="1271"/>
      <c r="E197" s="1271"/>
      <c r="F197" s="1271"/>
      <c r="G197" s="1271"/>
      <c r="H197" s="1271"/>
      <c r="I197" s="1271"/>
      <c r="J197" s="1271"/>
      <c r="K197" s="1271"/>
      <c r="L197" s="1271"/>
      <c r="M197" s="1271"/>
      <c r="N197" s="1271"/>
    </row>
    <row r="198" spans="1:14" x14ac:dyDescent="0.25">
      <c r="A198" s="1271"/>
      <c r="B198" s="1271"/>
      <c r="C198" s="1271"/>
      <c r="D198" s="1271"/>
      <c r="E198" s="1271"/>
      <c r="F198" s="1271"/>
      <c r="G198" s="1271"/>
      <c r="H198" s="1271"/>
      <c r="I198" s="1271"/>
      <c r="J198" s="1271"/>
      <c r="K198" s="1271"/>
      <c r="L198" s="1271"/>
      <c r="M198" s="1271"/>
      <c r="N198" s="1271"/>
    </row>
    <row r="199" spans="1:14" x14ac:dyDescent="0.25">
      <c r="A199" s="1271"/>
      <c r="B199" s="1271"/>
      <c r="C199" s="1271"/>
      <c r="D199" s="1271"/>
      <c r="E199" s="1271"/>
      <c r="F199" s="1271"/>
      <c r="G199" s="1271"/>
      <c r="H199" s="1271"/>
      <c r="I199" s="1271"/>
      <c r="J199" s="1271"/>
      <c r="K199" s="1271"/>
      <c r="L199" s="1271"/>
      <c r="M199" s="1271"/>
      <c r="N199" s="1271"/>
    </row>
    <row r="200" spans="1:14" x14ac:dyDescent="0.25">
      <c r="A200" s="1271"/>
      <c r="B200" s="1271"/>
      <c r="C200" s="1271"/>
      <c r="D200" s="1271"/>
      <c r="E200" s="1271"/>
      <c r="F200" s="1271"/>
      <c r="G200" s="1271"/>
      <c r="H200" s="1271"/>
      <c r="I200" s="1271"/>
      <c r="J200" s="1271"/>
      <c r="K200" s="1271"/>
      <c r="L200" s="1271"/>
      <c r="M200" s="1271"/>
      <c r="N200" s="1271"/>
    </row>
    <row r="201" spans="1:14" x14ac:dyDescent="0.25">
      <c r="A201" s="1271"/>
      <c r="B201" s="1271"/>
      <c r="C201" s="1271"/>
      <c r="D201" s="1271"/>
      <c r="E201" s="1271"/>
      <c r="F201" s="1271"/>
      <c r="G201" s="1271"/>
      <c r="H201" s="1271"/>
      <c r="I201" s="1271"/>
      <c r="J201" s="1271"/>
      <c r="K201" s="1271"/>
      <c r="L201" s="1271"/>
      <c r="M201" s="1271"/>
      <c r="N201" s="1271"/>
    </row>
    <row r="202" spans="1:14" x14ac:dyDescent="0.25">
      <c r="A202" s="1271"/>
      <c r="B202" s="1271"/>
      <c r="C202" s="1271"/>
      <c r="D202" s="1271"/>
      <c r="E202" s="1271"/>
      <c r="F202" s="1271"/>
      <c r="G202" s="1271"/>
      <c r="H202" s="1271"/>
      <c r="I202" s="1271"/>
      <c r="J202" s="1271"/>
      <c r="K202" s="1271"/>
      <c r="L202" s="1271"/>
      <c r="M202" s="1271"/>
      <c r="N202" s="1271"/>
    </row>
    <row r="203" spans="1:14" x14ac:dyDescent="0.25">
      <c r="A203" s="1271"/>
      <c r="B203" s="1271"/>
      <c r="C203" s="1271"/>
      <c r="D203" s="1271"/>
      <c r="E203" s="1271"/>
      <c r="F203" s="1271"/>
      <c r="G203" s="1271"/>
      <c r="H203" s="1271"/>
      <c r="I203" s="1271"/>
      <c r="J203" s="1271"/>
      <c r="K203" s="1271"/>
      <c r="L203" s="1271"/>
      <c r="M203" s="1271"/>
      <c r="N203" s="1271"/>
    </row>
    <row r="204" spans="1:14" x14ac:dyDescent="0.25">
      <c r="A204" s="1271"/>
      <c r="B204" s="1271"/>
      <c r="C204" s="1271"/>
      <c r="D204" s="1271"/>
      <c r="E204" s="1271"/>
      <c r="F204" s="1271"/>
      <c r="G204" s="1271"/>
      <c r="H204" s="1271"/>
      <c r="I204" s="1271"/>
      <c r="J204" s="1271"/>
      <c r="K204" s="1271"/>
      <c r="L204" s="1271"/>
      <c r="M204" s="1271"/>
      <c r="N204" s="1271"/>
    </row>
    <row r="205" spans="1:14" x14ac:dyDescent="0.25">
      <c r="A205" s="1271"/>
      <c r="B205" s="1271"/>
      <c r="C205" s="1271"/>
      <c r="D205" s="1271"/>
      <c r="E205" s="1271"/>
      <c r="F205" s="1271"/>
      <c r="G205" s="1271"/>
      <c r="H205" s="1271"/>
      <c r="I205" s="1271"/>
      <c r="J205" s="1271"/>
      <c r="K205" s="1271"/>
      <c r="L205" s="1271"/>
      <c r="M205" s="1271"/>
      <c r="N205" s="1271"/>
    </row>
    <row r="206" spans="1:14" x14ac:dyDescent="0.25">
      <c r="A206" s="1271"/>
      <c r="B206" s="1271"/>
      <c r="C206" s="1271"/>
      <c r="D206" s="1271"/>
      <c r="E206" s="1271"/>
      <c r="F206" s="1271"/>
      <c r="G206" s="1271"/>
      <c r="H206" s="1271"/>
      <c r="I206" s="1271"/>
      <c r="J206" s="1271"/>
      <c r="K206" s="1271"/>
      <c r="L206" s="1271"/>
      <c r="M206" s="1271"/>
      <c r="N206" s="1271"/>
    </row>
    <row r="207" spans="1:14" x14ac:dyDescent="0.25">
      <c r="A207" s="1271"/>
      <c r="B207" s="1271"/>
      <c r="C207" s="1271"/>
      <c r="D207" s="1271"/>
      <c r="E207" s="1271"/>
      <c r="F207" s="1271"/>
      <c r="G207" s="1271"/>
      <c r="H207" s="1271"/>
      <c r="I207" s="1271"/>
      <c r="J207" s="1271"/>
      <c r="K207" s="1271"/>
      <c r="L207" s="1271"/>
      <c r="M207" s="1271"/>
      <c r="N207" s="1271"/>
    </row>
    <row r="208" spans="1:14" x14ac:dyDescent="0.25">
      <c r="A208" s="1271"/>
      <c r="B208" s="1271"/>
      <c r="C208" s="1271"/>
      <c r="D208" s="1271"/>
      <c r="E208" s="1271"/>
      <c r="F208" s="1271"/>
      <c r="G208" s="1271"/>
      <c r="H208" s="1271"/>
      <c r="I208" s="1271"/>
      <c r="J208" s="1271"/>
      <c r="K208" s="1271"/>
      <c r="L208" s="1271"/>
      <c r="M208" s="1271"/>
      <c r="N208" s="1271"/>
    </row>
    <row r="209" spans="1:14" x14ac:dyDescent="0.25">
      <c r="A209" s="1271"/>
      <c r="B209" s="1271"/>
      <c r="C209" s="1271"/>
      <c r="D209" s="1271"/>
      <c r="E209" s="1271"/>
      <c r="F209" s="1271"/>
      <c r="G209" s="1271"/>
      <c r="H209" s="1271"/>
      <c r="I209" s="1271"/>
      <c r="J209" s="1271"/>
      <c r="K209" s="1271"/>
      <c r="L209" s="1271"/>
      <c r="M209" s="1271"/>
      <c r="N209" s="1271"/>
    </row>
    <row r="210" spans="1:14" x14ac:dyDescent="0.25">
      <c r="A210" s="1271"/>
      <c r="B210" s="1271"/>
      <c r="C210" s="1271"/>
      <c r="D210" s="1271"/>
      <c r="E210" s="1271"/>
      <c r="F210" s="1271"/>
      <c r="G210" s="1271"/>
      <c r="H210" s="1271"/>
      <c r="I210" s="1271"/>
      <c r="J210" s="1271"/>
      <c r="K210" s="1271"/>
      <c r="L210" s="1271"/>
      <c r="M210" s="1271"/>
      <c r="N210" s="1271"/>
    </row>
    <row r="211" spans="1:14" x14ac:dyDescent="0.25">
      <c r="A211" s="1271"/>
      <c r="B211" s="1271"/>
      <c r="C211" s="1271"/>
      <c r="D211" s="1271"/>
      <c r="E211" s="1271"/>
      <c r="F211" s="1271"/>
      <c r="G211" s="1271"/>
      <c r="H211" s="1271"/>
      <c r="I211" s="1271"/>
      <c r="J211" s="1271"/>
      <c r="K211" s="1271"/>
      <c r="L211" s="1271"/>
      <c r="M211" s="1271"/>
      <c r="N211" s="1271"/>
    </row>
    <row r="212" spans="1:14" x14ac:dyDescent="0.25">
      <c r="A212" s="1271"/>
      <c r="B212" s="1271"/>
      <c r="C212" s="1271"/>
      <c r="D212" s="1271"/>
      <c r="E212" s="1271"/>
      <c r="F212" s="1271"/>
      <c r="G212" s="1271"/>
      <c r="H212" s="1271"/>
      <c r="I212" s="1271"/>
      <c r="J212" s="1271"/>
      <c r="K212" s="1271"/>
      <c r="L212" s="1271"/>
      <c r="M212" s="1271"/>
      <c r="N212" s="1271"/>
    </row>
    <row r="213" spans="1:14" x14ac:dyDescent="0.25">
      <c r="A213" s="1271"/>
      <c r="B213" s="1271"/>
      <c r="C213" s="1271"/>
      <c r="D213" s="1271"/>
      <c r="E213" s="1271"/>
      <c r="F213" s="1271"/>
      <c r="G213" s="1271"/>
      <c r="H213" s="1271"/>
      <c r="I213" s="1271"/>
      <c r="J213" s="1271"/>
      <c r="K213" s="1271"/>
      <c r="L213" s="1271"/>
      <c r="M213" s="1271"/>
      <c r="N213" s="1271"/>
    </row>
    <row r="214" spans="1:14" x14ac:dyDescent="0.25">
      <c r="A214" s="1271"/>
      <c r="B214" s="1271"/>
      <c r="C214" s="1271"/>
      <c r="D214" s="1271"/>
      <c r="E214" s="1271"/>
      <c r="F214" s="1271"/>
      <c r="G214" s="1271"/>
      <c r="H214" s="1271"/>
      <c r="I214" s="1271"/>
      <c r="J214" s="1271"/>
      <c r="K214" s="1271"/>
      <c r="L214" s="1271"/>
      <c r="M214" s="1271"/>
      <c r="N214" s="1271"/>
    </row>
    <row r="215" spans="1:14" x14ac:dyDescent="0.25">
      <c r="A215" s="1271"/>
      <c r="B215" s="1271"/>
      <c r="C215" s="1271"/>
      <c r="D215" s="1271"/>
      <c r="E215" s="1271"/>
      <c r="F215" s="1271"/>
      <c r="G215" s="1271"/>
      <c r="H215" s="1271"/>
      <c r="I215" s="1271"/>
      <c r="J215" s="1271"/>
      <c r="K215" s="1271"/>
      <c r="L215" s="1271"/>
      <c r="M215" s="1271"/>
      <c r="N215" s="1271"/>
    </row>
    <row r="216" spans="1:14" x14ac:dyDescent="0.25">
      <c r="A216" s="1271"/>
      <c r="B216" s="1271"/>
      <c r="C216" s="1271"/>
      <c r="D216" s="1271"/>
      <c r="E216" s="1271"/>
      <c r="F216" s="1271"/>
      <c r="G216" s="1271"/>
      <c r="H216" s="1271"/>
      <c r="I216" s="1271"/>
      <c r="J216" s="1271"/>
      <c r="K216" s="1271"/>
      <c r="L216" s="1271"/>
      <c r="M216" s="1271"/>
      <c r="N216" s="1271"/>
    </row>
    <row r="217" spans="1:14" x14ac:dyDescent="0.25">
      <c r="A217" s="1271"/>
      <c r="B217" s="1271"/>
      <c r="C217" s="1271"/>
      <c r="D217" s="1271"/>
      <c r="E217" s="1271"/>
      <c r="F217" s="1271"/>
      <c r="G217" s="1271"/>
      <c r="H217" s="1271"/>
      <c r="I217" s="1271"/>
      <c r="J217" s="1271"/>
      <c r="K217" s="1271"/>
      <c r="L217" s="1271"/>
      <c r="M217" s="1271"/>
      <c r="N217" s="1271"/>
    </row>
    <row r="218" spans="1:14" x14ac:dyDescent="0.25">
      <c r="A218" s="1271"/>
      <c r="B218" s="1271"/>
      <c r="C218" s="1271"/>
      <c r="D218" s="1271"/>
      <c r="E218" s="1271"/>
      <c r="F218" s="1271"/>
      <c r="G218" s="1271"/>
      <c r="H218" s="1271"/>
      <c r="I218" s="1271"/>
      <c r="J218" s="1271"/>
      <c r="K218" s="1271"/>
      <c r="L218" s="1271"/>
      <c r="M218" s="1271"/>
      <c r="N218" s="1271"/>
    </row>
    <row r="219" spans="1:14" x14ac:dyDescent="0.25">
      <c r="A219" s="1271"/>
      <c r="B219" s="1271"/>
      <c r="C219" s="1271"/>
      <c r="D219" s="1271"/>
      <c r="E219" s="1271"/>
      <c r="F219" s="1271"/>
      <c r="G219" s="1271"/>
      <c r="H219" s="1271"/>
      <c r="I219" s="1271"/>
      <c r="J219" s="1271"/>
      <c r="K219" s="1271"/>
      <c r="L219" s="1271"/>
      <c r="M219" s="1271"/>
      <c r="N219" s="1271"/>
    </row>
    <row r="220" spans="1:14" x14ac:dyDescent="0.25">
      <c r="A220" s="1271"/>
      <c r="B220" s="1271"/>
      <c r="C220" s="1271"/>
      <c r="D220" s="1271"/>
      <c r="E220" s="1271"/>
      <c r="F220" s="1271"/>
      <c r="G220" s="1271"/>
      <c r="H220" s="1271"/>
      <c r="I220" s="1271"/>
      <c r="J220" s="1271"/>
      <c r="K220" s="1271"/>
      <c r="L220" s="1271"/>
      <c r="M220" s="1271"/>
      <c r="N220" s="1271"/>
    </row>
    <row r="221" spans="1:14" x14ac:dyDescent="0.25">
      <c r="A221" s="1271"/>
      <c r="B221" s="1271"/>
      <c r="C221" s="1271"/>
      <c r="D221" s="1271"/>
      <c r="E221" s="1271"/>
      <c r="F221" s="1271"/>
      <c r="G221" s="1271"/>
      <c r="H221" s="1271"/>
      <c r="I221" s="1271"/>
      <c r="J221" s="1271"/>
      <c r="K221" s="1271"/>
      <c r="L221" s="1271"/>
      <c r="M221" s="1271"/>
      <c r="N221" s="1271"/>
    </row>
    <row r="222" spans="1:14" x14ac:dyDescent="0.25">
      <c r="A222" s="1271"/>
      <c r="B222" s="1271"/>
      <c r="C222" s="1271"/>
      <c r="D222" s="1271"/>
      <c r="E222" s="1271"/>
      <c r="F222" s="1271"/>
      <c r="G222" s="1271"/>
      <c r="H222" s="1271"/>
      <c r="I222" s="1271"/>
      <c r="J222" s="1271"/>
      <c r="K222" s="1271"/>
      <c r="L222" s="1271"/>
      <c r="M222" s="1271"/>
      <c r="N222" s="1271"/>
    </row>
    <row r="223" spans="1:14" x14ac:dyDescent="0.25">
      <c r="A223" s="1271"/>
      <c r="B223" s="1271"/>
      <c r="C223" s="1271"/>
      <c r="D223" s="1271"/>
      <c r="E223" s="1271"/>
      <c r="F223" s="1271"/>
      <c r="G223" s="1271"/>
      <c r="H223" s="1271"/>
      <c r="I223" s="1271"/>
      <c r="J223" s="1271"/>
      <c r="K223" s="1271"/>
      <c r="L223" s="1271"/>
      <c r="M223" s="1271"/>
      <c r="N223" s="1271"/>
    </row>
    <row r="224" spans="1:14" x14ac:dyDescent="0.25">
      <c r="A224" s="1271"/>
      <c r="B224" s="1271"/>
      <c r="C224" s="1271"/>
      <c r="D224" s="1271"/>
      <c r="E224" s="1271"/>
      <c r="F224" s="1271"/>
      <c r="G224" s="1271"/>
      <c r="H224" s="1271"/>
      <c r="I224" s="1271"/>
      <c r="J224" s="1271"/>
      <c r="K224" s="1271"/>
      <c r="L224" s="1271"/>
      <c r="M224" s="1271"/>
      <c r="N224" s="1271"/>
    </row>
    <row r="225" spans="1:14" x14ac:dyDescent="0.25">
      <c r="A225" s="1271"/>
      <c r="B225" s="1271"/>
      <c r="C225" s="1271"/>
      <c r="D225" s="1271"/>
      <c r="E225" s="1271"/>
      <c r="F225" s="1271"/>
      <c r="G225" s="1271"/>
      <c r="H225" s="1271"/>
      <c r="I225" s="1271"/>
      <c r="J225" s="1271"/>
      <c r="K225" s="1271"/>
      <c r="L225" s="1271"/>
      <c r="M225" s="1271"/>
      <c r="N225" s="1271"/>
    </row>
    <row r="226" spans="1:14" x14ac:dyDescent="0.25">
      <c r="A226" s="1271"/>
      <c r="B226" s="1271"/>
      <c r="C226" s="1271"/>
      <c r="D226" s="1271"/>
      <c r="E226" s="1271"/>
      <c r="F226" s="1271"/>
      <c r="G226" s="1271"/>
      <c r="H226" s="1271"/>
      <c r="I226" s="1271"/>
      <c r="J226" s="1271"/>
      <c r="K226" s="1271"/>
      <c r="L226" s="1271"/>
      <c r="M226" s="1271"/>
      <c r="N226" s="1271"/>
    </row>
    <row r="227" spans="1:14" x14ac:dyDescent="0.25">
      <c r="A227" s="1271"/>
      <c r="B227" s="1271"/>
      <c r="C227" s="1271"/>
      <c r="D227" s="1271"/>
      <c r="E227" s="1271"/>
      <c r="F227" s="1271"/>
      <c r="G227" s="1271"/>
      <c r="H227" s="1271"/>
      <c r="I227" s="1271"/>
      <c r="J227" s="1271"/>
      <c r="K227" s="1271"/>
      <c r="L227" s="1271"/>
      <c r="M227" s="1271"/>
      <c r="N227" s="1271"/>
    </row>
    <row r="228" spans="1:14" x14ac:dyDescent="0.25">
      <c r="A228" s="1271"/>
      <c r="B228" s="1271"/>
      <c r="C228" s="1271"/>
      <c r="D228" s="1271"/>
      <c r="E228" s="1271"/>
      <c r="F228" s="1271"/>
      <c r="G228" s="1271"/>
      <c r="H228" s="1271"/>
      <c r="I228" s="1271"/>
      <c r="J228" s="1271"/>
      <c r="K228" s="1271"/>
      <c r="L228" s="1271"/>
      <c r="M228" s="1271"/>
      <c r="N228" s="1271"/>
    </row>
    <row r="229" spans="1:14" x14ac:dyDescent="0.25">
      <c r="A229" s="1271"/>
      <c r="B229" s="1271"/>
      <c r="C229" s="1271"/>
      <c r="D229" s="1271"/>
      <c r="E229" s="1271"/>
      <c r="F229" s="1271"/>
      <c r="G229" s="1271"/>
      <c r="H229" s="1271"/>
      <c r="I229" s="1271"/>
      <c r="J229" s="1271"/>
      <c r="K229" s="1271"/>
      <c r="L229" s="1271"/>
      <c r="M229" s="1271"/>
      <c r="N229" s="1271"/>
    </row>
    <row r="230" spans="1:14" x14ac:dyDescent="0.25">
      <c r="A230" s="1271"/>
      <c r="B230" s="1271"/>
      <c r="C230" s="1271"/>
      <c r="D230" s="1271"/>
      <c r="E230" s="1271"/>
      <c r="F230" s="1271"/>
      <c r="G230" s="1271"/>
      <c r="H230" s="1271"/>
      <c r="I230" s="1271"/>
      <c r="J230" s="1271"/>
      <c r="K230" s="1271"/>
      <c r="L230" s="1271"/>
      <c r="M230" s="1271"/>
      <c r="N230" s="1271"/>
    </row>
    <row r="231" spans="1:14" x14ac:dyDescent="0.25">
      <c r="A231" s="1271"/>
      <c r="B231" s="1271"/>
      <c r="C231" s="1271"/>
      <c r="D231" s="1271"/>
      <c r="E231" s="1271"/>
      <c r="F231" s="1271"/>
      <c r="G231" s="1271"/>
      <c r="H231" s="1271"/>
      <c r="I231" s="1271"/>
      <c r="J231" s="1271"/>
      <c r="K231" s="1271"/>
      <c r="L231" s="1271"/>
      <c r="M231" s="1271"/>
      <c r="N231" s="1271"/>
    </row>
    <row r="232" spans="1:14" x14ac:dyDescent="0.25">
      <c r="A232" s="1271"/>
      <c r="B232" s="1271"/>
      <c r="C232" s="1271"/>
      <c r="D232" s="1271"/>
      <c r="E232" s="1271"/>
      <c r="F232" s="1271"/>
      <c r="G232" s="1271"/>
      <c r="H232" s="1271"/>
      <c r="I232" s="1271"/>
      <c r="J232" s="1271"/>
      <c r="K232" s="1271"/>
      <c r="L232" s="1271"/>
      <c r="M232" s="1271"/>
      <c r="N232" s="1271"/>
    </row>
    <row r="233" spans="1:14" x14ac:dyDescent="0.25">
      <c r="A233" s="1271"/>
      <c r="B233" s="1271"/>
      <c r="C233" s="1271"/>
      <c r="D233" s="1271"/>
      <c r="E233" s="1271"/>
      <c r="F233" s="1271"/>
      <c r="G233" s="1271"/>
      <c r="H233" s="1271"/>
      <c r="I233" s="1271"/>
      <c r="J233" s="1271"/>
      <c r="K233" s="1271"/>
      <c r="L233" s="1271"/>
      <c r="M233" s="1271"/>
      <c r="N233" s="1271"/>
    </row>
    <row r="234" spans="1:14" x14ac:dyDescent="0.25">
      <c r="A234" s="1271"/>
      <c r="B234" s="1271"/>
      <c r="C234" s="1271"/>
      <c r="D234" s="1271"/>
      <c r="E234" s="1271"/>
      <c r="F234" s="1271"/>
      <c r="G234" s="1271"/>
      <c r="H234" s="1271"/>
      <c r="I234" s="1271"/>
      <c r="J234" s="1271"/>
      <c r="K234" s="1271"/>
      <c r="L234" s="1271"/>
      <c r="M234" s="1271"/>
      <c r="N234" s="1271"/>
    </row>
    <row r="235" spans="1:14" x14ac:dyDescent="0.25">
      <c r="A235" s="1271"/>
      <c r="B235" s="1271"/>
      <c r="C235" s="1271"/>
      <c r="D235" s="1271"/>
      <c r="E235" s="1271"/>
      <c r="F235" s="1271"/>
      <c r="G235" s="1271"/>
      <c r="H235" s="1271"/>
      <c r="I235" s="1271"/>
      <c r="J235" s="1271"/>
      <c r="K235" s="1271"/>
      <c r="L235" s="1271"/>
      <c r="M235" s="1271"/>
      <c r="N235" s="1271"/>
    </row>
    <row r="236" spans="1:14" x14ac:dyDescent="0.25">
      <c r="A236" s="1271"/>
      <c r="B236" s="1271"/>
      <c r="C236" s="1271"/>
      <c r="D236" s="1271"/>
      <c r="E236" s="1271"/>
      <c r="F236" s="1271"/>
      <c r="G236" s="1271"/>
      <c r="H236" s="1271"/>
      <c r="I236" s="1271"/>
      <c r="J236" s="1271"/>
      <c r="K236" s="1271"/>
      <c r="L236" s="1271"/>
      <c r="M236" s="1271"/>
      <c r="N236" s="1271"/>
    </row>
    <row r="237" spans="1:14" x14ac:dyDescent="0.25">
      <c r="A237" s="1271"/>
      <c r="B237" s="1271"/>
      <c r="C237" s="1271"/>
      <c r="D237" s="1271"/>
      <c r="E237" s="1271"/>
      <c r="F237" s="1271"/>
      <c r="G237" s="1271"/>
      <c r="H237" s="1271"/>
      <c r="I237" s="1271"/>
      <c r="J237" s="1271"/>
      <c r="K237" s="1271"/>
      <c r="L237" s="1271"/>
      <c r="M237" s="1271"/>
      <c r="N237" s="1271"/>
    </row>
    <row r="238" spans="1:14" x14ac:dyDescent="0.25">
      <c r="A238" s="1271"/>
      <c r="B238" s="1271"/>
      <c r="C238" s="1271"/>
      <c r="D238" s="1271"/>
      <c r="E238" s="1271"/>
      <c r="F238" s="1271"/>
      <c r="G238" s="1271"/>
      <c r="H238" s="1271"/>
      <c r="I238" s="1271"/>
      <c r="J238" s="1271"/>
      <c r="K238" s="1271"/>
      <c r="L238" s="1271"/>
      <c r="M238" s="1271"/>
      <c r="N238" s="1271"/>
    </row>
    <row r="239" spans="1:14" x14ac:dyDescent="0.25">
      <c r="A239" s="1271"/>
      <c r="B239" s="1271"/>
      <c r="C239" s="1271"/>
      <c r="D239" s="1271"/>
      <c r="E239" s="1271"/>
      <c r="F239" s="1271"/>
      <c r="G239" s="1271"/>
      <c r="H239" s="1271"/>
      <c r="I239" s="1271"/>
      <c r="J239" s="1271"/>
      <c r="K239" s="1271"/>
      <c r="L239" s="1271"/>
      <c r="M239" s="1271"/>
      <c r="N239" s="1271"/>
    </row>
    <row r="240" spans="1:14" x14ac:dyDescent="0.25">
      <c r="A240" s="1271"/>
      <c r="B240" s="1271"/>
      <c r="C240" s="1271"/>
      <c r="D240" s="1271"/>
      <c r="E240" s="1271"/>
      <c r="F240" s="1271"/>
      <c r="G240" s="1271"/>
      <c r="H240" s="1271"/>
      <c r="I240" s="1271"/>
      <c r="J240" s="1271"/>
      <c r="K240" s="1271"/>
      <c r="L240" s="1271"/>
      <c r="M240" s="1271"/>
      <c r="N240" s="1271"/>
    </row>
    <row r="241" spans="1:14" x14ac:dyDescent="0.25">
      <c r="A241" s="1271"/>
      <c r="B241" s="1271"/>
      <c r="C241" s="1271"/>
      <c r="D241" s="1271"/>
      <c r="E241" s="1271"/>
      <c r="F241" s="1271"/>
      <c r="G241" s="1271"/>
      <c r="H241" s="1271"/>
      <c r="I241" s="1271"/>
      <c r="J241" s="1271"/>
      <c r="K241" s="1271"/>
      <c r="L241" s="1271"/>
      <c r="M241" s="1271"/>
      <c r="N241" s="1271"/>
    </row>
    <row r="242" spans="1:14" x14ac:dyDescent="0.25">
      <c r="A242" s="1271"/>
      <c r="B242" s="1271"/>
      <c r="C242" s="1271"/>
      <c r="D242" s="1271"/>
      <c r="E242" s="1271"/>
      <c r="F242" s="1271"/>
      <c r="G242" s="1271"/>
      <c r="H242" s="1271"/>
      <c r="I242" s="1271"/>
      <c r="J242" s="1271"/>
      <c r="K242" s="1271"/>
      <c r="L242" s="1271"/>
      <c r="M242" s="1271"/>
      <c r="N242" s="1271"/>
    </row>
    <row r="243" spans="1:14" x14ac:dyDescent="0.25">
      <c r="A243" s="1271"/>
      <c r="B243" s="1271"/>
      <c r="C243" s="1271"/>
      <c r="D243" s="1271"/>
      <c r="E243" s="1271"/>
      <c r="F243" s="1271"/>
      <c r="G243" s="1271"/>
      <c r="H243" s="1271"/>
      <c r="I243" s="1271"/>
      <c r="J243" s="1271"/>
      <c r="K243" s="1271"/>
      <c r="L243" s="1271"/>
      <c r="M243" s="1271"/>
      <c r="N243" s="1271"/>
    </row>
    <row r="244" spans="1:14" x14ac:dyDescent="0.25">
      <c r="A244" s="1271"/>
      <c r="B244" s="1271"/>
      <c r="C244" s="1271"/>
      <c r="D244" s="1271"/>
      <c r="E244" s="1271"/>
      <c r="F244" s="1271"/>
      <c r="G244" s="1271"/>
      <c r="H244" s="1271"/>
      <c r="I244" s="1271"/>
      <c r="J244" s="1271"/>
      <c r="K244" s="1271"/>
      <c r="L244" s="1271"/>
      <c r="M244" s="1271"/>
      <c r="N244" s="1271"/>
    </row>
    <row r="245" spans="1:14" x14ac:dyDescent="0.25">
      <c r="A245" s="1271"/>
      <c r="B245" s="1271"/>
      <c r="C245" s="1271"/>
      <c r="D245" s="1271"/>
      <c r="E245" s="1271"/>
      <c r="F245" s="1271"/>
      <c r="G245" s="1271"/>
      <c r="H245" s="1271"/>
      <c r="I245" s="1271"/>
      <c r="J245" s="1271"/>
      <c r="K245" s="1271"/>
      <c r="L245" s="1271"/>
      <c r="M245" s="1271"/>
      <c r="N245" s="1271"/>
    </row>
    <row r="246" spans="1:14" x14ac:dyDescent="0.25">
      <c r="A246" s="1271"/>
      <c r="B246" s="1271"/>
      <c r="C246" s="1271"/>
      <c r="D246" s="1271"/>
      <c r="E246" s="1271"/>
      <c r="F246" s="1271"/>
      <c r="G246" s="1271"/>
      <c r="H246" s="1271"/>
      <c r="I246" s="1271"/>
      <c r="J246" s="1271"/>
      <c r="K246" s="1271"/>
      <c r="L246" s="1271"/>
      <c r="M246" s="1271"/>
      <c r="N246" s="1271"/>
    </row>
    <row r="247" spans="1:14" x14ac:dyDescent="0.25">
      <c r="A247" s="1271"/>
      <c r="B247" s="1271"/>
      <c r="C247" s="1271"/>
      <c r="D247" s="1271"/>
      <c r="E247" s="1271"/>
      <c r="F247" s="1271"/>
      <c r="G247" s="1271"/>
      <c r="H247" s="1271"/>
      <c r="I247" s="1271"/>
      <c r="J247" s="1271"/>
      <c r="K247" s="1271"/>
      <c r="L247" s="1271"/>
      <c r="M247" s="1271"/>
      <c r="N247" s="1271"/>
    </row>
    <row r="248" spans="1:14" x14ac:dyDescent="0.25">
      <c r="A248" s="1271"/>
      <c r="B248" s="1271"/>
      <c r="C248" s="1271"/>
      <c r="D248" s="1271"/>
      <c r="E248" s="1271"/>
      <c r="F248" s="1271"/>
      <c r="G248" s="1271"/>
      <c r="H248" s="1271"/>
      <c r="I248" s="1271"/>
      <c r="J248" s="1271"/>
      <c r="K248" s="1271"/>
      <c r="L248" s="1271"/>
      <c r="M248" s="1271"/>
      <c r="N248" s="1271"/>
    </row>
    <row r="249" spans="1:14" x14ac:dyDescent="0.25">
      <c r="A249" s="1271"/>
      <c r="B249" s="1271"/>
      <c r="C249" s="1271"/>
      <c r="D249" s="1271"/>
      <c r="E249" s="1271"/>
      <c r="F249" s="1271"/>
      <c r="G249" s="1271"/>
      <c r="H249" s="1271"/>
      <c r="I249" s="1271"/>
      <c r="J249" s="1271"/>
      <c r="K249" s="1271"/>
      <c r="L249" s="1271"/>
      <c r="M249" s="1271"/>
      <c r="N249" s="1271"/>
    </row>
    <row r="250" spans="1:14" x14ac:dyDescent="0.25">
      <c r="A250" s="1271"/>
      <c r="B250" s="1271"/>
      <c r="C250" s="1271"/>
      <c r="D250" s="1271"/>
      <c r="E250" s="1271"/>
      <c r="F250" s="1271"/>
      <c r="G250" s="1271"/>
      <c r="H250" s="1271"/>
      <c r="I250" s="1271"/>
      <c r="J250" s="1271"/>
      <c r="K250" s="1271"/>
      <c r="L250" s="1271"/>
      <c r="M250" s="1271"/>
      <c r="N250" s="1271"/>
    </row>
    <row r="251" spans="1:14" x14ac:dyDescent="0.25">
      <c r="A251" s="1271"/>
      <c r="B251" s="1271"/>
      <c r="C251" s="1271"/>
      <c r="D251" s="1271"/>
      <c r="E251" s="1271"/>
      <c r="F251" s="1271"/>
      <c r="G251" s="1271"/>
      <c r="H251" s="1271"/>
      <c r="I251" s="1271"/>
      <c r="J251" s="1271"/>
      <c r="K251" s="1271"/>
      <c r="L251" s="1271"/>
      <c r="M251" s="1271"/>
      <c r="N251" s="1271"/>
    </row>
    <row r="252" spans="1:14" x14ac:dyDescent="0.25">
      <c r="A252" s="1271"/>
      <c r="B252" s="1271"/>
      <c r="C252" s="1271"/>
      <c r="D252" s="1271"/>
      <c r="E252" s="1271"/>
      <c r="F252" s="1271"/>
      <c r="G252" s="1271"/>
      <c r="H252" s="1271"/>
      <c r="I252" s="1271"/>
      <c r="J252" s="1271"/>
      <c r="K252" s="1271"/>
      <c r="L252" s="1271"/>
      <c r="M252" s="1271"/>
      <c r="N252" s="1271"/>
    </row>
    <row r="253" spans="1:14" x14ac:dyDescent="0.25">
      <c r="A253" s="1271"/>
      <c r="B253" s="1271"/>
      <c r="C253" s="1271"/>
      <c r="D253" s="1271"/>
      <c r="E253" s="1271"/>
      <c r="F253" s="1271"/>
      <c r="G253" s="1271"/>
      <c r="H253" s="1271"/>
      <c r="I253" s="1271"/>
      <c r="J253" s="1271"/>
      <c r="K253" s="1271"/>
      <c r="L253" s="1271"/>
      <c r="M253" s="1271"/>
      <c r="N253" s="1271"/>
    </row>
    <row r="254" spans="1:14" x14ac:dyDescent="0.25">
      <c r="A254" s="1271"/>
      <c r="B254" s="1271"/>
      <c r="C254" s="1271"/>
      <c r="D254" s="1271"/>
      <c r="E254" s="1271"/>
      <c r="F254" s="1271"/>
      <c r="G254" s="1271"/>
      <c r="H254" s="1271"/>
      <c r="I254" s="1271"/>
      <c r="J254" s="1271"/>
      <c r="K254" s="1271"/>
      <c r="L254" s="1271"/>
      <c r="M254" s="1271"/>
      <c r="N254" s="1271"/>
    </row>
    <row r="255" spans="1:14" x14ac:dyDescent="0.25">
      <c r="A255" s="1271"/>
      <c r="B255" s="1271"/>
      <c r="C255" s="1271"/>
      <c r="D255" s="1271"/>
      <c r="E255" s="1271"/>
      <c r="F255" s="1271"/>
      <c r="G255" s="1271"/>
      <c r="H255" s="1271"/>
      <c r="I255" s="1271"/>
      <c r="J255" s="1271"/>
      <c r="K255" s="1271"/>
      <c r="L255" s="1271"/>
      <c r="M255" s="1271"/>
      <c r="N255" s="1271"/>
    </row>
    <row r="256" spans="1:14" x14ac:dyDescent="0.25">
      <c r="A256" s="1271"/>
      <c r="B256" s="1271"/>
      <c r="C256" s="1271"/>
      <c r="D256" s="1271"/>
      <c r="E256" s="1271"/>
      <c r="F256" s="1271"/>
      <c r="G256" s="1271"/>
      <c r="H256" s="1271"/>
      <c r="I256" s="1271"/>
      <c r="J256" s="1271"/>
      <c r="K256" s="1271"/>
      <c r="L256" s="1271"/>
      <c r="M256" s="1271"/>
      <c r="N256" s="1271"/>
    </row>
    <row r="257" spans="1:14" x14ac:dyDescent="0.25">
      <c r="A257" s="1271"/>
      <c r="B257" s="1271"/>
      <c r="C257" s="1271"/>
      <c r="D257" s="1271"/>
      <c r="E257" s="1271"/>
      <c r="F257" s="1271"/>
      <c r="G257" s="1271"/>
      <c r="H257" s="1271"/>
      <c r="I257" s="1271"/>
      <c r="J257" s="1271"/>
      <c r="K257" s="1271"/>
      <c r="L257" s="1271"/>
      <c r="M257" s="1271"/>
      <c r="N257" s="1271"/>
    </row>
    <row r="258" spans="1:14" x14ac:dyDescent="0.25">
      <c r="A258" s="1271"/>
      <c r="B258" s="1271"/>
      <c r="C258" s="1271"/>
      <c r="D258" s="1271"/>
      <c r="E258" s="1271"/>
      <c r="F258" s="1271"/>
      <c r="G258" s="1271"/>
      <c r="H258" s="1271"/>
      <c r="I258" s="1271"/>
      <c r="J258" s="1271"/>
      <c r="K258" s="1271"/>
      <c r="L258" s="1271"/>
      <c r="M258" s="1271"/>
      <c r="N258" s="1271"/>
    </row>
    <row r="259" spans="1:14" x14ac:dyDescent="0.25">
      <c r="A259" s="1271"/>
      <c r="B259" s="1271"/>
      <c r="C259" s="1271"/>
      <c r="D259" s="1271"/>
      <c r="E259" s="1271"/>
      <c r="F259" s="1271"/>
      <c r="G259" s="1271"/>
      <c r="H259" s="1271"/>
      <c r="I259" s="1271"/>
      <c r="J259" s="1271"/>
      <c r="K259" s="1271"/>
      <c r="L259" s="1271"/>
      <c r="M259" s="1271"/>
      <c r="N259" s="1271"/>
    </row>
    <row r="260" spans="1:14" x14ac:dyDescent="0.25">
      <c r="A260" s="1271"/>
      <c r="B260" s="1271"/>
      <c r="C260" s="1271"/>
      <c r="D260" s="1271"/>
      <c r="E260" s="1271"/>
      <c r="F260" s="1271"/>
      <c r="G260" s="1271"/>
      <c r="H260" s="1271"/>
      <c r="I260" s="1271"/>
      <c r="J260" s="1271"/>
      <c r="K260" s="1271"/>
      <c r="L260" s="1271"/>
      <c r="M260" s="1271"/>
      <c r="N260" s="1271"/>
    </row>
    <row r="261" spans="1:14" x14ac:dyDescent="0.25">
      <c r="A261" s="1271"/>
      <c r="B261" s="1271"/>
      <c r="C261" s="1271"/>
      <c r="D261" s="1271"/>
      <c r="E261" s="1271"/>
      <c r="F261" s="1271"/>
      <c r="G261" s="1271"/>
      <c r="H261" s="1271"/>
      <c r="I261" s="1271"/>
      <c r="J261" s="1271"/>
      <c r="K261" s="1271"/>
      <c r="L261" s="1271"/>
      <c r="M261" s="1271"/>
      <c r="N261" s="1271"/>
    </row>
    <row r="262" spans="1:14" x14ac:dyDescent="0.25">
      <c r="A262" s="1271"/>
      <c r="B262" s="1271"/>
      <c r="C262" s="1271"/>
      <c r="D262" s="1271"/>
      <c r="E262" s="1271"/>
      <c r="F262" s="1271"/>
      <c r="G262" s="1271"/>
      <c r="H262" s="1271"/>
      <c r="I262" s="1271"/>
      <c r="J262" s="1271"/>
      <c r="K262" s="1271"/>
      <c r="L262" s="1271"/>
      <c r="M262" s="1271"/>
      <c r="N262" s="1271"/>
    </row>
    <row r="263" spans="1:14" x14ac:dyDescent="0.25">
      <c r="A263" s="1271"/>
      <c r="B263" s="1271"/>
      <c r="C263" s="1271"/>
      <c r="D263" s="1271"/>
      <c r="E263" s="1271"/>
      <c r="F263" s="1271"/>
      <c r="G263" s="1271"/>
      <c r="H263" s="1271"/>
      <c r="I263" s="1271"/>
      <c r="J263" s="1271"/>
      <c r="K263" s="1271"/>
      <c r="L263" s="1271"/>
      <c r="M263" s="1271"/>
      <c r="N263" s="1271"/>
    </row>
    <row r="264" spans="1:14" x14ac:dyDescent="0.25">
      <c r="A264" s="1271"/>
      <c r="B264" s="1271"/>
      <c r="C264" s="1271"/>
      <c r="D264" s="1271"/>
      <c r="E264" s="1271"/>
      <c r="F264" s="1271"/>
      <c r="G264" s="1271"/>
      <c r="H264" s="1271"/>
      <c r="I264" s="1271"/>
      <c r="J264" s="1271"/>
      <c r="K264" s="1271"/>
      <c r="L264" s="1271"/>
      <c r="M264" s="1271"/>
      <c r="N264" s="1271"/>
    </row>
    <row r="265" spans="1:14" x14ac:dyDescent="0.25">
      <c r="A265" s="1271"/>
      <c r="B265" s="1271"/>
      <c r="C265" s="1271"/>
      <c r="D265" s="1271"/>
      <c r="E265" s="1271"/>
      <c r="F265" s="1271"/>
      <c r="G265" s="1271"/>
      <c r="H265" s="1271"/>
      <c r="I265" s="1271"/>
      <c r="J265" s="1271"/>
      <c r="K265" s="1271"/>
      <c r="L265" s="1271"/>
      <c r="M265" s="1271"/>
      <c r="N265" s="1271"/>
    </row>
    <row r="266" spans="1:14" x14ac:dyDescent="0.25">
      <c r="A266" s="1271"/>
      <c r="B266" s="1271"/>
      <c r="C266" s="1271"/>
      <c r="D266" s="1271"/>
      <c r="E266" s="1271"/>
      <c r="F266" s="1271"/>
      <c r="G266" s="1271"/>
      <c r="H266" s="1271"/>
      <c r="I266" s="1271"/>
      <c r="J266" s="1271"/>
      <c r="K266" s="1271"/>
      <c r="L266" s="1271"/>
      <c r="M266" s="1271"/>
      <c r="N266" s="1271"/>
    </row>
    <row r="267" spans="1:14" x14ac:dyDescent="0.25">
      <c r="A267" s="1271"/>
      <c r="B267" s="1271"/>
      <c r="C267" s="1271"/>
      <c r="D267" s="1271"/>
      <c r="E267" s="1271"/>
      <c r="F267" s="1271"/>
      <c r="G267" s="1271"/>
      <c r="H267" s="1271"/>
      <c r="I267" s="1271"/>
      <c r="J267" s="1271"/>
      <c r="K267" s="1271"/>
      <c r="L267" s="1271"/>
      <c r="M267" s="1271"/>
      <c r="N267" s="1271"/>
    </row>
    <row r="268" spans="1:14" x14ac:dyDescent="0.25">
      <c r="A268" s="1271"/>
      <c r="B268" s="1271"/>
      <c r="C268" s="1271"/>
      <c r="D268" s="1271"/>
      <c r="E268" s="1271"/>
      <c r="F268" s="1271"/>
      <c r="G268" s="1271"/>
      <c r="H268" s="1271"/>
      <c r="I268" s="1271"/>
      <c r="J268" s="1271"/>
      <c r="K268" s="1271"/>
      <c r="L268" s="1271"/>
      <c r="M268" s="1271"/>
      <c r="N268" s="1271"/>
    </row>
    <row r="269" spans="1:14" x14ac:dyDescent="0.25">
      <c r="A269" s="1271"/>
      <c r="B269" s="1271"/>
      <c r="C269" s="1271"/>
      <c r="D269" s="1271"/>
      <c r="E269" s="1271"/>
      <c r="F269" s="1271"/>
      <c r="G269" s="1271"/>
      <c r="H269" s="1271"/>
      <c r="I269" s="1271"/>
      <c r="J269" s="1271"/>
      <c r="K269" s="1271"/>
      <c r="L269" s="1271"/>
      <c r="M269" s="1271"/>
      <c r="N269" s="1271"/>
    </row>
    <row r="270" spans="1:14" x14ac:dyDescent="0.25">
      <c r="A270" s="1271"/>
      <c r="B270" s="1271"/>
      <c r="C270" s="1271"/>
      <c r="D270" s="1271"/>
      <c r="E270" s="1271"/>
      <c r="F270" s="1271"/>
      <c r="G270" s="1271"/>
      <c r="H270" s="1271"/>
      <c r="I270" s="1271"/>
      <c r="J270" s="1271"/>
      <c r="K270" s="1271"/>
      <c r="L270" s="1271"/>
      <c r="M270" s="1271"/>
      <c r="N270" s="1271"/>
    </row>
    <row r="271" spans="1:14" x14ac:dyDescent="0.25">
      <c r="A271" s="1271"/>
      <c r="B271" s="1271"/>
      <c r="C271" s="1271"/>
      <c r="D271" s="1271"/>
      <c r="E271" s="1271"/>
      <c r="F271" s="1271"/>
      <c r="G271" s="1271"/>
      <c r="H271" s="1271"/>
      <c r="I271" s="1271"/>
      <c r="J271" s="1271"/>
      <c r="K271" s="1271"/>
      <c r="L271" s="1271"/>
      <c r="M271" s="1271"/>
      <c r="N271" s="1271"/>
    </row>
    <row r="272" spans="1:14" x14ac:dyDescent="0.25">
      <c r="A272" s="1271"/>
      <c r="B272" s="1271"/>
      <c r="C272" s="1271"/>
      <c r="D272" s="1271"/>
      <c r="E272" s="1271"/>
      <c r="F272" s="1271"/>
      <c r="G272" s="1271"/>
      <c r="H272" s="1271"/>
      <c r="I272" s="1271"/>
      <c r="J272" s="1271"/>
      <c r="K272" s="1271"/>
      <c r="L272" s="1271"/>
      <c r="M272" s="1271"/>
      <c r="N272" s="1271"/>
    </row>
    <row r="273" spans="1:14" x14ac:dyDescent="0.25">
      <c r="A273" s="1271"/>
      <c r="B273" s="1271"/>
      <c r="C273" s="1271"/>
      <c r="D273" s="1271"/>
      <c r="E273" s="1271"/>
      <c r="F273" s="1271"/>
      <c r="G273" s="1271"/>
      <c r="H273" s="1271"/>
      <c r="I273" s="1271"/>
      <c r="J273" s="1271"/>
      <c r="K273" s="1271"/>
      <c r="L273" s="1271"/>
      <c r="M273" s="1271"/>
      <c r="N273" s="1271"/>
    </row>
    <row r="274" spans="1:14" x14ac:dyDescent="0.25">
      <c r="A274" s="1271"/>
      <c r="B274" s="1271"/>
      <c r="C274" s="1271"/>
      <c r="D274" s="1271"/>
      <c r="E274" s="1271"/>
      <c r="F274" s="1271"/>
      <c r="G274" s="1271"/>
      <c r="H274" s="1271"/>
      <c r="I274" s="1271"/>
      <c r="J274" s="1271"/>
      <c r="K274" s="1271"/>
      <c r="L274" s="1271"/>
      <c r="M274" s="1271"/>
      <c r="N274" s="1271"/>
    </row>
    <row r="275" spans="1:14" x14ac:dyDescent="0.25">
      <c r="A275" s="1271"/>
      <c r="B275" s="1271"/>
      <c r="C275" s="1271"/>
      <c r="D275" s="1271"/>
      <c r="E275" s="1271"/>
      <c r="F275" s="1271"/>
      <c r="G275" s="1271"/>
      <c r="H275" s="1271"/>
      <c r="I275" s="1271"/>
      <c r="J275" s="1271"/>
      <c r="K275" s="1271"/>
      <c r="L275" s="1271"/>
      <c r="M275" s="1271"/>
      <c r="N275" s="1271"/>
    </row>
    <row r="276" spans="1:14" x14ac:dyDescent="0.25">
      <c r="A276" s="1271"/>
      <c r="B276" s="1271"/>
      <c r="C276" s="1271"/>
      <c r="D276" s="1271"/>
      <c r="E276" s="1271"/>
      <c r="F276" s="1271"/>
      <c r="G276" s="1271"/>
      <c r="H276" s="1271"/>
      <c r="I276" s="1271"/>
      <c r="J276" s="1271"/>
      <c r="K276" s="1271"/>
      <c r="L276" s="1271"/>
      <c r="M276" s="1271"/>
      <c r="N276" s="1271"/>
    </row>
    <row r="277" spans="1:14" x14ac:dyDescent="0.25">
      <c r="A277" s="1271"/>
      <c r="B277" s="1271"/>
      <c r="C277" s="1271"/>
      <c r="D277" s="1271"/>
      <c r="E277" s="1271"/>
      <c r="F277" s="1271"/>
      <c r="G277" s="1271"/>
      <c r="H277" s="1271"/>
      <c r="I277" s="1271"/>
      <c r="J277" s="1271"/>
      <c r="K277" s="1271"/>
      <c r="L277" s="1271"/>
      <c r="M277" s="1271"/>
      <c r="N277" s="1271"/>
    </row>
    <row r="278" spans="1:14" x14ac:dyDescent="0.25">
      <c r="A278" s="1271"/>
      <c r="B278" s="1271"/>
      <c r="C278" s="1271"/>
      <c r="D278" s="1271"/>
      <c r="E278" s="1271"/>
      <c r="F278" s="1271"/>
      <c r="G278" s="1271"/>
      <c r="H278" s="1271"/>
      <c r="I278" s="1271"/>
      <c r="J278" s="1271"/>
      <c r="K278" s="1271"/>
      <c r="L278" s="1271"/>
      <c r="M278" s="1271"/>
      <c r="N278" s="1271"/>
    </row>
    <row r="279" spans="1:14" x14ac:dyDescent="0.25">
      <c r="A279" s="1271"/>
      <c r="B279" s="1271"/>
      <c r="C279" s="1271"/>
      <c r="D279" s="1271"/>
      <c r="E279" s="1271"/>
      <c r="F279" s="1271"/>
      <c r="G279" s="1271"/>
      <c r="H279" s="1271"/>
      <c r="I279" s="1271"/>
      <c r="J279" s="1271"/>
      <c r="K279" s="1271"/>
      <c r="L279" s="1271"/>
      <c r="M279" s="1271"/>
      <c r="N279" s="1271"/>
    </row>
    <row r="280" spans="1:14" x14ac:dyDescent="0.25">
      <c r="A280" s="1271"/>
      <c r="B280" s="1271"/>
      <c r="C280" s="1271"/>
      <c r="D280" s="1271"/>
      <c r="E280" s="1271"/>
      <c r="F280" s="1271"/>
      <c r="G280" s="1271"/>
      <c r="H280" s="1271"/>
      <c r="I280" s="1271"/>
      <c r="J280" s="1271"/>
      <c r="K280" s="1271"/>
      <c r="L280" s="1271"/>
      <c r="M280" s="1271"/>
      <c r="N280" s="1271"/>
    </row>
    <row r="281" spans="1:14" x14ac:dyDescent="0.25">
      <c r="A281" s="1271"/>
      <c r="B281" s="1271"/>
      <c r="C281" s="1271"/>
      <c r="D281" s="1271"/>
      <c r="E281" s="1271"/>
      <c r="F281" s="1271"/>
      <c r="G281" s="1271"/>
      <c r="H281" s="1271"/>
      <c r="I281" s="1271"/>
      <c r="J281" s="1271"/>
      <c r="K281" s="1271"/>
      <c r="L281" s="1271"/>
      <c r="M281" s="1271"/>
      <c r="N281" s="1271"/>
    </row>
    <row r="282" spans="1:14" x14ac:dyDescent="0.25">
      <c r="A282" s="1271"/>
      <c r="B282" s="1271"/>
      <c r="C282" s="1271"/>
      <c r="D282" s="1271"/>
      <c r="E282" s="1271"/>
      <c r="F282" s="1271"/>
      <c r="G282" s="1271"/>
      <c r="H282" s="1271"/>
      <c r="I282" s="1271"/>
      <c r="J282" s="1271"/>
      <c r="K282" s="1271"/>
      <c r="L282" s="1271"/>
      <c r="M282" s="1271"/>
      <c r="N282" s="1271"/>
    </row>
    <row r="283" spans="1:14" x14ac:dyDescent="0.25">
      <c r="A283" s="1271"/>
      <c r="B283" s="1271"/>
      <c r="C283" s="1271"/>
      <c r="D283" s="1271"/>
      <c r="E283" s="1271"/>
      <c r="F283" s="1271"/>
      <c r="G283" s="1271"/>
      <c r="H283" s="1271"/>
      <c r="I283" s="1271"/>
      <c r="J283" s="1271"/>
      <c r="K283" s="1271"/>
      <c r="L283" s="1271"/>
      <c r="M283" s="1271"/>
      <c r="N283" s="1271"/>
    </row>
    <row r="284" spans="1:14" x14ac:dyDescent="0.25">
      <c r="A284" s="1271"/>
      <c r="B284" s="1271"/>
      <c r="C284" s="1271"/>
      <c r="D284" s="1271"/>
      <c r="E284" s="1271"/>
      <c r="F284" s="1271"/>
      <c r="G284" s="1271"/>
      <c r="H284" s="1271"/>
      <c r="I284" s="1271"/>
      <c r="J284" s="1271"/>
      <c r="K284" s="1271"/>
      <c r="L284" s="1271"/>
      <c r="M284" s="1271"/>
      <c r="N284" s="1271"/>
    </row>
    <row r="285" spans="1:14" x14ac:dyDescent="0.25">
      <c r="A285" s="1271"/>
      <c r="B285" s="1271"/>
      <c r="C285" s="1271"/>
      <c r="D285" s="1271"/>
      <c r="E285" s="1271"/>
      <c r="F285" s="1271"/>
      <c r="G285" s="1271"/>
      <c r="H285" s="1271"/>
      <c r="I285" s="1271"/>
      <c r="J285" s="1271"/>
      <c r="K285" s="1271"/>
      <c r="L285" s="1271"/>
      <c r="M285" s="1271"/>
      <c r="N285" s="1271"/>
    </row>
    <row r="286" spans="1:14" x14ac:dyDescent="0.25">
      <c r="A286" s="1271"/>
      <c r="B286" s="1271"/>
      <c r="C286" s="1271"/>
      <c r="D286" s="1271"/>
      <c r="E286" s="1271"/>
      <c r="F286" s="1271"/>
      <c r="G286" s="1271"/>
      <c r="H286" s="1271"/>
      <c r="I286" s="1271"/>
      <c r="J286" s="1271"/>
      <c r="K286" s="1271"/>
      <c r="L286" s="1271"/>
      <c r="M286" s="1271"/>
      <c r="N286" s="1271"/>
    </row>
    <row r="287" spans="1:14" x14ac:dyDescent="0.25">
      <c r="A287" s="1271"/>
      <c r="B287" s="1271"/>
      <c r="C287" s="1271"/>
      <c r="D287" s="1271"/>
      <c r="E287" s="1271"/>
      <c r="F287" s="1271"/>
      <c r="G287" s="1271"/>
      <c r="H287" s="1271"/>
      <c r="I287" s="1271"/>
      <c r="J287" s="1271"/>
      <c r="K287" s="1271"/>
      <c r="L287" s="1271"/>
      <c r="M287" s="1271"/>
      <c r="N287" s="1271"/>
    </row>
    <row r="288" spans="1:14" x14ac:dyDescent="0.25">
      <c r="A288" s="1271"/>
      <c r="B288" s="1271"/>
      <c r="C288" s="1271"/>
      <c r="D288" s="1271"/>
      <c r="E288" s="1271"/>
      <c r="F288" s="1271"/>
      <c r="G288" s="1271"/>
      <c r="H288" s="1271"/>
      <c r="I288" s="1271"/>
      <c r="J288" s="1271"/>
      <c r="K288" s="1271"/>
      <c r="L288" s="1271"/>
      <c r="M288" s="1271"/>
      <c r="N288" s="1271"/>
    </row>
    <row r="289" spans="1:14" x14ac:dyDescent="0.25">
      <c r="A289" s="1271"/>
      <c r="B289" s="1271"/>
      <c r="C289" s="1271"/>
      <c r="D289" s="1271"/>
      <c r="E289" s="1271"/>
      <c r="F289" s="1271"/>
      <c r="G289" s="1271"/>
      <c r="H289" s="1271"/>
      <c r="I289" s="1271"/>
      <c r="J289" s="1271"/>
      <c r="K289" s="1271"/>
      <c r="L289" s="1271"/>
      <c r="M289" s="1271"/>
      <c r="N289" s="1271"/>
    </row>
    <row r="290" spans="1:14" x14ac:dyDescent="0.25">
      <c r="A290" s="1271"/>
      <c r="B290" s="1271"/>
      <c r="C290" s="1271"/>
      <c r="D290" s="1271"/>
      <c r="E290" s="1271"/>
      <c r="F290" s="1271"/>
      <c r="G290" s="1271"/>
      <c r="H290" s="1271"/>
      <c r="I290" s="1271"/>
      <c r="J290" s="1271"/>
      <c r="K290" s="1271"/>
      <c r="L290" s="1271"/>
      <c r="M290" s="1271"/>
      <c r="N290" s="1271"/>
    </row>
    <row r="291" spans="1:14" x14ac:dyDescent="0.25">
      <c r="A291" s="1271"/>
      <c r="B291" s="1271"/>
      <c r="C291" s="1271"/>
      <c r="D291" s="1271"/>
      <c r="E291" s="1271"/>
      <c r="F291" s="1271"/>
      <c r="G291" s="1271"/>
      <c r="H291" s="1271"/>
      <c r="I291" s="1271"/>
      <c r="J291" s="1271"/>
      <c r="K291" s="1271"/>
      <c r="L291" s="1271"/>
      <c r="M291" s="1271"/>
      <c r="N291" s="1271"/>
    </row>
    <row r="292" spans="1:14" x14ac:dyDescent="0.25">
      <c r="A292" s="1271"/>
      <c r="B292" s="1271"/>
      <c r="C292" s="1271"/>
      <c r="D292" s="1271"/>
      <c r="E292" s="1271"/>
      <c r="F292" s="1271"/>
      <c r="G292" s="1271"/>
      <c r="H292" s="1271"/>
      <c r="I292" s="1271"/>
      <c r="J292" s="1271"/>
      <c r="K292" s="1271"/>
      <c r="L292" s="1271"/>
      <c r="M292" s="1271"/>
      <c r="N292" s="1271"/>
    </row>
    <row r="293" spans="1:14" x14ac:dyDescent="0.25">
      <c r="A293" s="1271"/>
      <c r="B293" s="1271"/>
      <c r="C293" s="1271"/>
      <c r="D293" s="1271"/>
      <c r="E293" s="1271"/>
      <c r="F293" s="1271"/>
      <c r="G293" s="1271"/>
      <c r="H293" s="1271"/>
      <c r="I293" s="1271"/>
      <c r="J293" s="1271"/>
      <c r="K293" s="1271"/>
      <c r="L293" s="1271"/>
      <c r="M293" s="1271"/>
      <c r="N293" s="1271"/>
    </row>
    <row r="294" spans="1:14" x14ac:dyDescent="0.25">
      <c r="A294" s="1271"/>
      <c r="B294" s="1271"/>
      <c r="C294" s="1271"/>
      <c r="D294" s="1271"/>
      <c r="E294" s="1271"/>
      <c r="F294" s="1271"/>
      <c r="G294" s="1271"/>
      <c r="H294" s="1271"/>
      <c r="I294" s="1271"/>
      <c r="J294" s="1271"/>
      <c r="K294" s="1271"/>
      <c r="L294" s="1271"/>
      <c r="M294" s="1271"/>
      <c r="N294" s="1271"/>
    </row>
    <row r="295" spans="1:14" x14ac:dyDescent="0.25">
      <c r="A295" s="1271"/>
      <c r="B295" s="1271"/>
      <c r="C295" s="1271"/>
      <c r="D295" s="1271"/>
      <c r="E295" s="1271"/>
      <c r="F295" s="1271"/>
      <c r="G295" s="1271"/>
      <c r="H295" s="1271"/>
      <c r="I295" s="1271"/>
      <c r="J295" s="1271"/>
      <c r="K295" s="1271"/>
      <c r="L295" s="1271"/>
      <c r="M295" s="1271"/>
      <c r="N295" s="1271"/>
    </row>
    <row r="296" spans="1:14" x14ac:dyDescent="0.25">
      <c r="A296" s="1271"/>
      <c r="B296" s="1271"/>
      <c r="C296" s="1271"/>
      <c r="D296" s="1271"/>
      <c r="E296" s="1271"/>
      <c r="F296" s="1271"/>
      <c r="G296" s="1271"/>
      <c r="H296" s="1271"/>
      <c r="I296" s="1271"/>
      <c r="J296" s="1271"/>
      <c r="K296" s="1271"/>
      <c r="L296" s="1271"/>
      <c r="M296" s="1271"/>
      <c r="N296" s="1271"/>
    </row>
    <row r="297" spans="1:14" x14ac:dyDescent="0.25">
      <c r="A297" s="1271"/>
      <c r="B297" s="1271"/>
      <c r="C297" s="1271"/>
      <c r="D297" s="1271"/>
      <c r="E297" s="1271"/>
      <c r="F297" s="1271"/>
      <c r="G297" s="1271"/>
      <c r="H297" s="1271"/>
      <c r="I297" s="1271"/>
      <c r="J297" s="1271"/>
      <c r="K297" s="1271"/>
      <c r="L297" s="1271"/>
      <c r="M297" s="1271"/>
      <c r="N297" s="1271"/>
    </row>
    <row r="298" spans="1:14" x14ac:dyDescent="0.25">
      <c r="A298" s="1271"/>
      <c r="B298" s="1271"/>
      <c r="C298" s="1271"/>
      <c r="D298" s="1271"/>
      <c r="E298" s="1271"/>
      <c r="F298" s="1271"/>
      <c r="G298" s="1271"/>
      <c r="H298" s="1271"/>
      <c r="I298" s="1271"/>
      <c r="J298" s="1271"/>
      <c r="K298" s="1271"/>
      <c r="L298" s="1271"/>
      <c r="M298" s="1271"/>
      <c r="N298" s="1271"/>
    </row>
    <row r="299" spans="1:14" x14ac:dyDescent="0.25">
      <c r="A299" s="1271"/>
      <c r="B299" s="1271"/>
      <c r="C299" s="1271"/>
      <c r="D299" s="1271"/>
      <c r="E299" s="1271"/>
      <c r="F299" s="1271"/>
      <c r="G299" s="1271"/>
      <c r="H299" s="1271"/>
      <c r="I299" s="1271"/>
      <c r="J299" s="1271"/>
      <c r="K299" s="1271"/>
      <c r="L299" s="1271"/>
      <c r="M299" s="1271"/>
      <c r="N299" s="1271"/>
    </row>
    <row r="300" spans="1:14" x14ac:dyDescent="0.25">
      <c r="A300" s="1271"/>
      <c r="B300" s="1271"/>
      <c r="C300" s="1271"/>
      <c r="D300" s="1271"/>
      <c r="E300" s="1271"/>
      <c r="F300" s="1271"/>
      <c r="G300" s="1271"/>
      <c r="H300" s="1271"/>
      <c r="I300" s="1271"/>
      <c r="J300" s="1271"/>
      <c r="K300" s="1271"/>
      <c r="L300" s="1271"/>
      <c r="M300" s="1271"/>
      <c r="N300" s="1271"/>
    </row>
    <row r="301" spans="1:14" x14ac:dyDescent="0.25">
      <c r="A301" s="1271"/>
      <c r="B301" s="1271"/>
      <c r="C301" s="1271"/>
      <c r="D301" s="1271"/>
      <c r="E301" s="1271"/>
      <c r="F301" s="1271"/>
      <c r="G301" s="1271"/>
      <c r="H301" s="1271"/>
      <c r="I301" s="1271"/>
      <c r="J301" s="1271"/>
      <c r="K301" s="1271"/>
      <c r="L301" s="1271"/>
      <c r="M301" s="1271"/>
      <c r="N301" s="1271"/>
    </row>
    <row r="302" spans="1:14" x14ac:dyDescent="0.25">
      <c r="A302" s="1271"/>
      <c r="B302" s="1271"/>
      <c r="C302" s="1271"/>
      <c r="D302" s="1271"/>
      <c r="E302" s="1271"/>
      <c r="F302" s="1271"/>
      <c r="G302" s="1271"/>
      <c r="H302" s="1271"/>
      <c r="I302" s="1271"/>
      <c r="J302" s="1271"/>
      <c r="K302" s="1271"/>
      <c r="L302" s="1271"/>
      <c r="M302" s="1271"/>
      <c r="N302" s="1271"/>
    </row>
    <row r="303" spans="1:14" x14ac:dyDescent="0.25">
      <c r="A303" s="1271"/>
      <c r="B303" s="1271"/>
      <c r="C303" s="1271"/>
      <c r="D303" s="1271"/>
      <c r="E303" s="1271"/>
      <c r="F303" s="1271"/>
      <c r="G303" s="1271"/>
      <c r="H303" s="1271"/>
      <c r="I303" s="1271"/>
      <c r="J303" s="1271"/>
      <c r="K303" s="1271"/>
      <c r="L303" s="1271"/>
      <c r="M303" s="1271"/>
      <c r="N303" s="1271"/>
    </row>
    <row r="304" spans="1:14" x14ac:dyDescent="0.25">
      <c r="A304" s="1271"/>
      <c r="B304" s="1271"/>
      <c r="C304" s="1271"/>
      <c r="D304" s="1271"/>
      <c r="E304" s="1271"/>
      <c r="F304" s="1271"/>
      <c r="G304" s="1271"/>
      <c r="H304" s="1271"/>
      <c r="I304" s="1271"/>
      <c r="J304" s="1271"/>
      <c r="K304" s="1271"/>
      <c r="L304" s="1271"/>
      <c r="M304" s="1271"/>
      <c r="N304" s="1271"/>
    </row>
    <row r="305" spans="1:14" x14ac:dyDescent="0.25">
      <c r="A305" s="1271"/>
      <c r="B305" s="1271"/>
      <c r="C305" s="1271"/>
      <c r="D305" s="1271"/>
      <c r="E305" s="1271"/>
      <c r="F305" s="1271"/>
      <c r="G305" s="1271"/>
      <c r="H305" s="1271"/>
      <c r="I305" s="1271"/>
      <c r="J305" s="1271"/>
      <c r="K305" s="1271"/>
      <c r="L305" s="1271"/>
      <c r="M305" s="1271"/>
      <c r="N305" s="1271"/>
    </row>
    <row r="306" spans="1:14" x14ac:dyDescent="0.25">
      <c r="A306" s="1271"/>
      <c r="B306" s="1271"/>
      <c r="C306" s="1271"/>
      <c r="D306" s="1271"/>
      <c r="E306" s="1271"/>
      <c r="F306" s="1271"/>
      <c r="G306" s="1271"/>
      <c r="H306" s="1271"/>
      <c r="I306" s="1271"/>
      <c r="J306" s="1271"/>
      <c r="K306" s="1271"/>
      <c r="L306" s="1271"/>
      <c r="M306" s="1271"/>
      <c r="N306" s="1271"/>
    </row>
    <row r="307" spans="1:14" x14ac:dyDescent="0.25">
      <c r="A307" s="1271"/>
      <c r="B307" s="1271"/>
      <c r="C307" s="1271"/>
      <c r="D307" s="1271"/>
      <c r="E307" s="1271"/>
      <c r="F307" s="1271"/>
      <c r="G307" s="1271"/>
      <c r="H307" s="1271"/>
      <c r="I307" s="1271"/>
      <c r="J307" s="1271"/>
      <c r="K307" s="1271"/>
      <c r="L307" s="1271"/>
      <c r="M307" s="1271"/>
      <c r="N307" s="1271"/>
    </row>
    <row r="308" spans="1:14" x14ac:dyDescent="0.25">
      <c r="A308" s="1271"/>
      <c r="B308" s="1271"/>
      <c r="C308" s="1271"/>
      <c r="D308" s="1271"/>
      <c r="E308" s="1271"/>
      <c r="F308" s="1271"/>
      <c r="G308" s="1271"/>
      <c r="H308" s="1271"/>
      <c r="I308" s="1271"/>
      <c r="J308" s="1271"/>
      <c r="K308" s="1271"/>
      <c r="L308" s="1271"/>
      <c r="M308" s="1271"/>
      <c r="N308" s="1271"/>
    </row>
    <row r="309" spans="1:14" x14ac:dyDescent="0.25">
      <c r="A309" s="1271"/>
      <c r="B309" s="1271"/>
      <c r="C309" s="1271"/>
      <c r="D309" s="1271"/>
      <c r="E309" s="1271"/>
      <c r="F309" s="1271"/>
      <c r="G309" s="1271"/>
      <c r="H309" s="1271"/>
      <c r="I309" s="1271"/>
      <c r="J309" s="1271"/>
      <c r="K309" s="1271"/>
      <c r="L309" s="1271"/>
      <c r="M309" s="1271"/>
      <c r="N309" s="1271"/>
    </row>
    <row r="310" spans="1:14" x14ac:dyDescent="0.25">
      <c r="A310" s="1271"/>
      <c r="B310" s="1271"/>
      <c r="C310" s="1271"/>
      <c r="D310" s="1271"/>
      <c r="E310" s="1271"/>
      <c r="F310" s="1271"/>
      <c r="G310" s="1271"/>
      <c r="H310" s="1271"/>
      <c r="I310" s="1271"/>
      <c r="J310" s="1271"/>
      <c r="K310" s="1271"/>
      <c r="L310" s="1271"/>
      <c r="M310" s="1271"/>
      <c r="N310" s="1271"/>
    </row>
    <row r="311" spans="1:14" x14ac:dyDescent="0.25">
      <c r="A311" s="1271"/>
      <c r="B311" s="1271"/>
      <c r="C311" s="1271"/>
      <c r="D311" s="1271"/>
      <c r="E311" s="1271"/>
      <c r="F311" s="1271"/>
      <c r="G311" s="1271"/>
      <c r="H311" s="1271"/>
      <c r="I311" s="1271"/>
      <c r="J311" s="1271"/>
      <c r="K311" s="1271"/>
      <c r="L311" s="1271"/>
      <c r="M311" s="1271"/>
      <c r="N311" s="1271"/>
    </row>
    <row r="312" spans="1:14" x14ac:dyDescent="0.25">
      <c r="A312" s="1271"/>
      <c r="B312" s="1271"/>
      <c r="C312" s="1271"/>
      <c r="D312" s="1271"/>
      <c r="E312" s="1271"/>
      <c r="F312" s="1271"/>
      <c r="G312" s="1271"/>
      <c r="H312" s="1271"/>
      <c r="I312" s="1271"/>
      <c r="J312" s="1271"/>
      <c r="K312" s="1271"/>
      <c r="L312" s="1271"/>
      <c r="M312" s="1271"/>
      <c r="N312" s="1271"/>
    </row>
    <row r="313" spans="1:14" x14ac:dyDescent="0.25">
      <c r="A313" s="1271"/>
      <c r="B313" s="1271"/>
      <c r="C313" s="1271"/>
      <c r="D313" s="1271"/>
      <c r="E313" s="1271"/>
      <c r="F313" s="1271"/>
      <c r="G313" s="1271"/>
      <c r="H313" s="1271"/>
      <c r="I313" s="1271"/>
      <c r="J313" s="1271"/>
      <c r="K313" s="1271"/>
      <c r="L313" s="1271"/>
      <c r="M313" s="1271"/>
      <c r="N313" s="1271"/>
    </row>
    <row r="314" spans="1:14" x14ac:dyDescent="0.25">
      <c r="A314" s="1271"/>
      <c r="B314" s="1271"/>
      <c r="C314" s="1271"/>
      <c r="D314" s="1271"/>
      <c r="E314" s="1271"/>
      <c r="F314" s="1271"/>
      <c r="G314" s="1271"/>
      <c r="H314" s="1271"/>
      <c r="I314" s="1271"/>
      <c r="J314" s="1271"/>
      <c r="K314" s="1271"/>
      <c r="L314" s="1271"/>
      <c r="M314" s="1271"/>
      <c r="N314" s="1271"/>
    </row>
    <row r="315" spans="1:14" x14ac:dyDescent="0.25">
      <c r="A315" s="1271"/>
      <c r="B315" s="1271"/>
      <c r="C315" s="1271"/>
      <c r="D315" s="1271"/>
      <c r="E315" s="1271"/>
      <c r="F315" s="1271"/>
      <c r="G315" s="1271"/>
      <c r="H315" s="1271"/>
      <c r="I315" s="1271"/>
      <c r="J315" s="1271"/>
      <c r="K315" s="1271"/>
      <c r="L315" s="1271"/>
      <c r="M315" s="1271"/>
      <c r="N315" s="1271"/>
    </row>
    <row r="316" spans="1:14" x14ac:dyDescent="0.25">
      <c r="A316" s="1271"/>
      <c r="B316" s="1271"/>
      <c r="C316" s="1271"/>
      <c r="D316" s="1271"/>
      <c r="E316" s="1271"/>
      <c r="F316" s="1271"/>
      <c r="G316" s="1271"/>
      <c r="H316" s="1271"/>
      <c r="I316" s="1271"/>
      <c r="J316" s="1271"/>
      <c r="K316" s="1271"/>
      <c r="L316" s="1271"/>
      <c r="M316" s="1271"/>
      <c r="N316" s="1271"/>
    </row>
    <row r="317" spans="1:14" x14ac:dyDescent="0.25">
      <c r="A317" s="1271"/>
      <c r="B317" s="1271"/>
      <c r="C317" s="1271"/>
      <c r="D317" s="1271"/>
      <c r="E317" s="1271"/>
      <c r="F317" s="1271"/>
      <c r="G317" s="1271"/>
      <c r="H317" s="1271"/>
      <c r="I317" s="1271"/>
      <c r="J317" s="1271"/>
      <c r="K317" s="1271"/>
      <c r="L317" s="1271"/>
      <c r="M317" s="1271"/>
      <c r="N317" s="1271"/>
    </row>
    <row r="318" spans="1:14" x14ac:dyDescent="0.25">
      <c r="A318" s="1271"/>
      <c r="B318" s="1271"/>
      <c r="C318" s="1271"/>
      <c r="D318" s="1271"/>
      <c r="E318" s="1271"/>
      <c r="F318" s="1271"/>
      <c r="G318" s="1271"/>
      <c r="H318" s="1271"/>
      <c r="I318" s="1271"/>
      <c r="J318" s="1271"/>
      <c r="K318" s="1271"/>
      <c r="L318" s="1271"/>
      <c r="M318" s="1271"/>
      <c r="N318" s="1271"/>
    </row>
    <row r="319" spans="1:14" x14ac:dyDescent="0.25">
      <c r="A319" s="1271"/>
      <c r="B319" s="1271"/>
      <c r="C319" s="1271"/>
      <c r="D319" s="1271"/>
      <c r="E319" s="1271"/>
      <c r="F319" s="1271"/>
      <c r="G319" s="1271"/>
      <c r="H319" s="1271"/>
      <c r="I319" s="1271"/>
      <c r="J319" s="1271"/>
      <c r="K319" s="1271"/>
      <c r="L319" s="1271"/>
      <c r="M319" s="1271"/>
      <c r="N319" s="1271"/>
    </row>
    <row r="320" spans="1:14" x14ac:dyDescent="0.25">
      <c r="A320" s="1271"/>
      <c r="B320" s="1271"/>
      <c r="C320" s="1271"/>
      <c r="D320" s="1271"/>
      <c r="E320" s="1271"/>
      <c r="F320" s="1271"/>
      <c r="G320" s="1271"/>
      <c r="H320" s="1271"/>
      <c r="I320" s="1271"/>
      <c r="J320" s="1271"/>
      <c r="K320" s="1271"/>
      <c r="L320" s="1271"/>
      <c r="M320" s="1271"/>
      <c r="N320" s="1271"/>
    </row>
    <row r="321" spans="1:14" x14ac:dyDescent="0.25">
      <c r="A321" s="1271"/>
      <c r="B321" s="1271"/>
      <c r="C321" s="1271"/>
      <c r="D321" s="1271"/>
      <c r="E321" s="1271"/>
      <c r="F321" s="1271"/>
      <c r="G321" s="1271"/>
      <c r="H321" s="1271"/>
      <c r="I321" s="1271"/>
      <c r="J321" s="1271"/>
      <c r="K321" s="1271"/>
      <c r="L321" s="1271"/>
      <c r="M321" s="1271"/>
      <c r="N321" s="1271"/>
    </row>
    <row r="322" spans="1:14" x14ac:dyDescent="0.25">
      <c r="A322" s="1271"/>
      <c r="B322" s="1271"/>
      <c r="C322" s="1271"/>
      <c r="D322" s="1271"/>
      <c r="E322" s="1271"/>
      <c r="F322" s="1271"/>
      <c r="G322" s="1271"/>
      <c r="H322" s="1271"/>
      <c r="I322" s="1271"/>
      <c r="J322" s="1271"/>
      <c r="K322" s="1271"/>
      <c r="L322" s="1271"/>
      <c r="M322" s="1271"/>
      <c r="N322" s="1271"/>
    </row>
    <row r="323" spans="1:14" x14ac:dyDescent="0.25">
      <c r="A323" s="1271"/>
      <c r="B323" s="1271"/>
      <c r="C323" s="1271"/>
      <c r="D323" s="1271"/>
      <c r="E323" s="1271"/>
      <c r="F323" s="1271"/>
      <c r="G323" s="1271"/>
      <c r="H323" s="1271"/>
      <c r="I323" s="1271"/>
      <c r="J323" s="1271"/>
      <c r="K323" s="1271"/>
      <c r="L323" s="1271"/>
      <c r="M323" s="1271"/>
      <c r="N323" s="1271"/>
    </row>
    <row r="324" spans="1:14" x14ac:dyDescent="0.25">
      <c r="A324" s="1271"/>
      <c r="B324" s="1271"/>
      <c r="C324" s="1271"/>
      <c r="D324" s="1271"/>
      <c r="E324" s="1271"/>
      <c r="F324" s="1271"/>
      <c r="G324" s="1271"/>
      <c r="H324" s="1271"/>
      <c r="I324" s="1271"/>
      <c r="J324" s="1271"/>
      <c r="K324" s="1271"/>
      <c r="L324" s="1271"/>
      <c r="M324" s="1271"/>
      <c r="N324" s="1271"/>
    </row>
    <row r="325" spans="1:14" x14ac:dyDescent="0.25">
      <c r="A325" s="1271"/>
      <c r="B325" s="1271"/>
      <c r="C325" s="1271"/>
      <c r="D325" s="1271"/>
      <c r="E325" s="1271"/>
      <c r="F325" s="1271"/>
      <c r="G325" s="1271"/>
      <c r="H325" s="1271"/>
      <c r="I325" s="1271"/>
      <c r="J325" s="1271"/>
      <c r="K325" s="1271"/>
      <c r="L325" s="1271"/>
      <c r="M325" s="1271"/>
      <c r="N325" s="1271"/>
    </row>
    <row r="326" spans="1:14" x14ac:dyDescent="0.25">
      <c r="A326" s="1271"/>
      <c r="B326" s="1271"/>
      <c r="C326" s="1271"/>
      <c r="D326" s="1271"/>
      <c r="E326" s="1271"/>
      <c r="F326" s="1271"/>
      <c r="G326" s="1271"/>
      <c r="H326" s="1271"/>
      <c r="I326" s="1271"/>
      <c r="J326" s="1271"/>
      <c r="K326" s="1271"/>
      <c r="L326" s="1271"/>
      <c r="M326" s="1271"/>
      <c r="N326" s="1271"/>
    </row>
    <row r="327" spans="1:14" x14ac:dyDescent="0.25">
      <c r="A327" s="1271"/>
      <c r="B327" s="1271"/>
      <c r="C327" s="1271"/>
      <c r="D327" s="1271"/>
      <c r="E327" s="1271"/>
      <c r="F327" s="1271"/>
      <c r="G327" s="1271"/>
      <c r="H327" s="1271"/>
      <c r="I327" s="1271"/>
      <c r="J327" s="1271"/>
      <c r="K327" s="1271"/>
      <c r="L327" s="1271"/>
      <c r="M327" s="1271"/>
      <c r="N327" s="1271"/>
    </row>
    <row r="328" spans="1:14" x14ac:dyDescent="0.25">
      <c r="A328" s="1271"/>
      <c r="B328" s="1271"/>
      <c r="C328" s="1271"/>
      <c r="D328" s="1271"/>
      <c r="E328" s="1271"/>
      <c r="F328" s="1271"/>
      <c r="G328" s="1271"/>
      <c r="H328" s="1271"/>
      <c r="I328" s="1271"/>
      <c r="J328" s="1271"/>
      <c r="K328" s="1271"/>
      <c r="L328" s="1271"/>
      <c r="M328" s="1271"/>
      <c r="N328" s="1271"/>
    </row>
    <row r="329" spans="1:14" x14ac:dyDescent="0.25">
      <c r="A329" s="1271"/>
      <c r="B329" s="1271"/>
      <c r="C329" s="1271"/>
      <c r="D329" s="1271"/>
      <c r="E329" s="1271"/>
      <c r="F329" s="1271"/>
      <c r="G329" s="1271"/>
      <c r="H329" s="1271"/>
      <c r="I329" s="1271"/>
      <c r="J329" s="1271"/>
      <c r="K329" s="1271"/>
      <c r="L329" s="1271"/>
      <c r="M329" s="1271"/>
      <c r="N329" s="1271"/>
    </row>
    <row r="330" spans="1:14" x14ac:dyDescent="0.25">
      <c r="A330" s="1271"/>
      <c r="B330" s="1271"/>
      <c r="C330" s="1271"/>
      <c r="D330" s="1271"/>
      <c r="E330" s="1271"/>
      <c r="F330" s="1271"/>
      <c r="G330" s="1271"/>
      <c r="H330" s="1271"/>
      <c r="I330" s="1271"/>
      <c r="J330" s="1271"/>
      <c r="K330" s="1271"/>
      <c r="L330" s="1271"/>
      <c r="M330" s="1271"/>
      <c r="N330" s="1271"/>
    </row>
    <row r="331" spans="1:14" x14ac:dyDescent="0.25">
      <c r="A331" s="1271"/>
      <c r="B331" s="1271"/>
      <c r="C331" s="1271"/>
      <c r="D331" s="1271"/>
      <c r="E331" s="1271"/>
      <c r="F331" s="1271"/>
      <c r="G331" s="1271"/>
      <c r="H331" s="1271"/>
      <c r="I331" s="1271"/>
      <c r="J331" s="1271"/>
      <c r="K331" s="1271"/>
      <c r="L331" s="1271"/>
      <c r="M331" s="1271"/>
      <c r="N331" s="1271"/>
    </row>
    <row r="332" spans="1:14" x14ac:dyDescent="0.25">
      <c r="A332" s="1271"/>
      <c r="B332" s="1271"/>
      <c r="C332" s="1271"/>
      <c r="D332" s="1271"/>
      <c r="E332" s="1271"/>
      <c r="F332" s="1271"/>
      <c r="G332" s="1271"/>
      <c r="H332" s="1271"/>
      <c r="I332" s="1271"/>
      <c r="J332" s="1271"/>
      <c r="K332" s="1271"/>
      <c r="L332" s="1271"/>
      <c r="M332" s="1271"/>
      <c r="N332" s="1271"/>
    </row>
    <row r="333" spans="1:14" x14ac:dyDescent="0.25">
      <c r="A333" s="1271"/>
      <c r="B333" s="1271"/>
      <c r="C333" s="1271"/>
      <c r="D333" s="1271"/>
      <c r="E333" s="1271"/>
      <c r="F333" s="1271"/>
      <c r="G333" s="1271"/>
      <c r="H333" s="1271"/>
      <c r="I333" s="1271"/>
      <c r="J333" s="1271"/>
      <c r="K333" s="1271"/>
      <c r="L333" s="1271"/>
      <c r="M333" s="1271"/>
      <c r="N333" s="1271"/>
    </row>
    <row r="334" spans="1:14" x14ac:dyDescent="0.25">
      <c r="A334" s="1271"/>
      <c r="B334" s="1271"/>
      <c r="C334" s="1271"/>
      <c r="D334" s="1271"/>
      <c r="E334" s="1271"/>
      <c r="F334" s="1271"/>
      <c r="G334" s="1271"/>
      <c r="H334" s="1271"/>
      <c r="I334" s="1271"/>
      <c r="J334" s="1271"/>
      <c r="K334" s="1271"/>
      <c r="L334" s="1271"/>
      <c r="M334" s="1271"/>
      <c r="N334" s="1271"/>
    </row>
    <row r="335" spans="1:14" x14ac:dyDescent="0.25">
      <c r="A335" s="1271"/>
      <c r="B335" s="1271"/>
      <c r="C335" s="1271"/>
      <c r="D335" s="1271"/>
      <c r="E335" s="1271"/>
      <c r="F335" s="1271"/>
      <c r="G335" s="1271"/>
      <c r="H335" s="1271"/>
      <c r="I335" s="1271"/>
      <c r="J335" s="1271"/>
      <c r="K335" s="1271"/>
      <c r="L335" s="1271"/>
      <c r="M335" s="1271"/>
      <c r="N335" s="1271"/>
    </row>
    <row r="336" spans="1:14" x14ac:dyDescent="0.25">
      <c r="A336" s="1271"/>
      <c r="B336" s="1271"/>
      <c r="C336" s="1271"/>
      <c r="D336" s="1271"/>
      <c r="E336" s="1271"/>
      <c r="F336" s="1271"/>
      <c r="G336" s="1271"/>
      <c r="H336" s="1271"/>
      <c r="I336" s="1271"/>
      <c r="J336" s="1271"/>
      <c r="K336" s="1271"/>
      <c r="L336" s="1271"/>
      <c r="M336" s="1271"/>
      <c r="N336" s="1271"/>
    </row>
    <row r="337" spans="1:14" x14ac:dyDescent="0.25">
      <c r="A337" s="1271"/>
      <c r="B337" s="1271"/>
      <c r="C337" s="1271"/>
      <c r="D337" s="1271"/>
      <c r="E337" s="1271"/>
      <c r="F337" s="1271"/>
      <c r="G337" s="1271"/>
      <c r="H337" s="1271"/>
      <c r="I337" s="1271"/>
      <c r="J337" s="1271"/>
      <c r="K337" s="1271"/>
      <c r="L337" s="1271"/>
      <c r="M337" s="1271"/>
      <c r="N337" s="1271"/>
    </row>
    <row r="338" spans="1:14" x14ac:dyDescent="0.25">
      <c r="A338" s="1271"/>
      <c r="B338" s="1271"/>
      <c r="C338" s="1271"/>
      <c r="D338" s="1271"/>
      <c r="E338" s="1271"/>
      <c r="F338" s="1271"/>
      <c r="G338" s="1271"/>
      <c r="H338" s="1271"/>
      <c r="I338" s="1271"/>
      <c r="J338" s="1271"/>
      <c r="K338" s="1271"/>
      <c r="L338" s="1271"/>
      <c r="M338" s="1271"/>
      <c r="N338" s="1271"/>
    </row>
    <row r="339" spans="1:14" x14ac:dyDescent="0.25">
      <c r="A339" s="1271"/>
      <c r="B339" s="1271"/>
      <c r="C339" s="1271"/>
      <c r="D339" s="1271"/>
      <c r="E339" s="1271"/>
      <c r="F339" s="1271"/>
      <c r="G339" s="1271"/>
      <c r="H339" s="1271"/>
      <c r="I339" s="1271"/>
      <c r="J339" s="1271"/>
      <c r="K339" s="1271"/>
      <c r="L339" s="1271"/>
      <c r="M339" s="1271"/>
      <c r="N339" s="1271"/>
    </row>
    <row r="340" spans="1:14" x14ac:dyDescent="0.25">
      <c r="A340" s="1271"/>
      <c r="B340" s="1271"/>
      <c r="C340" s="1271"/>
      <c r="D340" s="1271"/>
      <c r="E340" s="1271"/>
      <c r="F340" s="1271"/>
      <c r="G340" s="1271"/>
      <c r="H340" s="1271"/>
      <c r="I340" s="1271"/>
      <c r="J340" s="1271"/>
      <c r="K340" s="1271"/>
      <c r="L340" s="1271"/>
      <c r="M340" s="1271"/>
      <c r="N340" s="1271"/>
    </row>
    <row r="341" spans="1:14" x14ac:dyDescent="0.25">
      <c r="A341" s="1271"/>
      <c r="B341" s="1271"/>
      <c r="C341" s="1271"/>
      <c r="D341" s="1271"/>
      <c r="E341" s="1271"/>
      <c r="F341" s="1271"/>
      <c r="G341" s="1271"/>
      <c r="H341" s="1271"/>
      <c r="I341" s="1271"/>
      <c r="J341" s="1271"/>
      <c r="K341" s="1271"/>
      <c r="L341" s="1271"/>
      <c r="M341" s="1271"/>
      <c r="N341" s="1271"/>
    </row>
    <row r="342" spans="1:14" x14ac:dyDescent="0.25">
      <c r="A342" s="1271"/>
      <c r="B342" s="1271"/>
      <c r="C342" s="1271"/>
      <c r="D342" s="1271"/>
      <c r="E342" s="1271"/>
      <c r="F342" s="1271"/>
      <c r="G342" s="1271"/>
      <c r="H342" s="1271"/>
      <c r="I342" s="1271"/>
      <c r="J342" s="1271"/>
      <c r="K342" s="1271"/>
      <c r="L342" s="1271"/>
      <c r="M342" s="1271"/>
      <c r="N342" s="1271"/>
    </row>
    <row r="343" spans="1:14" x14ac:dyDescent="0.25">
      <c r="A343" s="1271"/>
      <c r="B343" s="1271"/>
      <c r="C343" s="1271"/>
      <c r="D343" s="1271"/>
      <c r="E343" s="1271"/>
      <c r="F343" s="1271"/>
      <c r="G343" s="1271"/>
      <c r="H343" s="1271"/>
      <c r="I343" s="1271"/>
      <c r="J343" s="1271"/>
      <c r="K343" s="1271"/>
      <c r="L343" s="1271"/>
      <c r="M343" s="1271"/>
      <c r="N343" s="1271"/>
    </row>
    <row r="344" spans="1:14" x14ac:dyDescent="0.25">
      <c r="A344" s="1271"/>
      <c r="B344" s="1271"/>
      <c r="C344" s="1271"/>
      <c r="D344" s="1271"/>
      <c r="E344" s="1271"/>
      <c r="F344" s="1271"/>
      <c r="G344" s="1271"/>
      <c r="H344" s="1271"/>
      <c r="I344" s="1271"/>
      <c r="J344" s="1271"/>
      <c r="K344" s="1271"/>
      <c r="L344" s="1271"/>
      <c r="M344" s="1271"/>
      <c r="N344" s="1271"/>
    </row>
    <row r="345" spans="1:14" x14ac:dyDescent="0.25">
      <c r="A345" s="1271"/>
      <c r="B345" s="1271"/>
      <c r="C345" s="1271"/>
      <c r="D345" s="1271"/>
      <c r="E345" s="1271"/>
      <c r="F345" s="1271"/>
      <c r="G345" s="1271"/>
      <c r="H345" s="1271"/>
      <c r="I345" s="1271"/>
      <c r="J345" s="1271"/>
      <c r="K345" s="1271"/>
      <c r="L345" s="1271"/>
      <c r="M345" s="1271"/>
      <c r="N345" s="1271"/>
    </row>
    <row r="346" spans="1:14" x14ac:dyDescent="0.25">
      <c r="A346" s="1271"/>
      <c r="B346" s="1271"/>
      <c r="C346" s="1271"/>
      <c r="D346" s="1271"/>
      <c r="E346" s="1271"/>
      <c r="F346" s="1271"/>
      <c r="G346" s="1271"/>
      <c r="H346" s="1271"/>
      <c r="I346" s="1271"/>
      <c r="J346" s="1271"/>
      <c r="K346" s="1271"/>
      <c r="L346" s="1271"/>
      <c r="M346" s="1271"/>
      <c r="N346" s="1271"/>
    </row>
    <row r="347" spans="1:14" x14ac:dyDescent="0.25">
      <c r="A347" s="1271"/>
      <c r="B347" s="1271"/>
      <c r="C347" s="1271"/>
      <c r="D347" s="1271"/>
      <c r="E347" s="1271"/>
      <c r="F347" s="1271"/>
      <c r="G347" s="1271"/>
      <c r="H347" s="1271"/>
      <c r="I347" s="1271"/>
      <c r="J347" s="1271"/>
      <c r="K347" s="1271"/>
      <c r="L347" s="1271"/>
      <c r="M347" s="1271"/>
      <c r="N347" s="1271"/>
    </row>
    <row r="348" spans="1:14" x14ac:dyDescent="0.25">
      <c r="A348" s="1271"/>
      <c r="B348" s="1271"/>
      <c r="C348" s="1271"/>
      <c r="D348" s="1271"/>
      <c r="E348" s="1271"/>
      <c r="F348" s="1271"/>
      <c r="G348" s="1271"/>
      <c r="H348" s="1271"/>
      <c r="I348" s="1271"/>
      <c r="J348" s="1271"/>
      <c r="K348" s="1271"/>
      <c r="L348" s="1271"/>
      <c r="M348" s="1271"/>
      <c r="N348" s="1271"/>
    </row>
    <row r="349" spans="1:14" x14ac:dyDescent="0.25">
      <c r="A349" s="1271"/>
      <c r="B349" s="1271"/>
      <c r="C349" s="1271"/>
      <c r="D349" s="1271"/>
      <c r="E349" s="1271"/>
      <c r="F349" s="1271"/>
      <c r="G349" s="1271"/>
      <c r="H349" s="1271"/>
      <c r="I349" s="1271"/>
      <c r="J349" s="1271"/>
      <c r="K349" s="1271"/>
      <c r="L349" s="1271"/>
      <c r="M349" s="1271"/>
      <c r="N349" s="1271"/>
    </row>
    <row r="350" spans="1:14" x14ac:dyDescent="0.25">
      <c r="A350" s="1271"/>
      <c r="B350" s="1271"/>
      <c r="C350" s="1271"/>
      <c r="D350" s="1271"/>
      <c r="E350" s="1271"/>
      <c r="F350" s="1271"/>
      <c r="G350" s="1271"/>
      <c r="H350" s="1271"/>
      <c r="I350" s="1271"/>
      <c r="J350" s="1271"/>
      <c r="K350" s="1271"/>
      <c r="L350" s="1271"/>
      <c r="M350" s="1271"/>
      <c r="N350" s="1271"/>
    </row>
    <row r="351" spans="1:14" x14ac:dyDescent="0.25">
      <c r="A351" s="1271"/>
      <c r="B351" s="1271"/>
      <c r="C351" s="1271"/>
      <c r="D351" s="1271"/>
      <c r="E351" s="1271"/>
      <c r="F351" s="1271"/>
      <c r="G351" s="1271"/>
      <c r="H351" s="1271"/>
      <c r="I351" s="1271"/>
      <c r="J351" s="1271"/>
      <c r="K351" s="1271"/>
      <c r="L351" s="1271"/>
      <c r="M351" s="1271"/>
      <c r="N351" s="1271"/>
    </row>
    <row r="352" spans="1:14" x14ac:dyDescent="0.25">
      <c r="A352" s="1271"/>
      <c r="B352" s="1271"/>
      <c r="C352" s="1271"/>
      <c r="D352" s="1271"/>
      <c r="E352" s="1271"/>
      <c r="F352" s="1271"/>
      <c r="G352" s="1271"/>
      <c r="H352" s="1271"/>
      <c r="I352" s="1271"/>
      <c r="J352" s="1271"/>
      <c r="K352" s="1271"/>
      <c r="L352" s="1271"/>
      <c r="M352" s="1271"/>
      <c r="N352" s="1271"/>
    </row>
    <row r="353" spans="1:14" x14ac:dyDescent="0.25">
      <c r="A353" s="1271"/>
      <c r="B353" s="1271"/>
      <c r="C353" s="1271"/>
      <c r="D353" s="1271"/>
      <c r="E353" s="1271"/>
      <c r="F353" s="1271"/>
      <c r="G353" s="1271"/>
      <c r="H353" s="1271"/>
      <c r="I353" s="1271"/>
      <c r="J353" s="1271"/>
      <c r="K353" s="1271"/>
      <c r="L353" s="1271"/>
      <c r="M353" s="1271"/>
      <c r="N353" s="1271"/>
    </row>
    <row r="354" spans="1:14" x14ac:dyDescent="0.25">
      <c r="A354" s="1271"/>
      <c r="B354" s="1271"/>
      <c r="C354" s="1271"/>
      <c r="D354" s="1271"/>
      <c r="E354" s="1271"/>
      <c r="F354" s="1271"/>
      <c r="G354" s="1271"/>
      <c r="H354" s="1271"/>
      <c r="I354" s="1271"/>
      <c r="J354" s="1271"/>
      <c r="K354" s="1271"/>
      <c r="L354" s="1271"/>
      <c r="M354" s="1271"/>
      <c r="N354" s="1271"/>
    </row>
    <row r="355" spans="1:14" x14ac:dyDescent="0.25">
      <c r="A355" s="1271"/>
      <c r="B355" s="1271"/>
      <c r="C355" s="1271"/>
      <c r="D355" s="1271"/>
      <c r="E355" s="1271"/>
      <c r="F355" s="1271"/>
      <c r="G355" s="1271"/>
      <c r="H355" s="1271"/>
      <c r="I355" s="1271"/>
      <c r="J355" s="1271"/>
      <c r="K355" s="1271"/>
      <c r="L355" s="1271"/>
      <c r="M355" s="1271"/>
      <c r="N355" s="1271"/>
    </row>
    <row r="356" spans="1:14" x14ac:dyDescent="0.25">
      <c r="A356" s="1271"/>
      <c r="B356" s="1271"/>
      <c r="C356" s="1271"/>
      <c r="D356" s="1271"/>
      <c r="E356" s="1271"/>
      <c r="F356" s="1271"/>
      <c r="G356" s="1271"/>
      <c r="H356" s="1271"/>
      <c r="I356" s="1271"/>
      <c r="J356" s="1271"/>
      <c r="K356" s="1271"/>
      <c r="L356" s="1271"/>
      <c r="M356" s="1271"/>
      <c r="N356" s="1271"/>
    </row>
    <row r="357" spans="1:14" x14ac:dyDescent="0.25">
      <c r="A357" s="1271"/>
      <c r="B357" s="1271"/>
      <c r="C357" s="1271"/>
      <c r="D357" s="1271"/>
      <c r="E357" s="1271"/>
      <c r="F357" s="1271"/>
      <c r="G357" s="1271"/>
      <c r="H357" s="1271"/>
      <c r="I357" s="1271"/>
      <c r="J357" s="1271"/>
      <c r="K357" s="1271"/>
      <c r="L357" s="1271"/>
      <c r="M357" s="1271"/>
      <c r="N357" s="1271"/>
    </row>
    <row r="358" spans="1:14" x14ac:dyDescent="0.25">
      <c r="A358" s="1271"/>
      <c r="B358" s="1271"/>
      <c r="C358" s="1271"/>
      <c r="D358" s="1271"/>
      <c r="E358" s="1271"/>
      <c r="F358" s="1271"/>
      <c r="G358" s="1271"/>
      <c r="H358" s="1271"/>
      <c r="I358" s="1271"/>
      <c r="J358" s="1271"/>
      <c r="K358" s="1271"/>
      <c r="L358" s="1271"/>
      <c r="M358" s="1271"/>
      <c r="N358" s="1271"/>
    </row>
    <row r="359" spans="1:14" x14ac:dyDescent="0.25">
      <c r="A359" s="1271"/>
      <c r="B359" s="1271"/>
      <c r="C359" s="1271"/>
      <c r="D359" s="1271"/>
      <c r="E359" s="1271"/>
      <c r="F359" s="1271"/>
      <c r="G359" s="1271"/>
      <c r="H359" s="1271"/>
      <c r="I359" s="1271"/>
      <c r="J359" s="1271"/>
      <c r="K359" s="1271"/>
      <c r="L359" s="1271"/>
      <c r="M359" s="1271"/>
      <c r="N359" s="1271"/>
    </row>
    <row r="360" spans="1:14" x14ac:dyDescent="0.25">
      <c r="A360" s="1271"/>
      <c r="B360" s="1271"/>
      <c r="C360" s="1271"/>
      <c r="D360" s="1271"/>
      <c r="E360" s="1271"/>
      <c r="F360" s="1271"/>
      <c r="G360" s="1271"/>
      <c r="H360" s="1271"/>
      <c r="I360" s="1271"/>
      <c r="J360" s="1271"/>
      <c r="K360" s="1271"/>
      <c r="L360" s="1271"/>
      <c r="M360" s="1271"/>
      <c r="N360" s="1271"/>
    </row>
    <row r="361" spans="1:14" x14ac:dyDescent="0.25">
      <c r="A361" s="1271"/>
      <c r="B361" s="1271"/>
      <c r="C361" s="1271"/>
      <c r="D361" s="1271"/>
      <c r="E361" s="1271"/>
      <c r="F361" s="1271"/>
      <c r="G361" s="1271"/>
      <c r="H361" s="1271"/>
      <c r="I361" s="1271"/>
      <c r="J361" s="1271"/>
      <c r="K361" s="1271"/>
      <c r="L361" s="1271"/>
      <c r="M361" s="1271"/>
      <c r="N361" s="1271"/>
    </row>
    <row r="362" spans="1:14" x14ac:dyDescent="0.25">
      <c r="A362" s="1271"/>
      <c r="B362" s="1271"/>
      <c r="C362" s="1271"/>
      <c r="D362" s="1271"/>
      <c r="E362" s="1271"/>
      <c r="F362" s="1271"/>
      <c r="G362" s="1271"/>
      <c r="H362" s="1271"/>
      <c r="I362" s="1271"/>
      <c r="J362" s="1271"/>
      <c r="K362" s="1271"/>
      <c r="L362" s="1271"/>
      <c r="M362" s="1271"/>
      <c r="N362" s="1271"/>
    </row>
    <row r="363" spans="1:14" x14ac:dyDescent="0.25">
      <c r="A363" s="1271"/>
      <c r="B363" s="1271"/>
      <c r="C363" s="1271"/>
      <c r="D363" s="1271"/>
      <c r="E363" s="1271"/>
      <c r="F363" s="1271"/>
      <c r="G363" s="1271"/>
      <c r="H363" s="1271"/>
      <c r="I363" s="1271"/>
      <c r="J363" s="1271"/>
      <c r="K363" s="1271"/>
      <c r="L363" s="1271"/>
      <c r="M363" s="1271"/>
      <c r="N363" s="1271"/>
    </row>
    <row r="364" spans="1:14" x14ac:dyDescent="0.25">
      <c r="A364" s="1271"/>
      <c r="B364" s="1271"/>
      <c r="C364" s="1271"/>
      <c r="D364" s="1271"/>
      <c r="E364" s="1271"/>
      <c r="F364" s="1271"/>
      <c r="G364" s="1271"/>
      <c r="H364" s="1271"/>
      <c r="I364" s="1271"/>
      <c r="J364" s="1271"/>
      <c r="K364" s="1271"/>
      <c r="L364" s="1271"/>
      <c r="M364" s="1271"/>
      <c r="N364" s="1271"/>
    </row>
    <row r="365" spans="1:14" x14ac:dyDescent="0.25">
      <c r="A365" s="1271"/>
      <c r="B365" s="1271"/>
      <c r="C365" s="1271"/>
      <c r="D365" s="1271"/>
      <c r="E365" s="1271"/>
      <c r="F365" s="1271"/>
      <c r="G365" s="1271"/>
      <c r="H365" s="1271"/>
      <c r="I365" s="1271"/>
      <c r="J365" s="1271"/>
      <c r="K365" s="1271"/>
      <c r="L365" s="1271"/>
      <c r="M365" s="1271"/>
      <c r="N365" s="1271"/>
    </row>
    <row r="366" spans="1:14" x14ac:dyDescent="0.25">
      <c r="A366" s="1271"/>
      <c r="B366" s="1271"/>
      <c r="C366" s="1271"/>
      <c r="D366" s="1271"/>
      <c r="E366" s="1271"/>
      <c r="F366" s="1271"/>
      <c r="G366" s="1271"/>
      <c r="H366" s="1271"/>
      <c r="I366" s="1271"/>
      <c r="J366" s="1271"/>
      <c r="K366" s="1271"/>
      <c r="L366" s="1271"/>
      <c r="M366" s="1271"/>
      <c r="N366" s="1271"/>
    </row>
    <row r="367" spans="1:14" x14ac:dyDescent="0.25">
      <c r="A367" s="1271"/>
      <c r="B367" s="1271"/>
      <c r="C367" s="1271"/>
      <c r="D367" s="1271"/>
      <c r="E367" s="1271"/>
      <c r="F367" s="1271"/>
      <c r="G367" s="1271"/>
      <c r="H367" s="1271"/>
      <c r="I367" s="1271"/>
      <c r="J367" s="1271"/>
      <c r="K367" s="1271"/>
      <c r="L367" s="1271"/>
      <c r="M367" s="1271"/>
      <c r="N367" s="1271"/>
    </row>
    <row r="368" spans="1:14" x14ac:dyDescent="0.25">
      <c r="A368" s="1271"/>
      <c r="B368" s="1271"/>
      <c r="C368" s="1271"/>
      <c r="D368" s="1271"/>
      <c r="E368" s="1271"/>
      <c r="F368" s="1271"/>
      <c r="G368" s="1271"/>
      <c r="H368" s="1271"/>
      <c r="I368" s="1271"/>
      <c r="J368" s="1271"/>
      <c r="K368" s="1271"/>
      <c r="L368" s="1271"/>
      <c r="M368" s="1271"/>
      <c r="N368" s="1271"/>
    </row>
    <row r="369" spans="1:14" x14ac:dyDescent="0.25">
      <c r="A369" s="1271"/>
      <c r="B369" s="1271"/>
      <c r="C369" s="1271"/>
      <c r="D369" s="1271"/>
      <c r="E369" s="1271"/>
      <c r="F369" s="1271"/>
      <c r="G369" s="1271"/>
      <c r="H369" s="1271"/>
      <c r="I369" s="1271"/>
      <c r="J369" s="1271"/>
      <c r="K369" s="1271"/>
      <c r="L369" s="1271"/>
      <c r="M369" s="1271"/>
      <c r="N369" s="1271"/>
    </row>
    <row r="370" spans="1:14" x14ac:dyDescent="0.25">
      <c r="A370" s="1271"/>
      <c r="B370" s="1271"/>
      <c r="C370" s="1271"/>
      <c r="D370" s="1271"/>
      <c r="E370" s="1271"/>
      <c r="F370" s="1271"/>
      <c r="G370" s="1271"/>
      <c r="H370" s="1271"/>
      <c r="I370" s="1271"/>
      <c r="J370" s="1271"/>
      <c r="K370" s="1271"/>
      <c r="L370" s="1271"/>
      <c r="M370" s="1271"/>
      <c r="N370" s="1271"/>
    </row>
    <row r="371" spans="1:14" x14ac:dyDescent="0.25">
      <c r="A371" s="1271"/>
      <c r="B371" s="1271"/>
      <c r="C371" s="1271"/>
      <c r="D371" s="1271"/>
      <c r="E371" s="1271"/>
      <c r="F371" s="1271"/>
      <c r="G371" s="1271"/>
      <c r="H371" s="1271"/>
      <c r="I371" s="1271"/>
      <c r="J371" s="1271"/>
      <c r="K371" s="1271"/>
      <c r="L371" s="1271"/>
      <c r="M371" s="1271"/>
      <c r="N371" s="1271"/>
    </row>
    <row r="372" spans="1:14" x14ac:dyDescent="0.25">
      <c r="A372" s="1271"/>
      <c r="B372" s="1271"/>
      <c r="C372" s="1271"/>
      <c r="D372" s="1271"/>
      <c r="E372" s="1271"/>
      <c r="F372" s="1271"/>
      <c r="G372" s="1271"/>
      <c r="H372" s="1271"/>
      <c r="I372" s="1271"/>
      <c r="J372" s="1271"/>
      <c r="K372" s="1271"/>
      <c r="L372" s="1271"/>
      <c r="M372" s="1271"/>
      <c r="N372" s="1271"/>
    </row>
    <row r="373" spans="1:14" x14ac:dyDescent="0.25">
      <c r="A373" s="1271"/>
      <c r="B373" s="1271"/>
      <c r="C373" s="1271"/>
      <c r="D373" s="1271"/>
      <c r="E373" s="1271"/>
      <c r="F373" s="1271"/>
      <c r="G373" s="1271"/>
      <c r="H373" s="1271"/>
      <c r="I373" s="1271"/>
      <c r="J373" s="1271"/>
      <c r="K373" s="1271"/>
      <c r="L373" s="1271"/>
      <c r="M373" s="1271"/>
      <c r="N373" s="1271"/>
    </row>
    <row r="374" spans="1:14" x14ac:dyDescent="0.25">
      <c r="A374" s="1271"/>
      <c r="B374" s="1271"/>
      <c r="C374" s="1271"/>
      <c r="D374" s="1271"/>
      <c r="E374" s="1271"/>
      <c r="F374" s="1271"/>
      <c r="G374" s="1271"/>
      <c r="H374" s="1271"/>
      <c r="I374" s="1271"/>
      <c r="J374" s="1271"/>
      <c r="K374" s="1271"/>
      <c r="L374" s="1271"/>
      <c r="M374" s="1271"/>
      <c r="N374" s="1271"/>
    </row>
    <row r="375" spans="1:14" x14ac:dyDescent="0.25">
      <c r="A375" s="1271"/>
      <c r="B375" s="1271"/>
      <c r="C375" s="1271"/>
      <c r="D375" s="1271"/>
      <c r="E375" s="1271"/>
      <c r="F375" s="1271"/>
      <c r="G375" s="1271"/>
      <c r="H375" s="1271"/>
      <c r="I375" s="1271"/>
      <c r="J375" s="1271"/>
      <c r="K375" s="1271"/>
      <c r="L375" s="1271"/>
      <c r="M375" s="1271"/>
      <c r="N375" s="1271"/>
    </row>
    <row r="376" spans="1:14" x14ac:dyDescent="0.25">
      <c r="A376" s="1271"/>
      <c r="B376" s="1271"/>
      <c r="C376" s="1271"/>
      <c r="D376" s="1271"/>
      <c r="E376" s="1271"/>
      <c r="F376" s="1271"/>
      <c r="G376" s="1271"/>
      <c r="H376" s="1271"/>
      <c r="I376" s="1271"/>
      <c r="J376" s="1271"/>
      <c r="K376" s="1271"/>
      <c r="L376" s="1271"/>
      <c r="M376" s="1271"/>
      <c r="N376" s="1271"/>
    </row>
    <row r="377" spans="1:14" x14ac:dyDescent="0.25">
      <c r="A377" s="1271"/>
      <c r="B377" s="1271"/>
      <c r="C377" s="1271"/>
      <c r="D377" s="1271"/>
      <c r="E377" s="1271"/>
      <c r="F377" s="1271"/>
      <c r="G377" s="1271"/>
      <c r="H377" s="1271"/>
      <c r="I377" s="1271"/>
      <c r="J377" s="1271"/>
      <c r="K377" s="1271"/>
      <c r="L377" s="1271"/>
      <c r="M377" s="1271"/>
      <c r="N377" s="1271"/>
    </row>
    <row r="378" spans="1:14" x14ac:dyDescent="0.25">
      <c r="A378" s="1271"/>
      <c r="B378" s="1271"/>
      <c r="C378" s="1271"/>
      <c r="D378" s="1271"/>
      <c r="E378" s="1271"/>
      <c r="F378" s="1271"/>
      <c r="G378" s="1271"/>
      <c r="H378" s="1271"/>
      <c r="I378" s="1271"/>
      <c r="J378" s="1271"/>
      <c r="K378" s="1271"/>
      <c r="L378" s="1271"/>
      <c r="M378" s="1271"/>
      <c r="N378" s="1271"/>
    </row>
    <row r="379" spans="1:14" x14ac:dyDescent="0.25">
      <c r="A379" s="1271"/>
      <c r="B379" s="1271"/>
      <c r="C379" s="1271"/>
      <c r="D379" s="1271"/>
      <c r="E379" s="1271"/>
      <c r="F379" s="1271"/>
      <c r="G379" s="1271"/>
      <c r="H379" s="1271"/>
      <c r="I379" s="1271"/>
      <c r="J379" s="1271"/>
      <c r="K379" s="1271"/>
      <c r="L379" s="1271"/>
      <c r="M379" s="1271"/>
      <c r="N379" s="1271"/>
    </row>
    <row r="380" spans="1:14" x14ac:dyDescent="0.25">
      <c r="A380" s="1271"/>
      <c r="B380" s="1271"/>
      <c r="C380" s="1271"/>
      <c r="D380" s="1271"/>
      <c r="E380" s="1271"/>
      <c r="F380" s="1271"/>
      <c r="G380" s="1271"/>
      <c r="H380" s="1271"/>
      <c r="I380" s="1271"/>
      <c r="J380" s="1271"/>
      <c r="K380" s="1271"/>
      <c r="L380" s="1271"/>
      <c r="M380" s="1271"/>
      <c r="N380" s="1271"/>
    </row>
    <row r="381" spans="1:14" x14ac:dyDescent="0.25">
      <c r="A381" s="1271"/>
      <c r="B381" s="1271"/>
      <c r="C381" s="1271"/>
      <c r="D381" s="1271"/>
      <c r="E381" s="1271"/>
      <c r="F381" s="1271"/>
      <c r="G381" s="1271"/>
      <c r="H381" s="1271"/>
      <c r="I381" s="1271"/>
      <c r="J381" s="1271"/>
      <c r="K381" s="1271"/>
      <c r="L381" s="1271"/>
      <c r="M381" s="1271"/>
      <c r="N381" s="1271"/>
    </row>
    <row r="382" spans="1:14" x14ac:dyDescent="0.25">
      <c r="A382" s="1271"/>
      <c r="B382" s="1271"/>
      <c r="C382" s="1271"/>
      <c r="D382" s="1271"/>
      <c r="E382" s="1271"/>
      <c r="F382" s="1271"/>
      <c r="G382" s="1271"/>
      <c r="H382" s="1271"/>
      <c r="I382" s="1271"/>
      <c r="J382" s="1271"/>
      <c r="K382" s="1271"/>
      <c r="L382" s="1271"/>
      <c r="M382" s="1271"/>
      <c r="N382" s="1271"/>
    </row>
    <row r="383" spans="1:14" x14ac:dyDescent="0.25">
      <c r="A383" s="1271"/>
      <c r="B383" s="1271"/>
      <c r="C383" s="1271"/>
      <c r="D383" s="1271"/>
      <c r="E383" s="1271"/>
      <c r="F383" s="1271"/>
      <c r="G383" s="1271"/>
      <c r="H383" s="1271"/>
      <c r="I383" s="1271"/>
      <c r="J383" s="1271"/>
      <c r="K383" s="1271"/>
      <c r="L383" s="1271"/>
      <c r="M383" s="1271"/>
      <c r="N383" s="1271"/>
    </row>
    <row r="384" spans="1:14" x14ac:dyDescent="0.25">
      <c r="A384" s="1271"/>
      <c r="B384" s="1271"/>
      <c r="C384" s="1271"/>
      <c r="D384" s="1271"/>
      <c r="E384" s="1271"/>
      <c r="F384" s="1271"/>
      <c r="G384" s="1271"/>
      <c r="H384" s="1271"/>
      <c r="I384" s="1271"/>
      <c r="J384" s="1271"/>
      <c r="K384" s="1271"/>
      <c r="L384" s="1271"/>
      <c r="M384" s="1271"/>
      <c r="N384" s="1271"/>
    </row>
    <row r="385" spans="1:14" x14ac:dyDescent="0.25">
      <c r="A385" s="1271"/>
      <c r="B385" s="1271"/>
      <c r="C385" s="1271"/>
      <c r="D385" s="1271"/>
      <c r="E385" s="1271"/>
      <c r="F385" s="1271"/>
      <c r="G385" s="1271"/>
      <c r="H385" s="1271"/>
      <c r="I385" s="1271"/>
      <c r="J385" s="1271"/>
      <c r="K385" s="1271"/>
      <c r="L385" s="1271"/>
      <c r="M385" s="1271"/>
      <c r="N385" s="1271"/>
    </row>
    <row r="386" spans="1:14" x14ac:dyDescent="0.25">
      <c r="A386" s="1271"/>
      <c r="B386" s="1271"/>
      <c r="C386" s="1271"/>
      <c r="D386" s="1271"/>
      <c r="E386" s="1271"/>
      <c r="F386" s="1271"/>
      <c r="G386" s="1271"/>
      <c r="H386" s="1271"/>
      <c r="I386" s="1271"/>
      <c r="J386" s="1271"/>
      <c r="K386" s="1271"/>
      <c r="L386" s="1271"/>
      <c r="M386" s="1271"/>
      <c r="N386" s="1271"/>
    </row>
    <row r="387" spans="1:14" x14ac:dyDescent="0.25">
      <c r="A387" s="1271"/>
      <c r="B387" s="1271"/>
      <c r="C387" s="1271"/>
      <c r="D387" s="1271"/>
      <c r="E387" s="1271"/>
      <c r="F387" s="1271"/>
      <c r="G387" s="1271"/>
      <c r="H387" s="1271"/>
      <c r="I387" s="1271"/>
      <c r="J387" s="1271"/>
      <c r="K387" s="1271"/>
      <c r="L387" s="1271"/>
      <c r="M387" s="1271"/>
      <c r="N387" s="1271"/>
    </row>
    <row r="388" spans="1:14" x14ac:dyDescent="0.25">
      <c r="A388" s="1271"/>
      <c r="B388" s="1271"/>
      <c r="C388" s="1271"/>
      <c r="D388" s="1271"/>
      <c r="E388" s="1271"/>
      <c r="F388" s="1271"/>
      <c r="G388" s="1271"/>
      <c r="H388" s="1271"/>
      <c r="I388" s="1271"/>
      <c r="J388" s="1271"/>
      <c r="K388" s="1271"/>
      <c r="L388" s="1271"/>
      <c r="M388" s="1271"/>
      <c r="N388" s="1271"/>
    </row>
    <row r="389" spans="1:14" x14ac:dyDescent="0.25">
      <c r="A389" s="1271"/>
      <c r="B389" s="1271"/>
      <c r="C389" s="1271"/>
      <c r="D389" s="1271"/>
      <c r="E389" s="1271"/>
      <c r="F389" s="1271"/>
      <c r="G389" s="1271"/>
      <c r="H389" s="1271"/>
      <c r="I389" s="1271"/>
      <c r="J389" s="1271"/>
      <c r="K389" s="1271"/>
      <c r="L389" s="1271"/>
      <c r="M389" s="1271"/>
      <c r="N389" s="1271"/>
    </row>
    <row r="390" spans="1:14" x14ac:dyDescent="0.25">
      <c r="A390" s="1271"/>
      <c r="B390" s="1271"/>
      <c r="C390" s="1271"/>
      <c r="D390" s="1271"/>
      <c r="E390" s="1271"/>
      <c r="F390" s="1271"/>
      <c r="G390" s="1271"/>
      <c r="H390" s="1271"/>
      <c r="I390" s="1271"/>
      <c r="J390" s="1271"/>
      <c r="K390" s="1271"/>
      <c r="L390" s="1271"/>
      <c r="M390" s="1271"/>
      <c r="N390" s="1271"/>
    </row>
    <row r="391" spans="1:14" x14ac:dyDescent="0.25">
      <c r="A391" s="1271"/>
      <c r="B391" s="1271"/>
      <c r="C391" s="1271"/>
      <c r="D391" s="1271"/>
      <c r="E391" s="1271"/>
      <c r="F391" s="1271"/>
      <c r="G391" s="1271"/>
      <c r="H391" s="1271"/>
      <c r="I391" s="1271"/>
      <c r="J391" s="1271"/>
      <c r="K391" s="1271"/>
      <c r="L391" s="1271"/>
      <c r="M391" s="1271"/>
      <c r="N391" s="1271"/>
    </row>
    <row r="392" spans="1:14" x14ac:dyDescent="0.25">
      <c r="A392" s="1271"/>
      <c r="B392" s="1271"/>
      <c r="C392" s="1271"/>
      <c r="D392" s="1271"/>
      <c r="E392" s="1271"/>
      <c r="F392" s="1271"/>
      <c r="G392" s="1271"/>
      <c r="H392" s="1271"/>
      <c r="I392" s="1271"/>
      <c r="J392" s="1271"/>
      <c r="K392" s="1271"/>
      <c r="L392" s="1271"/>
      <c r="M392" s="1271"/>
      <c r="N392" s="1271"/>
    </row>
    <row r="393" spans="1:14" x14ac:dyDescent="0.25">
      <c r="A393" s="1271"/>
      <c r="B393" s="1271"/>
      <c r="C393" s="1271"/>
      <c r="D393" s="1271"/>
      <c r="E393" s="1271"/>
      <c r="F393" s="1271"/>
      <c r="G393" s="1271"/>
      <c r="H393" s="1271"/>
      <c r="I393" s="1271"/>
      <c r="J393" s="1271"/>
      <c r="K393" s="1271"/>
      <c r="L393" s="1271"/>
      <c r="M393" s="1271"/>
      <c r="N393" s="1271"/>
    </row>
    <row r="394" spans="1:14" x14ac:dyDescent="0.25">
      <c r="A394" s="1271"/>
      <c r="B394" s="1271"/>
      <c r="C394" s="1271"/>
      <c r="D394" s="1271"/>
      <c r="E394" s="1271"/>
      <c r="F394" s="1271"/>
      <c r="G394" s="1271"/>
      <c r="H394" s="1271"/>
      <c r="I394" s="1271"/>
      <c r="J394" s="1271"/>
      <c r="K394" s="1271"/>
      <c r="L394" s="1271"/>
      <c r="M394" s="1271"/>
      <c r="N394" s="1271"/>
    </row>
    <row r="395" spans="1:14" x14ac:dyDescent="0.25">
      <c r="A395" s="1271"/>
      <c r="B395" s="1271"/>
      <c r="C395" s="1271"/>
      <c r="D395" s="1271"/>
      <c r="E395" s="1271"/>
      <c r="F395" s="1271"/>
      <c r="G395" s="1271"/>
      <c r="H395" s="1271"/>
      <c r="I395" s="1271"/>
      <c r="J395" s="1271"/>
      <c r="K395" s="1271"/>
      <c r="L395" s="1271"/>
      <c r="M395" s="1271"/>
      <c r="N395" s="1271"/>
    </row>
    <row r="396" spans="1:14" x14ac:dyDescent="0.25">
      <c r="A396" s="1271"/>
      <c r="B396" s="1271"/>
      <c r="C396" s="1271"/>
      <c r="D396" s="1271"/>
      <c r="E396" s="1271"/>
      <c r="F396" s="1271"/>
      <c r="G396" s="1271"/>
      <c r="H396" s="1271"/>
      <c r="I396" s="1271"/>
      <c r="J396" s="1271"/>
      <c r="K396" s="1271"/>
      <c r="L396" s="1271"/>
      <c r="M396" s="1271"/>
      <c r="N396" s="1271"/>
    </row>
    <row r="397" spans="1:14" x14ac:dyDescent="0.25">
      <c r="A397" s="1271"/>
      <c r="B397" s="1271"/>
      <c r="C397" s="1271"/>
      <c r="D397" s="1271"/>
      <c r="E397" s="1271"/>
      <c r="F397" s="1271"/>
      <c r="G397" s="1271"/>
      <c r="H397" s="1271"/>
      <c r="I397" s="1271"/>
      <c r="J397" s="1271"/>
      <c r="K397" s="1271"/>
      <c r="L397" s="1271"/>
      <c r="M397" s="1271"/>
      <c r="N397" s="1271"/>
    </row>
    <row r="398" spans="1:14" x14ac:dyDescent="0.25">
      <c r="A398" s="1271"/>
      <c r="B398" s="1271"/>
      <c r="C398" s="1271"/>
      <c r="D398" s="1271"/>
      <c r="E398" s="1271"/>
      <c r="F398" s="1271"/>
      <c r="G398" s="1271"/>
      <c r="H398" s="1271"/>
      <c r="I398" s="1271"/>
      <c r="J398" s="1271"/>
      <c r="K398" s="1271"/>
      <c r="L398" s="1271"/>
      <c r="M398" s="1271"/>
      <c r="N398" s="1271"/>
    </row>
    <row r="399" spans="1:14" x14ac:dyDescent="0.25">
      <c r="A399" s="1271"/>
      <c r="B399" s="1271"/>
      <c r="C399" s="1271"/>
      <c r="D399" s="1271"/>
      <c r="E399" s="1271"/>
      <c r="F399" s="1271"/>
      <c r="G399" s="1271"/>
      <c r="H399" s="1271"/>
      <c r="I399" s="1271"/>
      <c r="J399" s="1271"/>
      <c r="K399" s="1271"/>
      <c r="L399" s="1271"/>
      <c r="M399" s="1271"/>
      <c r="N399" s="1271"/>
    </row>
    <row r="400" spans="1:14" x14ac:dyDescent="0.25">
      <c r="A400" s="1271"/>
      <c r="B400" s="1271"/>
      <c r="C400" s="1271"/>
      <c r="D400" s="1271"/>
      <c r="E400" s="1271"/>
      <c r="F400" s="1271"/>
      <c r="G400" s="1271"/>
      <c r="H400" s="1271"/>
      <c r="I400" s="1271"/>
      <c r="J400" s="1271"/>
      <c r="K400" s="1271"/>
      <c r="L400" s="1271"/>
      <c r="M400" s="1271"/>
      <c r="N400" s="1271"/>
    </row>
    <row r="401" spans="1:14" x14ac:dyDescent="0.25">
      <c r="A401" s="1271"/>
      <c r="B401" s="1271"/>
      <c r="C401" s="1271"/>
      <c r="D401" s="1271"/>
      <c r="E401" s="1271"/>
      <c r="F401" s="1271"/>
      <c r="G401" s="1271"/>
      <c r="H401" s="1271"/>
      <c r="I401" s="1271"/>
      <c r="J401" s="1271"/>
      <c r="K401" s="1271"/>
      <c r="L401" s="1271"/>
      <c r="M401" s="1271"/>
      <c r="N401" s="1271"/>
    </row>
    <row r="402" spans="1:14" x14ac:dyDescent="0.25">
      <c r="A402" s="1271"/>
      <c r="B402" s="1271"/>
      <c r="C402" s="1271"/>
      <c r="D402" s="1271"/>
      <c r="E402" s="1271"/>
      <c r="F402" s="1271"/>
      <c r="G402" s="1271"/>
      <c r="H402" s="1271"/>
      <c r="I402" s="1271"/>
      <c r="J402" s="1271"/>
      <c r="K402" s="1271"/>
      <c r="L402" s="1271"/>
      <c r="M402" s="1271"/>
      <c r="N402" s="1271"/>
    </row>
    <row r="403" spans="1:14" x14ac:dyDescent="0.25">
      <c r="A403" s="1271"/>
      <c r="B403" s="1271"/>
      <c r="C403" s="1271"/>
      <c r="D403" s="1271"/>
      <c r="E403" s="1271"/>
      <c r="F403" s="1271"/>
      <c r="G403" s="1271"/>
      <c r="H403" s="1271"/>
      <c r="I403" s="1271"/>
      <c r="J403" s="1271"/>
      <c r="K403" s="1271"/>
      <c r="L403" s="1271"/>
      <c r="M403" s="1271"/>
      <c r="N403" s="1271"/>
    </row>
    <row r="404" spans="1:14" x14ac:dyDescent="0.25">
      <c r="A404" s="1271"/>
      <c r="B404" s="1271"/>
      <c r="C404" s="1271"/>
      <c r="D404" s="1271"/>
      <c r="E404" s="1271"/>
      <c r="F404" s="1271"/>
      <c r="G404" s="1271"/>
      <c r="H404" s="1271"/>
      <c r="I404" s="1271"/>
      <c r="J404" s="1271"/>
      <c r="K404" s="1271"/>
      <c r="L404" s="1271"/>
      <c r="M404" s="1271"/>
      <c r="N404" s="1271"/>
    </row>
    <row r="405" spans="1:14" x14ac:dyDescent="0.25">
      <c r="A405" s="1271"/>
      <c r="B405" s="1271"/>
      <c r="C405" s="1271"/>
      <c r="D405" s="1271"/>
      <c r="E405" s="1271"/>
      <c r="F405" s="1271"/>
      <c r="G405" s="1271"/>
      <c r="H405" s="1271"/>
      <c r="I405" s="1271"/>
      <c r="J405" s="1271"/>
      <c r="K405" s="1271"/>
      <c r="L405" s="1271"/>
      <c r="M405" s="1271"/>
      <c r="N405" s="1271"/>
    </row>
    <row r="406" spans="1:14" x14ac:dyDescent="0.25">
      <c r="A406" s="1271"/>
      <c r="B406" s="1271"/>
      <c r="C406" s="1271"/>
      <c r="D406" s="1271"/>
      <c r="E406" s="1271"/>
      <c r="F406" s="1271"/>
      <c r="G406" s="1271"/>
      <c r="H406" s="1271"/>
      <c r="I406" s="1271"/>
      <c r="J406" s="1271"/>
      <c r="K406" s="1271"/>
      <c r="L406" s="1271"/>
      <c r="M406" s="1271"/>
      <c r="N406" s="1271"/>
    </row>
    <row r="407" spans="1:14" x14ac:dyDescent="0.25">
      <c r="A407" s="1271"/>
      <c r="B407" s="1271"/>
      <c r="C407" s="1271"/>
      <c r="D407" s="1271"/>
      <c r="E407" s="1271"/>
      <c r="F407" s="1271"/>
      <c r="G407" s="1271"/>
      <c r="H407" s="1271"/>
      <c r="I407" s="1271"/>
      <c r="J407" s="1271"/>
      <c r="K407" s="1271"/>
      <c r="L407" s="1271"/>
      <c r="M407" s="1271"/>
      <c r="N407" s="1271"/>
    </row>
    <row r="408" spans="1:14" x14ac:dyDescent="0.25">
      <c r="A408" s="1271"/>
      <c r="B408" s="1271"/>
      <c r="C408" s="1271"/>
      <c r="D408" s="1271"/>
      <c r="E408" s="1271"/>
      <c r="F408" s="1271"/>
      <c r="G408" s="1271"/>
      <c r="H408" s="1271"/>
      <c r="I408" s="1271"/>
      <c r="J408" s="1271"/>
      <c r="K408" s="1271"/>
      <c r="L408" s="1271"/>
      <c r="M408" s="1271"/>
      <c r="N408" s="1271"/>
    </row>
    <row r="409" spans="1:14" x14ac:dyDescent="0.25">
      <c r="A409" s="1271"/>
      <c r="B409" s="1271"/>
      <c r="C409" s="1271"/>
      <c r="D409" s="1271"/>
      <c r="E409" s="1271"/>
      <c r="F409" s="1271"/>
      <c r="G409" s="1271"/>
      <c r="H409" s="1271"/>
      <c r="I409" s="1271"/>
      <c r="J409" s="1271"/>
      <c r="K409" s="1271"/>
      <c r="L409" s="1271"/>
      <c r="M409" s="1271"/>
      <c r="N409" s="1271"/>
    </row>
    <row r="410" spans="1:14" x14ac:dyDescent="0.25">
      <c r="A410" s="1271"/>
      <c r="B410" s="1271"/>
      <c r="C410" s="1271"/>
      <c r="D410" s="1271"/>
      <c r="E410" s="1271"/>
      <c r="F410" s="1271"/>
      <c r="G410" s="1271"/>
      <c r="H410" s="1271"/>
      <c r="I410" s="1271"/>
      <c r="J410" s="1271"/>
      <c r="K410" s="1271"/>
      <c r="L410" s="1271"/>
      <c r="M410" s="1271"/>
      <c r="N410" s="1271"/>
    </row>
    <row r="411" spans="1:14" x14ac:dyDescent="0.25">
      <c r="A411" s="1271"/>
      <c r="B411" s="1271"/>
      <c r="C411" s="1271"/>
      <c r="D411" s="1271"/>
      <c r="E411" s="1271"/>
      <c r="F411" s="1271"/>
      <c r="G411" s="1271"/>
      <c r="H411" s="1271"/>
      <c r="I411" s="1271"/>
      <c r="J411" s="1271"/>
      <c r="K411" s="1271"/>
      <c r="L411" s="1271"/>
      <c r="M411" s="1271"/>
      <c r="N411" s="1271"/>
    </row>
    <row r="412" spans="1:14" x14ac:dyDescent="0.25">
      <c r="A412" s="1271"/>
      <c r="B412" s="1271"/>
      <c r="C412" s="1271"/>
      <c r="D412" s="1271"/>
      <c r="E412" s="1271"/>
      <c r="F412" s="1271"/>
      <c r="G412" s="1271"/>
      <c r="H412" s="1271"/>
      <c r="I412" s="1271"/>
      <c r="J412" s="1271"/>
      <c r="K412" s="1271"/>
      <c r="L412" s="1271"/>
      <c r="M412" s="1271"/>
      <c r="N412" s="1271"/>
    </row>
    <row r="413" spans="1:14" x14ac:dyDescent="0.25">
      <c r="A413" s="1271"/>
      <c r="B413" s="1271"/>
      <c r="C413" s="1271"/>
      <c r="D413" s="1271"/>
      <c r="E413" s="1271"/>
      <c r="F413" s="1271"/>
      <c r="G413" s="1271"/>
      <c r="H413" s="1271"/>
      <c r="I413" s="1271"/>
      <c r="J413" s="1271"/>
      <c r="K413" s="1271"/>
      <c r="L413" s="1271"/>
      <c r="M413" s="1271"/>
      <c r="N413" s="1271"/>
    </row>
    <row r="414" spans="1:14" x14ac:dyDescent="0.25">
      <c r="A414" s="1271"/>
      <c r="B414" s="1271"/>
      <c r="C414" s="1271"/>
      <c r="D414" s="1271"/>
      <c r="E414" s="1271"/>
      <c r="F414" s="1271"/>
      <c r="G414" s="1271"/>
      <c r="H414" s="1271"/>
      <c r="I414" s="1271"/>
      <c r="J414" s="1271"/>
      <c r="K414" s="1271"/>
      <c r="L414" s="1271"/>
      <c r="M414" s="1271"/>
      <c r="N414" s="1271"/>
    </row>
    <row r="415" spans="1:14" x14ac:dyDescent="0.25">
      <c r="A415" s="1271"/>
      <c r="B415" s="1271"/>
      <c r="C415" s="1271"/>
      <c r="D415" s="1271"/>
      <c r="E415" s="1271"/>
      <c r="F415" s="1271"/>
      <c r="G415" s="1271"/>
      <c r="H415" s="1271"/>
      <c r="I415" s="1271"/>
      <c r="J415" s="1271"/>
      <c r="K415" s="1271"/>
      <c r="L415" s="1271"/>
      <c r="M415" s="1271"/>
      <c r="N415" s="1271"/>
    </row>
    <row r="416" spans="1:14" x14ac:dyDescent="0.25">
      <c r="A416" s="1271"/>
      <c r="B416" s="1271"/>
      <c r="C416" s="1271"/>
      <c r="D416" s="1271"/>
      <c r="E416" s="1271"/>
      <c r="F416" s="1271"/>
      <c r="G416" s="1271"/>
      <c r="H416" s="1271"/>
      <c r="I416" s="1271"/>
      <c r="J416" s="1271"/>
      <c r="K416" s="1271"/>
      <c r="L416" s="1271"/>
      <c r="M416" s="1271"/>
      <c r="N416" s="1271"/>
    </row>
    <row r="417" spans="1:14" x14ac:dyDescent="0.25">
      <c r="A417" s="1271"/>
      <c r="B417" s="1271"/>
      <c r="C417" s="1271"/>
      <c r="D417" s="1271"/>
      <c r="E417" s="1271"/>
      <c r="F417" s="1271"/>
      <c r="G417" s="1271"/>
      <c r="H417" s="1271"/>
      <c r="I417" s="1271"/>
      <c r="J417" s="1271"/>
      <c r="K417" s="1271"/>
      <c r="L417" s="1271"/>
      <c r="M417" s="1271"/>
      <c r="N417" s="1271"/>
    </row>
    <row r="418" spans="1:14" x14ac:dyDescent="0.25">
      <c r="A418" s="1271"/>
      <c r="B418" s="1271"/>
      <c r="C418" s="1271"/>
      <c r="D418" s="1271"/>
      <c r="E418" s="1271"/>
      <c r="F418" s="1271"/>
      <c r="G418" s="1271"/>
      <c r="H418" s="1271"/>
      <c r="I418" s="1271"/>
      <c r="J418" s="1271"/>
      <c r="K418" s="1271"/>
      <c r="L418" s="1271"/>
      <c r="M418" s="1271"/>
      <c r="N418" s="1271"/>
    </row>
    <row r="419" spans="1:14" x14ac:dyDescent="0.25">
      <c r="A419" s="1271"/>
      <c r="B419" s="1271"/>
      <c r="C419" s="1271"/>
      <c r="D419" s="1271"/>
      <c r="E419" s="1271"/>
      <c r="F419" s="1271"/>
      <c r="G419" s="1271"/>
      <c r="H419" s="1271"/>
      <c r="I419" s="1271"/>
      <c r="J419" s="1271"/>
      <c r="K419" s="1271"/>
      <c r="L419" s="1271"/>
      <c r="M419" s="1271"/>
      <c r="N419" s="1271"/>
    </row>
    <row r="420" spans="1:14" x14ac:dyDescent="0.25">
      <c r="A420" s="1271"/>
      <c r="B420" s="1271"/>
      <c r="C420" s="1271"/>
      <c r="D420" s="1271"/>
      <c r="E420" s="1271"/>
      <c r="F420" s="1271"/>
      <c r="G420" s="1271"/>
      <c r="H420" s="1271"/>
      <c r="I420" s="1271"/>
      <c r="J420" s="1271"/>
      <c r="K420" s="1271"/>
      <c r="L420" s="1271"/>
      <c r="M420" s="1271"/>
      <c r="N420" s="1271"/>
    </row>
    <row r="421" spans="1:14" x14ac:dyDescent="0.25">
      <c r="A421" s="1271"/>
      <c r="B421" s="1271"/>
      <c r="C421" s="1271"/>
      <c r="D421" s="1271"/>
      <c r="E421" s="1271"/>
      <c r="F421" s="1271"/>
      <c r="G421" s="1271"/>
      <c r="H421" s="1271"/>
      <c r="I421" s="1271"/>
      <c r="J421" s="1271"/>
      <c r="K421" s="1271"/>
      <c r="L421" s="1271"/>
      <c r="M421" s="1271"/>
      <c r="N421" s="1271"/>
    </row>
    <row r="422" spans="1:14" x14ac:dyDescent="0.25">
      <c r="A422" s="1271"/>
      <c r="B422" s="1271"/>
      <c r="C422" s="1271"/>
      <c r="D422" s="1271"/>
      <c r="E422" s="1271"/>
      <c r="F422" s="1271"/>
      <c r="G422" s="1271"/>
      <c r="H422" s="1271"/>
      <c r="I422" s="1271"/>
      <c r="J422" s="1271"/>
      <c r="K422" s="1271"/>
      <c r="L422" s="1271"/>
      <c r="M422" s="1271"/>
      <c r="N422" s="1271"/>
    </row>
    <row r="423" spans="1:14" x14ac:dyDescent="0.25">
      <c r="A423" s="1271"/>
      <c r="B423" s="1271"/>
      <c r="C423" s="1271"/>
      <c r="D423" s="1271"/>
      <c r="E423" s="1271"/>
      <c r="F423" s="1271"/>
      <c r="G423" s="1271"/>
      <c r="H423" s="1271"/>
      <c r="I423" s="1271"/>
      <c r="J423" s="1271"/>
      <c r="K423" s="1271"/>
      <c r="L423" s="1271"/>
      <c r="M423" s="1271"/>
      <c r="N423" s="1271"/>
    </row>
    <row r="424" spans="1:14" x14ac:dyDescent="0.25">
      <c r="A424" s="1271"/>
      <c r="B424" s="1271"/>
      <c r="C424" s="1271"/>
      <c r="D424" s="1271"/>
      <c r="E424" s="1271"/>
      <c r="F424" s="1271"/>
      <c r="G424" s="1271"/>
      <c r="H424" s="1271"/>
      <c r="I424" s="1271"/>
      <c r="J424" s="1271"/>
      <c r="K424" s="1271"/>
      <c r="L424" s="1271"/>
      <c r="M424" s="1271"/>
      <c r="N424" s="1271"/>
    </row>
    <row r="425" spans="1:14" x14ac:dyDescent="0.25">
      <c r="A425" s="1271"/>
      <c r="B425" s="1271"/>
      <c r="C425" s="1271"/>
      <c r="D425" s="1271"/>
      <c r="E425" s="1271"/>
      <c r="F425" s="1271"/>
      <c r="G425" s="1271"/>
      <c r="H425" s="1271"/>
      <c r="I425" s="1271"/>
      <c r="J425" s="1271"/>
      <c r="K425" s="1271"/>
      <c r="L425" s="1271"/>
      <c r="M425" s="1271"/>
      <c r="N425" s="1271"/>
    </row>
    <row r="426" spans="1:14" x14ac:dyDescent="0.25">
      <c r="A426" s="1271"/>
      <c r="B426" s="1271"/>
      <c r="C426" s="1271"/>
      <c r="D426" s="1271"/>
      <c r="E426" s="1271"/>
      <c r="F426" s="1271"/>
      <c r="G426" s="1271"/>
      <c r="H426" s="1271"/>
      <c r="I426" s="1271"/>
      <c r="J426" s="1271"/>
      <c r="K426" s="1271"/>
      <c r="L426" s="1271"/>
      <c r="M426" s="1271"/>
      <c r="N426" s="1271"/>
    </row>
    <row r="427" spans="1:14" x14ac:dyDescent="0.25">
      <c r="A427" s="1271"/>
      <c r="B427" s="1271"/>
      <c r="C427" s="1271"/>
      <c r="D427" s="1271"/>
      <c r="E427" s="1271"/>
      <c r="F427" s="1271"/>
      <c r="G427" s="1271"/>
      <c r="H427" s="1271"/>
      <c r="I427" s="1271"/>
      <c r="J427" s="1271"/>
      <c r="K427" s="1271"/>
      <c r="L427" s="1271"/>
      <c r="M427" s="1271"/>
      <c r="N427" s="1271"/>
    </row>
    <row r="428" spans="1:14" x14ac:dyDescent="0.25">
      <c r="A428" s="1271"/>
      <c r="B428" s="1271"/>
      <c r="C428" s="1271"/>
      <c r="D428" s="1271"/>
      <c r="E428" s="1271"/>
      <c r="F428" s="1271"/>
      <c r="G428" s="1271"/>
      <c r="H428" s="1271"/>
      <c r="I428" s="1271"/>
      <c r="J428" s="1271"/>
      <c r="K428" s="1271"/>
      <c r="L428" s="1271"/>
      <c r="M428" s="1271"/>
      <c r="N428" s="1271"/>
    </row>
    <row r="429" spans="1:14" x14ac:dyDescent="0.25">
      <c r="A429" s="1271"/>
      <c r="B429" s="1271"/>
      <c r="C429" s="1271"/>
      <c r="D429" s="1271"/>
      <c r="E429" s="1271"/>
      <c r="F429" s="1271"/>
      <c r="G429" s="1271"/>
      <c r="H429" s="1271"/>
      <c r="I429" s="1271"/>
      <c r="J429" s="1271"/>
      <c r="K429" s="1271"/>
      <c r="L429" s="1271"/>
      <c r="M429" s="1271"/>
      <c r="N429" s="1271"/>
    </row>
    <row r="430" spans="1:14" x14ac:dyDescent="0.25">
      <c r="A430" s="1271"/>
      <c r="B430" s="1271"/>
      <c r="C430" s="1271"/>
      <c r="D430" s="1271"/>
      <c r="E430" s="1271"/>
      <c r="F430" s="1271"/>
      <c r="G430" s="1271"/>
      <c r="H430" s="1271"/>
      <c r="I430" s="1271"/>
      <c r="J430" s="1271"/>
      <c r="K430" s="1271"/>
      <c r="L430" s="1271"/>
      <c r="M430" s="1271"/>
      <c r="N430" s="1271"/>
    </row>
    <row r="431" spans="1:14" x14ac:dyDescent="0.25">
      <c r="A431" s="1271"/>
      <c r="B431" s="1271"/>
      <c r="C431" s="1271"/>
      <c r="D431" s="1271"/>
      <c r="E431" s="1271"/>
      <c r="F431" s="1271"/>
      <c r="G431" s="1271"/>
      <c r="H431" s="1271"/>
      <c r="I431" s="1271"/>
      <c r="J431" s="1271"/>
      <c r="K431" s="1271"/>
      <c r="L431" s="1271"/>
      <c r="M431" s="1271"/>
      <c r="N431" s="1271"/>
    </row>
    <row r="432" spans="1:14" x14ac:dyDescent="0.25">
      <c r="A432" s="1271"/>
      <c r="B432" s="1271"/>
      <c r="C432" s="1271"/>
      <c r="D432" s="1271"/>
      <c r="E432" s="1271"/>
      <c r="F432" s="1271"/>
      <c r="G432" s="1271"/>
      <c r="H432" s="1271"/>
      <c r="I432" s="1271"/>
      <c r="J432" s="1271"/>
      <c r="K432" s="1271"/>
      <c r="L432" s="1271"/>
      <c r="M432" s="1271"/>
      <c r="N432" s="1271"/>
    </row>
    <row r="433" spans="1:14" x14ac:dyDescent="0.25">
      <c r="A433" s="1271"/>
      <c r="B433" s="1271"/>
      <c r="C433" s="1271"/>
      <c r="D433" s="1271"/>
      <c r="E433" s="1271"/>
      <c r="F433" s="1271"/>
      <c r="G433" s="1271"/>
      <c r="H433" s="1271"/>
      <c r="I433" s="1271"/>
      <c r="J433" s="1271"/>
      <c r="K433" s="1271"/>
      <c r="L433" s="1271"/>
      <c r="M433" s="1271"/>
      <c r="N433" s="1271"/>
    </row>
    <row r="434" spans="1:14" x14ac:dyDescent="0.25">
      <c r="A434" s="1271"/>
      <c r="B434" s="1271"/>
      <c r="C434" s="1271"/>
      <c r="D434" s="1271"/>
      <c r="E434" s="1271"/>
      <c r="F434" s="1271"/>
      <c r="G434" s="1271"/>
      <c r="H434" s="1271"/>
      <c r="I434" s="1271"/>
      <c r="J434" s="1271"/>
      <c r="K434" s="1271"/>
      <c r="L434" s="1271"/>
      <c r="M434" s="1271"/>
      <c r="N434" s="1271"/>
    </row>
    <row r="435" spans="1:14" x14ac:dyDescent="0.25">
      <c r="A435" s="1271"/>
      <c r="B435" s="1271"/>
      <c r="C435" s="1271"/>
      <c r="D435" s="1271"/>
      <c r="E435" s="1271"/>
      <c r="F435" s="1271"/>
      <c r="G435" s="1271"/>
      <c r="H435" s="1271"/>
      <c r="I435" s="1271"/>
      <c r="J435" s="1271"/>
      <c r="K435" s="1271"/>
      <c r="L435" s="1271"/>
      <c r="M435" s="1271"/>
      <c r="N435" s="1271"/>
    </row>
    <row r="436" spans="1:14" x14ac:dyDescent="0.25">
      <c r="A436" s="1271"/>
      <c r="B436" s="1271"/>
      <c r="C436" s="1271"/>
      <c r="D436" s="1271"/>
      <c r="E436" s="1271"/>
      <c r="F436" s="1271"/>
      <c r="G436" s="1271"/>
      <c r="H436" s="1271"/>
      <c r="I436" s="1271"/>
      <c r="J436" s="1271"/>
      <c r="K436" s="1271"/>
      <c r="L436" s="1271"/>
      <c r="M436" s="1271"/>
      <c r="N436" s="1271"/>
    </row>
    <row r="437" spans="1:14" x14ac:dyDescent="0.25">
      <c r="A437" s="1271"/>
      <c r="B437" s="1271"/>
      <c r="C437" s="1271"/>
      <c r="D437" s="1271"/>
      <c r="E437" s="1271"/>
      <c r="F437" s="1271"/>
      <c r="G437" s="1271"/>
      <c r="H437" s="1271"/>
      <c r="I437" s="1271"/>
      <c r="J437" s="1271"/>
      <c r="K437" s="1271"/>
      <c r="L437" s="1271"/>
      <c r="M437" s="1271"/>
      <c r="N437" s="1271"/>
    </row>
    <row r="438" spans="1:14" x14ac:dyDescent="0.25">
      <c r="A438" s="1271"/>
      <c r="B438" s="1271"/>
      <c r="C438" s="1271"/>
      <c r="D438" s="1271"/>
      <c r="E438" s="1271"/>
      <c r="F438" s="1271"/>
      <c r="G438" s="1271"/>
      <c r="H438" s="1271"/>
      <c r="I438" s="1271"/>
      <c r="J438" s="1271"/>
      <c r="K438" s="1271"/>
      <c r="L438" s="1271"/>
      <c r="M438" s="1271"/>
      <c r="N438" s="1271"/>
    </row>
    <row r="439" spans="1:14" x14ac:dyDescent="0.25">
      <c r="A439" s="1271"/>
      <c r="B439" s="1271"/>
      <c r="C439" s="1271"/>
      <c r="D439" s="1271"/>
      <c r="E439" s="1271"/>
      <c r="F439" s="1271"/>
      <c r="G439" s="1271"/>
      <c r="H439" s="1271"/>
      <c r="I439" s="1271"/>
      <c r="J439" s="1271"/>
      <c r="K439" s="1271"/>
      <c r="L439" s="1271"/>
      <c r="M439" s="1271"/>
      <c r="N439" s="1271"/>
    </row>
    <row r="440" spans="1:14" x14ac:dyDescent="0.25">
      <c r="A440" s="1271"/>
      <c r="B440" s="1271"/>
      <c r="C440" s="1271"/>
      <c r="D440" s="1271"/>
      <c r="E440" s="1271"/>
      <c r="F440" s="1271"/>
      <c r="G440" s="1271"/>
      <c r="H440" s="1271"/>
      <c r="I440" s="1271"/>
      <c r="J440" s="1271"/>
      <c r="K440" s="1271"/>
      <c r="L440" s="1271"/>
      <c r="M440" s="1271"/>
      <c r="N440" s="1271"/>
    </row>
    <row r="441" spans="1:14" x14ac:dyDescent="0.25">
      <c r="A441" s="1271"/>
      <c r="B441" s="1271"/>
      <c r="C441" s="1271"/>
      <c r="D441" s="1271"/>
      <c r="E441" s="1271"/>
      <c r="F441" s="1271"/>
      <c r="G441" s="1271"/>
      <c r="H441" s="1271"/>
      <c r="I441" s="1271"/>
      <c r="J441" s="1271"/>
      <c r="K441" s="1271"/>
      <c r="L441" s="1271"/>
      <c r="M441" s="1271"/>
      <c r="N441" s="1271"/>
    </row>
    <row r="442" spans="1:14" x14ac:dyDescent="0.25">
      <c r="A442" s="1271"/>
      <c r="B442" s="1271"/>
      <c r="C442" s="1271"/>
      <c r="D442" s="1271"/>
      <c r="E442" s="1271"/>
      <c r="F442" s="1271"/>
      <c r="G442" s="1271"/>
      <c r="H442" s="1271"/>
      <c r="I442" s="1271"/>
      <c r="J442" s="1271"/>
      <c r="K442" s="1271"/>
      <c r="L442" s="1271"/>
      <c r="M442" s="1271"/>
      <c r="N442" s="1271"/>
    </row>
    <row r="443" spans="1:14" x14ac:dyDescent="0.25">
      <c r="A443" s="1271"/>
      <c r="B443" s="1271"/>
      <c r="C443" s="1271"/>
      <c r="D443" s="1271"/>
      <c r="E443" s="1271"/>
      <c r="F443" s="1271"/>
      <c r="G443" s="1271"/>
      <c r="H443" s="1271"/>
      <c r="I443" s="1271"/>
      <c r="J443" s="1271"/>
      <c r="K443" s="1271"/>
      <c r="L443" s="1271"/>
      <c r="M443" s="1271"/>
      <c r="N443" s="1271"/>
    </row>
    <row r="444" spans="1:14" x14ac:dyDescent="0.25">
      <c r="A444" s="1271"/>
      <c r="B444" s="1271"/>
      <c r="C444" s="1271"/>
      <c r="D444" s="1271"/>
      <c r="E444" s="1271"/>
      <c r="F444" s="1271"/>
      <c r="G444" s="1271"/>
      <c r="H444" s="1271"/>
      <c r="I444" s="1271"/>
      <c r="J444" s="1271"/>
      <c r="K444" s="1271"/>
      <c r="L444" s="1271"/>
      <c r="M444" s="1271"/>
      <c r="N444" s="1271"/>
    </row>
    <row r="445" spans="1:14" x14ac:dyDescent="0.25">
      <c r="A445" s="1271"/>
      <c r="B445" s="1271"/>
      <c r="C445" s="1271"/>
      <c r="D445" s="1271"/>
      <c r="E445" s="1271"/>
      <c r="F445" s="1271"/>
      <c r="G445" s="1271"/>
      <c r="H445" s="1271"/>
      <c r="I445" s="1271"/>
      <c r="J445" s="1271"/>
      <c r="K445" s="1271"/>
      <c r="L445" s="1271"/>
      <c r="M445" s="1271"/>
      <c r="N445" s="1271"/>
    </row>
    <row r="446" spans="1:14" x14ac:dyDescent="0.25">
      <c r="A446" s="1271"/>
      <c r="B446" s="1271"/>
      <c r="C446" s="1271"/>
      <c r="D446" s="1271"/>
      <c r="E446" s="1271"/>
      <c r="F446" s="1271"/>
      <c r="G446" s="1271"/>
      <c r="H446" s="1271"/>
      <c r="I446" s="1271"/>
      <c r="J446" s="1271"/>
      <c r="K446" s="1271"/>
      <c r="L446" s="1271"/>
      <c r="M446" s="1271"/>
      <c r="N446" s="1271"/>
    </row>
    <row r="447" spans="1:14" x14ac:dyDescent="0.25">
      <c r="A447" s="1271"/>
      <c r="B447" s="1271"/>
      <c r="C447" s="1271"/>
      <c r="D447" s="1271"/>
      <c r="E447" s="1271"/>
      <c r="F447" s="1271"/>
      <c r="G447" s="1271"/>
      <c r="H447" s="1271"/>
      <c r="I447" s="1271"/>
      <c r="J447" s="1271"/>
      <c r="K447" s="1271"/>
      <c r="L447" s="1271"/>
      <c r="M447" s="1271"/>
      <c r="N447" s="1271"/>
    </row>
    <row r="448" spans="1:14" x14ac:dyDescent="0.25">
      <c r="A448" s="1271"/>
      <c r="B448" s="1271"/>
      <c r="C448" s="1271"/>
      <c r="D448" s="1271"/>
      <c r="E448" s="1271"/>
      <c r="F448" s="1271"/>
      <c r="G448" s="1271"/>
      <c r="H448" s="1271"/>
      <c r="I448" s="1271"/>
      <c r="J448" s="1271"/>
      <c r="K448" s="1271"/>
      <c r="L448" s="1271"/>
      <c r="M448" s="1271"/>
      <c r="N448" s="1271"/>
    </row>
    <row r="449" spans="1:14" x14ac:dyDescent="0.25">
      <c r="A449" s="1271"/>
      <c r="B449" s="1271"/>
      <c r="C449" s="1271"/>
      <c r="D449" s="1271"/>
      <c r="E449" s="1271"/>
      <c r="F449" s="1271"/>
      <c r="G449" s="1271"/>
      <c r="H449" s="1271"/>
      <c r="I449" s="1271"/>
      <c r="J449" s="1271"/>
      <c r="K449" s="1271"/>
      <c r="L449" s="1271"/>
      <c r="M449" s="1271"/>
      <c r="N449" s="1271"/>
    </row>
    <row r="450" spans="1:14" x14ac:dyDescent="0.25">
      <c r="A450" s="1271"/>
      <c r="B450" s="1271"/>
      <c r="C450" s="1271"/>
      <c r="D450" s="1271"/>
      <c r="E450" s="1271"/>
      <c r="F450" s="1271"/>
      <c r="G450" s="1271"/>
      <c r="H450" s="1271"/>
      <c r="I450" s="1271"/>
      <c r="J450" s="1271"/>
      <c r="K450" s="1271"/>
      <c r="L450" s="1271"/>
      <c r="M450" s="1271"/>
      <c r="N450" s="1271"/>
    </row>
    <row r="451" spans="1:14" x14ac:dyDescent="0.25">
      <c r="A451" s="1271"/>
      <c r="B451" s="1271"/>
      <c r="C451" s="1271"/>
      <c r="D451" s="1271"/>
      <c r="E451" s="1271"/>
      <c r="F451" s="1271"/>
      <c r="G451" s="1271"/>
      <c r="H451" s="1271"/>
      <c r="I451" s="1271"/>
      <c r="J451" s="1271"/>
      <c r="K451" s="1271"/>
      <c r="L451" s="1271"/>
      <c r="M451" s="1271"/>
      <c r="N451" s="1271"/>
    </row>
    <row r="452" spans="1:14" x14ac:dyDescent="0.25">
      <c r="A452" s="1271"/>
      <c r="B452" s="1271"/>
      <c r="C452" s="1271"/>
      <c r="D452" s="1271"/>
      <c r="E452" s="1271"/>
      <c r="F452" s="1271"/>
      <c r="G452" s="1271"/>
      <c r="H452" s="1271"/>
      <c r="I452" s="1271"/>
      <c r="J452" s="1271"/>
      <c r="K452" s="1271"/>
      <c r="L452" s="1271"/>
      <c r="M452" s="1271"/>
      <c r="N452" s="1271"/>
    </row>
    <row r="453" spans="1:14" x14ac:dyDescent="0.25">
      <c r="A453" s="1271"/>
      <c r="B453" s="1271"/>
      <c r="C453" s="1271"/>
      <c r="D453" s="1271"/>
      <c r="E453" s="1271"/>
      <c r="F453" s="1271"/>
      <c r="G453" s="1271"/>
      <c r="H453" s="1271"/>
      <c r="I453" s="1271"/>
      <c r="J453" s="1271"/>
      <c r="K453" s="1271"/>
      <c r="L453" s="1271"/>
      <c r="M453" s="1271"/>
      <c r="N453" s="1271"/>
    </row>
    <row r="454" spans="1:14" x14ac:dyDescent="0.25">
      <c r="A454" s="1271"/>
      <c r="B454" s="1271"/>
      <c r="C454" s="1271"/>
      <c r="D454" s="1271"/>
      <c r="E454" s="1271"/>
      <c r="F454" s="1271"/>
      <c r="G454" s="1271"/>
      <c r="H454" s="1271"/>
      <c r="I454" s="1271"/>
      <c r="J454" s="1271"/>
      <c r="K454" s="1271"/>
      <c r="L454" s="1271"/>
      <c r="M454" s="1271"/>
      <c r="N454" s="1271"/>
    </row>
    <row r="455" spans="1:14" x14ac:dyDescent="0.25">
      <c r="A455" s="1271"/>
      <c r="B455" s="1271"/>
      <c r="C455" s="1271"/>
      <c r="D455" s="1271"/>
      <c r="E455" s="1271"/>
      <c r="F455" s="1271"/>
      <c r="G455" s="1271"/>
      <c r="H455" s="1271"/>
      <c r="I455" s="1271"/>
      <c r="J455" s="1271"/>
      <c r="K455" s="1271"/>
      <c r="L455" s="1271"/>
      <c r="M455" s="1271"/>
      <c r="N455" s="1271"/>
    </row>
    <row r="456" spans="1:14" x14ac:dyDescent="0.25">
      <c r="A456" s="1271"/>
      <c r="B456" s="1271"/>
      <c r="C456" s="1271"/>
      <c r="D456" s="1271"/>
      <c r="E456" s="1271"/>
      <c r="F456" s="1271"/>
      <c r="G456" s="1271"/>
      <c r="H456" s="1271"/>
      <c r="I456" s="1271"/>
      <c r="J456" s="1271"/>
      <c r="K456" s="1271"/>
      <c r="L456" s="1271"/>
      <c r="M456" s="1271"/>
      <c r="N456" s="1271"/>
    </row>
    <row r="457" spans="1:14" x14ac:dyDescent="0.25">
      <c r="A457" s="1271"/>
      <c r="B457" s="1271"/>
      <c r="C457" s="1271"/>
      <c r="D457" s="1271"/>
      <c r="E457" s="1271"/>
      <c r="F457" s="1271"/>
      <c r="G457" s="1271"/>
      <c r="H457" s="1271"/>
      <c r="I457" s="1271"/>
      <c r="J457" s="1271"/>
      <c r="K457" s="1271"/>
      <c r="L457" s="1271"/>
      <c r="M457" s="1271"/>
      <c r="N457" s="1271"/>
    </row>
    <row r="458" spans="1:14" x14ac:dyDescent="0.25">
      <c r="A458" s="1271"/>
      <c r="B458" s="1271"/>
      <c r="C458" s="1271"/>
      <c r="D458" s="1271"/>
      <c r="E458" s="1271"/>
      <c r="F458" s="1271"/>
      <c r="G458" s="1271"/>
      <c r="H458" s="1271"/>
      <c r="I458" s="1271"/>
      <c r="J458" s="1271"/>
      <c r="K458" s="1271"/>
      <c r="L458" s="1271"/>
      <c r="M458" s="1271"/>
      <c r="N458" s="1271"/>
    </row>
    <row r="459" spans="1:14" x14ac:dyDescent="0.25">
      <c r="A459" s="1271"/>
      <c r="B459" s="1271"/>
      <c r="C459" s="1271"/>
      <c r="D459" s="1271"/>
      <c r="E459" s="1271"/>
      <c r="F459" s="1271"/>
      <c r="G459" s="1271"/>
      <c r="H459" s="1271"/>
      <c r="I459" s="1271"/>
      <c r="J459" s="1271"/>
      <c r="K459" s="1271"/>
      <c r="L459" s="1271"/>
      <c r="M459" s="1271"/>
      <c r="N459" s="1271"/>
    </row>
    <row r="460" spans="1:14" x14ac:dyDescent="0.25">
      <c r="A460" s="1271"/>
      <c r="B460" s="1271"/>
      <c r="C460" s="1271"/>
      <c r="D460" s="1271"/>
      <c r="E460" s="1271"/>
      <c r="F460" s="1271"/>
      <c r="G460" s="1271"/>
      <c r="H460" s="1271"/>
      <c r="I460" s="1271"/>
      <c r="J460" s="1271"/>
      <c r="K460" s="1271"/>
      <c r="L460" s="1271"/>
      <c r="M460" s="1271"/>
      <c r="N460" s="1271"/>
    </row>
    <row r="461" spans="1:14" x14ac:dyDescent="0.25">
      <c r="A461" s="1271"/>
      <c r="B461" s="1271"/>
      <c r="C461" s="1271"/>
      <c r="D461" s="1271"/>
      <c r="E461" s="1271"/>
      <c r="F461" s="1271"/>
      <c r="G461" s="1271"/>
      <c r="H461" s="1271"/>
      <c r="I461" s="1271"/>
      <c r="J461" s="1271"/>
      <c r="K461" s="1271"/>
      <c r="L461" s="1271"/>
      <c r="M461" s="1271"/>
      <c r="N461" s="1271"/>
    </row>
    <row r="462" spans="1:14" x14ac:dyDescent="0.25">
      <c r="A462" s="1271"/>
      <c r="B462" s="1271"/>
      <c r="C462" s="1271"/>
      <c r="D462" s="1271"/>
      <c r="E462" s="1271"/>
      <c r="F462" s="1271"/>
      <c r="G462" s="1271"/>
      <c r="H462" s="1271"/>
      <c r="I462" s="1271"/>
      <c r="J462" s="1271"/>
      <c r="K462" s="1271"/>
      <c r="L462" s="1271"/>
      <c r="M462" s="1271"/>
      <c r="N462" s="1271"/>
    </row>
    <row r="463" spans="1:14" x14ac:dyDescent="0.25">
      <c r="A463" s="1271"/>
      <c r="B463" s="1271"/>
      <c r="C463" s="1271"/>
      <c r="D463" s="1271"/>
      <c r="E463" s="1271"/>
      <c r="F463" s="1271"/>
      <c r="G463" s="1271"/>
      <c r="H463" s="1271"/>
      <c r="I463" s="1271"/>
      <c r="J463" s="1271"/>
      <c r="K463" s="1271"/>
      <c r="L463" s="1271"/>
      <c r="M463" s="1271"/>
      <c r="N463" s="1271"/>
    </row>
    <row r="464" spans="1:14" x14ac:dyDescent="0.25">
      <c r="A464" s="1271"/>
      <c r="B464" s="1271"/>
      <c r="C464" s="1271"/>
      <c r="D464" s="1271"/>
      <c r="E464" s="1271"/>
      <c r="F464" s="1271"/>
      <c r="G464" s="1271"/>
      <c r="H464" s="1271"/>
      <c r="I464" s="1271"/>
      <c r="J464" s="1271"/>
      <c r="K464" s="1271"/>
      <c r="L464" s="1271"/>
      <c r="M464" s="1271"/>
      <c r="N464" s="1271"/>
    </row>
    <row r="465" spans="1:14" x14ac:dyDescent="0.25">
      <c r="A465" s="1271"/>
      <c r="B465" s="1271"/>
      <c r="C465" s="1271"/>
      <c r="D465" s="1271"/>
      <c r="E465" s="1271"/>
      <c r="F465" s="1271"/>
      <c r="G465" s="1271"/>
      <c r="H465" s="1271"/>
      <c r="I465" s="1271"/>
      <c r="J465" s="1271"/>
      <c r="K465" s="1271"/>
      <c r="L465" s="1271"/>
      <c r="M465" s="1271"/>
      <c r="N465" s="1271"/>
    </row>
    <row r="466" spans="1:14" x14ac:dyDescent="0.25">
      <c r="A466" s="1271"/>
      <c r="B466" s="1271"/>
      <c r="C466" s="1271"/>
      <c r="D466" s="1271"/>
      <c r="E466" s="1271"/>
      <c r="F466" s="1271"/>
      <c r="G466" s="1271"/>
      <c r="H466" s="1271"/>
      <c r="I466" s="1271"/>
      <c r="J466" s="1271"/>
      <c r="K466" s="1271"/>
      <c r="L466" s="1271"/>
      <c r="M466" s="1271"/>
      <c r="N466" s="1271"/>
    </row>
    <row r="467" spans="1:14" x14ac:dyDescent="0.25">
      <c r="A467" s="1271"/>
      <c r="B467" s="1271"/>
      <c r="C467" s="1271"/>
      <c r="D467" s="1271"/>
      <c r="E467" s="1271"/>
      <c r="F467" s="1271"/>
      <c r="G467" s="1271"/>
      <c r="H467" s="1271"/>
      <c r="I467" s="1271"/>
      <c r="J467" s="1271"/>
      <c r="K467" s="1271"/>
      <c r="L467" s="1271"/>
      <c r="M467" s="1271"/>
      <c r="N467" s="1271"/>
    </row>
    <row r="468" spans="1:14" x14ac:dyDescent="0.25">
      <c r="A468" s="1271"/>
      <c r="B468" s="1271"/>
      <c r="C468" s="1271"/>
      <c r="D468" s="1271"/>
      <c r="E468" s="1271"/>
      <c r="F468" s="1271"/>
      <c r="G468" s="1271"/>
      <c r="H468" s="1271"/>
      <c r="I468" s="1271"/>
      <c r="J468" s="1271"/>
      <c r="K468" s="1271"/>
      <c r="L468" s="1271"/>
      <c r="M468" s="1271"/>
      <c r="N468" s="1271"/>
    </row>
    <row r="469" spans="1:14" x14ac:dyDescent="0.25">
      <c r="A469" s="1271"/>
      <c r="B469" s="1271"/>
      <c r="C469" s="1271"/>
      <c r="D469" s="1271"/>
      <c r="E469" s="1271"/>
      <c r="F469" s="1271"/>
      <c r="G469" s="1271"/>
      <c r="H469" s="1271"/>
      <c r="I469" s="1271"/>
      <c r="J469" s="1271"/>
      <c r="K469" s="1271"/>
      <c r="L469" s="1271"/>
      <c r="M469" s="1271"/>
      <c r="N469" s="1271"/>
    </row>
    <row r="470" spans="1:14" x14ac:dyDescent="0.25">
      <c r="A470" s="1271"/>
      <c r="B470" s="1271"/>
      <c r="C470" s="1271"/>
      <c r="D470" s="1271"/>
      <c r="E470" s="1271"/>
      <c r="F470" s="1271"/>
      <c r="G470" s="1271"/>
      <c r="H470" s="1271"/>
      <c r="I470" s="1271"/>
      <c r="J470" s="1271"/>
      <c r="K470" s="1271"/>
      <c r="L470" s="1271"/>
      <c r="M470" s="1271"/>
      <c r="N470" s="1271"/>
    </row>
    <row r="471" spans="1:14" x14ac:dyDescent="0.25">
      <c r="A471" s="1271"/>
      <c r="B471" s="1271"/>
      <c r="C471" s="1271"/>
      <c r="D471" s="1271"/>
      <c r="E471" s="1271"/>
      <c r="F471" s="1271"/>
      <c r="G471" s="1271"/>
      <c r="H471" s="1271"/>
      <c r="I471" s="1271"/>
      <c r="J471" s="1271"/>
      <c r="K471" s="1271"/>
      <c r="L471" s="1271"/>
      <c r="M471" s="1271"/>
      <c r="N471" s="1271"/>
    </row>
    <row r="472" spans="1:14" x14ac:dyDescent="0.25">
      <c r="A472" s="1271"/>
      <c r="B472" s="1271"/>
      <c r="C472" s="1271"/>
      <c r="D472" s="1271"/>
      <c r="E472" s="1271"/>
      <c r="F472" s="1271"/>
      <c r="G472" s="1271"/>
      <c r="H472" s="1271"/>
      <c r="I472" s="1271"/>
      <c r="J472" s="1271"/>
      <c r="K472" s="1271"/>
      <c r="L472" s="1271"/>
      <c r="M472" s="1271"/>
      <c r="N472" s="1271"/>
    </row>
    <row r="473" spans="1:14" x14ac:dyDescent="0.25">
      <c r="A473" s="1271"/>
      <c r="B473" s="1271"/>
      <c r="C473" s="1271"/>
      <c r="D473" s="1271"/>
      <c r="E473" s="1271"/>
      <c r="F473" s="1271"/>
      <c r="G473" s="1271"/>
      <c r="H473" s="1271"/>
      <c r="I473" s="1271"/>
      <c r="J473" s="1271"/>
      <c r="K473" s="1271"/>
      <c r="L473" s="1271"/>
      <c r="M473" s="1271"/>
      <c r="N473" s="1271"/>
    </row>
    <row r="474" spans="1:14" x14ac:dyDescent="0.25">
      <c r="A474" s="1271"/>
      <c r="B474" s="1271"/>
      <c r="C474" s="1271"/>
      <c r="D474" s="1271"/>
      <c r="E474" s="1271"/>
      <c r="F474" s="1271"/>
      <c r="G474" s="1271"/>
      <c r="H474" s="1271"/>
      <c r="I474" s="1271"/>
      <c r="J474" s="1271"/>
      <c r="K474" s="1271"/>
      <c r="L474" s="1271"/>
      <c r="M474" s="1271"/>
      <c r="N474" s="1271"/>
    </row>
    <row r="475" spans="1:14" x14ac:dyDescent="0.25">
      <c r="A475" s="1271"/>
      <c r="B475" s="1271"/>
      <c r="C475" s="1271"/>
      <c r="D475" s="1271"/>
      <c r="E475" s="1271"/>
      <c r="F475" s="1271"/>
      <c r="G475" s="1271"/>
      <c r="H475" s="1271"/>
      <c r="I475" s="1271"/>
      <c r="J475" s="1271"/>
      <c r="K475" s="1271"/>
      <c r="L475" s="1271"/>
      <c r="M475" s="1271"/>
      <c r="N475" s="1271"/>
    </row>
    <row r="476" spans="1:14" x14ac:dyDescent="0.25">
      <c r="A476" s="1271"/>
      <c r="B476" s="1271"/>
      <c r="C476" s="1271"/>
      <c r="D476" s="1271"/>
      <c r="E476" s="1271"/>
      <c r="F476" s="1271"/>
      <c r="G476" s="1271"/>
      <c r="H476" s="1271"/>
      <c r="I476" s="1271"/>
      <c r="J476" s="1271"/>
      <c r="K476" s="1271"/>
      <c r="L476" s="1271"/>
      <c r="M476" s="1271"/>
      <c r="N476" s="1271"/>
    </row>
    <row r="477" spans="1:14" x14ac:dyDescent="0.25">
      <c r="A477" s="1271"/>
      <c r="B477" s="1271"/>
      <c r="C477" s="1271"/>
      <c r="D477" s="1271"/>
      <c r="E477" s="1271"/>
      <c r="F477" s="1271"/>
      <c r="G477" s="1271"/>
      <c r="H477" s="1271"/>
      <c r="I477" s="1271"/>
      <c r="J477" s="1271"/>
      <c r="K477" s="1271"/>
      <c r="L477" s="1271"/>
      <c r="M477" s="1271"/>
      <c r="N477" s="1271"/>
    </row>
    <row r="478" spans="1:14" x14ac:dyDescent="0.25">
      <c r="A478" s="1271"/>
      <c r="B478" s="1271"/>
      <c r="C478" s="1271"/>
      <c r="D478" s="1271"/>
      <c r="E478" s="1271"/>
      <c r="F478" s="1271"/>
      <c r="G478" s="1271"/>
      <c r="H478" s="1271"/>
      <c r="I478" s="1271"/>
      <c r="J478" s="1271"/>
      <c r="K478" s="1271"/>
      <c r="L478" s="1271"/>
      <c r="M478" s="1271"/>
      <c r="N478" s="1271"/>
    </row>
    <row r="479" spans="1:14" x14ac:dyDescent="0.25">
      <c r="A479" s="1271"/>
      <c r="B479" s="1271"/>
      <c r="C479" s="1271"/>
      <c r="D479" s="1271"/>
      <c r="E479" s="1271"/>
      <c r="F479" s="1271"/>
      <c r="G479" s="1271"/>
      <c r="H479" s="1271"/>
      <c r="I479" s="1271"/>
      <c r="J479" s="1271"/>
      <c r="K479" s="1271"/>
      <c r="L479" s="1271"/>
      <c r="M479" s="1271"/>
      <c r="N479" s="1271"/>
    </row>
    <row r="480" spans="1:14" x14ac:dyDescent="0.25">
      <c r="A480" s="1271"/>
      <c r="B480" s="1271"/>
      <c r="C480" s="1271"/>
      <c r="D480" s="1271"/>
      <c r="E480" s="1271"/>
      <c r="F480" s="1271"/>
      <c r="G480" s="1271"/>
      <c r="H480" s="1271"/>
      <c r="I480" s="1271"/>
      <c r="J480" s="1271"/>
      <c r="K480" s="1271"/>
      <c r="L480" s="1271"/>
      <c r="M480" s="1271"/>
      <c r="N480" s="1271"/>
    </row>
    <row r="481" spans="1:14" x14ac:dyDescent="0.25">
      <c r="A481" s="1271"/>
      <c r="B481" s="1271"/>
      <c r="C481" s="1271"/>
      <c r="D481" s="1271"/>
      <c r="E481" s="1271"/>
      <c r="F481" s="1271"/>
      <c r="G481" s="1271"/>
      <c r="H481" s="1271"/>
      <c r="I481" s="1271"/>
      <c r="J481" s="1271"/>
      <c r="K481" s="1271"/>
      <c r="L481" s="1271"/>
      <c r="M481" s="1271"/>
      <c r="N481" s="1271"/>
    </row>
    <row r="482" spans="1:14" x14ac:dyDescent="0.25">
      <c r="A482" s="1271"/>
      <c r="B482" s="1271"/>
      <c r="C482" s="1271"/>
      <c r="D482" s="1271"/>
      <c r="E482" s="1271"/>
      <c r="F482" s="1271"/>
      <c r="G482" s="1271"/>
      <c r="H482" s="1271"/>
      <c r="I482" s="1271"/>
      <c r="J482" s="1271"/>
      <c r="K482" s="1271"/>
      <c r="L482" s="1271"/>
      <c r="M482" s="1271"/>
      <c r="N482" s="1271"/>
    </row>
    <row r="483" spans="1:14" x14ac:dyDescent="0.25">
      <c r="A483" s="1271"/>
      <c r="B483" s="1271"/>
      <c r="C483" s="1271"/>
      <c r="D483" s="1271"/>
      <c r="E483" s="1271"/>
      <c r="F483" s="1271"/>
      <c r="G483" s="1271"/>
      <c r="H483" s="1271"/>
      <c r="I483" s="1271"/>
      <c r="J483" s="1271"/>
      <c r="K483" s="1271"/>
      <c r="L483" s="1271"/>
      <c r="M483" s="1271"/>
      <c r="N483" s="1271"/>
    </row>
    <row r="484" spans="1:14" x14ac:dyDescent="0.25">
      <c r="A484" s="1271"/>
      <c r="B484" s="1271"/>
      <c r="C484" s="1271"/>
      <c r="D484" s="1271"/>
      <c r="E484" s="1271"/>
      <c r="F484" s="1271"/>
      <c r="G484" s="1271"/>
      <c r="H484" s="1271"/>
      <c r="I484" s="1271"/>
      <c r="J484" s="1271"/>
      <c r="K484" s="1271"/>
      <c r="L484" s="1271"/>
      <c r="M484" s="1271"/>
      <c r="N484" s="1271"/>
    </row>
    <row r="485" spans="1:14" x14ac:dyDescent="0.25">
      <c r="A485" s="1271"/>
      <c r="B485" s="1271"/>
      <c r="C485" s="1271"/>
      <c r="D485" s="1271"/>
      <c r="E485" s="1271"/>
      <c r="F485" s="1271"/>
      <c r="G485" s="1271"/>
      <c r="H485" s="1271"/>
      <c r="I485" s="1271"/>
      <c r="J485" s="1271"/>
      <c r="K485" s="1271"/>
      <c r="L485" s="1271"/>
      <c r="M485" s="1271"/>
      <c r="N485" s="1271"/>
    </row>
    <row r="486" spans="1:14" x14ac:dyDescent="0.25">
      <c r="A486" s="1271"/>
      <c r="B486" s="1271"/>
      <c r="C486" s="1271"/>
      <c r="D486" s="1271"/>
      <c r="E486" s="1271"/>
      <c r="F486" s="1271"/>
      <c r="G486" s="1271"/>
      <c r="H486" s="1271"/>
      <c r="I486" s="1271"/>
      <c r="J486" s="1271"/>
      <c r="K486" s="1271"/>
      <c r="L486" s="1271"/>
      <c r="M486" s="1271"/>
      <c r="N486" s="1271"/>
    </row>
    <row r="487" spans="1:14" x14ac:dyDescent="0.25">
      <c r="A487" s="1271"/>
      <c r="B487" s="1271"/>
      <c r="C487" s="1271"/>
      <c r="D487" s="1271"/>
      <c r="E487" s="1271"/>
      <c r="F487" s="1271"/>
      <c r="G487" s="1271"/>
      <c r="H487" s="1271"/>
      <c r="I487" s="1271"/>
      <c r="J487" s="1271"/>
      <c r="K487" s="1271"/>
      <c r="L487" s="1271"/>
      <c r="M487" s="1271"/>
      <c r="N487" s="1271"/>
    </row>
    <row r="488" spans="1:14" x14ac:dyDescent="0.25">
      <c r="A488" s="1271"/>
      <c r="B488" s="1271"/>
      <c r="C488" s="1271"/>
      <c r="D488" s="1271"/>
      <c r="E488" s="1271"/>
      <c r="F488" s="1271"/>
      <c r="G488" s="1271"/>
      <c r="H488" s="1271"/>
      <c r="I488" s="1271"/>
      <c r="J488" s="1271"/>
      <c r="K488" s="1271"/>
      <c r="L488" s="1271"/>
      <c r="M488" s="1271"/>
      <c r="N488" s="1271"/>
    </row>
    <row r="489" spans="1:14" x14ac:dyDescent="0.25">
      <c r="A489" s="1271"/>
      <c r="B489" s="1271"/>
      <c r="C489" s="1271"/>
      <c r="D489" s="1271"/>
      <c r="E489" s="1271"/>
      <c r="F489" s="1271"/>
      <c r="G489" s="1271"/>
      <c r="H489" s="1271"/>
      <c r="I489" s="1271"/>
      <c r="J489" s="1271"/>
      <c r="K489" s="1271"/>
      <c r="L489" s="1271"/>
      <c r="M489" s="1271"/>
      <c r="N489" s="1271"/>
    </row>
    <row r="490" spans="1:14" x14ac:dyDescent="0.25">
      <c r="A490" s="1271"/>
      <c r="B490" s="1271"/>
      <c r="C490" s="1271"/>
      <c r="D490" s="1271"/>
      <c r="E490" s="1271"/>
      <c r="F490" s="1271"/>
      <c r="G490" s="1271"/>
      <c r="H490" s="1271"/>
      <c r="I490" s="1271"/>
      <c r="J490" s="1271"/>
      <c r="K490" s="1271"/>
      <c r="L490" s="1271"/>
      <c r="M490" s="1271"/>
      <c r="N490" s="1271"/>
    </row>
    <row r="491" spans="1:14" x14ac:dyDescent="0.25">
      <c r="A491" s="1271"/>
      <c r="B491" s="1271"/>
      <c r="C491" s="1271"/>
      <c r="D491" s="1271"/>
      <c r="E491" s="1271"/>
      <c r="F491" s="1271"/>
      <c r="G491" s="1271"/>
      <c r="H491" s="1271"/>
      <c r="I491" s="1271"/>
      <c r="J491" s="1271"/>
      <c r="K491" s="1271"/>
      <c r="L491" s="1271"/>
      <c r="M491" s="1271"/>
      <c r="N491" s="1271"/>
    </row>
    <row r="492" spans="1:14" x14ac:dyDescent="0.25">
      <c r="A492" s="1271"/>
      <c r="B492" s="1271"/>
      <c r="C492" s="1271"/>
      <c r="D492" s="1271"/>
      <c r="E492" s="1271"/>
      <c r="F492" s="1271"/>
      <c r="G492" s="1271"/>
      <c r="H492" s="1271"/>
      <c r="I492" s="1271"/>
      <c r="J492" s="1271"/>
      <c r="K492" s="1271"/>
      <c r="L492" s="1271"/>
      <c r="M492" s="1271"/>
      <c r="N492" s="1271"/>
    </row>
    <row r="493" spans="1:14" x14ac:dyDescent="0.25">
      <c r="A493" s="1271"/>
      <c r="B493" s="1271"/>
      <c r="C493" s="1271"/>
      <c r="D493" s="1271"/>
      <c r="E493" s="1271"/>
      <c r="F493" s="1271"/>
      <c r="G493" s="1271"/>
      <c r="H493" s="1271"/>
      <c r="I493" s="1271"/>
      <c r="J493" s="1271"/>
      <c r="K493" s="1271"/>
      <c r="L493" s="1271"/>
      <c r="M493" s="1271"/>
      <c r="N493" s="1271"/>
    </row>
    <row r="494" spans="1:14" x14ac:dyDescent="0.25">
      <c r="A494" s="1271"/>
      <c r="B494" s="1271"/>
      <c r="C494" s="1271"/>
      <c r="D494" s="1271"/>
      <c r="E494" s="1271"/>
      <c r="F494" s="1271"/>
      <c r="G494" s="1271"/>
      <c r="H494" s="1271"/>
      <c r="I494" s="1271"/>
      <c r="J494" s="1271"/>
      <c r="K494" s="1271"/>
      <c r="L494" s="1271"/>
      <c r="M494" s="1271"/>
      <c r="N494" s="1271"/>
    </row>
    <row r="495" spans="1:14" x14ac:dyDescent="0.25">
      <c r="A495" s="1271"/>
      <c r="B495" s="1271"/>
      <c r="C495" s="1271"/>
      <c r="D495" s="1271"/>
      <c r="E495" s="1271"/>
      <c r="F495" s="1271"/>
      <c r="G495" s="1271"/>
      <c r="H495" s="1271"/>
      <c r="I495" s="1271"/>
      <c r="J495" s="1271"/>
      <c r="K495" s="1271"/>
      <c r="L495" s="1271"/>
      <c r="M495" s="1271"/>
      <c r="N495" s="1271"/>
    </row>
    <row r="496" spans="1:14" x14ac:dyDescent="0.25">
      <c r="A496" s="1271"/>
      <c r="B496" s="1271"/>
      <c r="C496" s="1271"/>
      <c r="D496" s="1271"/>
      <c r="E496" s="1271"/>
      <c r="F496" s="1271"/>
      <c r="G496" s="1271"/>
      <c r="H496" s="1271"/>
      <c r="I496" s="1271"/>
      <c r="J496" s="1271"/>
      <c r="K496" s="1271"/>
      <c r="L496" s="1271"/>
      <c r="M496" s="1271"/>
      <c r="N496" s="1271"/>
    </row>
    <row r="497" spans="1:14" x14ac:dyDescent="0.25">
      <c r="A497" s="1271"/>
      <c r="B497" s="1271"/>
      <c r="C497" s="1271"/>
      <c r="D497" s="1271"/>
      <c r="E497" s="1271"/>
      <c r="F497" s="1271"/>
      <c r="G497" s="1271"/>
      <c r="H497" s="1271"/>
      <c r="I497" s="1271"/>
      <c r="J497" s="1271"/>
      <c r="K497" s="1271"/>
      <c r="L497" s="1271"/>
      <c r="M497" s="1271"/>
      <c r="N497" s="1271"/>
    </row>
    <row r="498" spans="1:14" x14ac:dyDescent="0.25">
      <c r="A498" s="1271"/>
      <c r="B498" s="1271"/>
      <c r="C498" s="1271"/>
      <c r="D498" s="1271"/>
      <c r="E498" s="1271"/>
      <c r="F498" s="1271"/>
      <c r="G498" s="1271"/>
      <c r="H498" s="1271"/>
      <c r="I498" s="1271"/>
      <c r="J498" s="1271"/>
      <c r="K498" s="1271"/>
      <c r="L498" s="1271"/>
      <c r="M498" s="1271"/>
      <c r="N498" s="1271"/>
    </row>
    <row r="499" spans="1:14" x14ac:dyDescent="0.25">
      <c r="A499" s="1271"/>
      <c r="B499" s="1271"/>
      <c r="C499" s="1271"/>
      <c r="D499" s="1271"/>
      <c r="E499" s="1271"/>
      <c r="F499" s="1271"/>
      <c r="G499" s="1271"/>
      <c r="H499" s="1271"/>
      <c r="I499" s="1271"/>
      <c r="J499" s="1271"/>
      <c r="K499" s="1271"/>
      <c r="L499" s="1271"/>
      <c r="M499" s="1271"/>
      <c r="N499" s="1271"/>
    </row>
    <row r="500" spans="1:14" x14ac:dyDescent="0.25">
      <c r="A500" s="1271"/>
      <c r="B500" s="1271"/>
      <c r="C500" s="1271"/>
      <c r="D500" s="1271"/>
      <c r="E500" s="1271"/>
      <c r="F500" s="1271"/>
      <c r="G500" s="1271"/>
      <c r="H500" s="1271"/>
      <c r="I500" s="1271"/>
      <c r="J500" s="1271"/>
      <c r="K500" s="1271"/>
      <c r="L500" s="1271"/>
      <c r="M500" s="1271"/>
      <c r="N500" s="1271"/>
    </row>
    <row r="501" spans="1:14" x14ac:dyDescent="0.25">
      <c r="A501" s="1271"/>
      <c r="B501" s="1271"/>
      <c r="C501" s="1271"/>
      <c r="D501" s="1271"/>
      <c r="E501" s="1271"/>
      <c r="F501" s="1271"/>
      <c r="G501" s="1271"/>
      <c r="H501" s="1271"/>
      <c r="I501" s="1271"/>
      <c r="J501" s="1271"/>
      <c r="K501" s="1271"/>
      <c r="L501" s="1271"/>
      <c r="M501" s="1271"/>
      <c r="N501" s="1271"/>
    </row>
    <row r="502" spans="1:14" x14ac:dyDescent="0.25">
      <c r="A502" s="1271"/>
      <c r="B502" s="1271"/>
      <c r="C502" s="1271"/>
      <c r="D502" s="1271"/>
      <c r="E502" s="1271"/>
      <c r="F502" s="1271"/>
      <c r="G502" s="1271"/>
      <c r="H502" s="1271"/>
      <c r="I502" s="1271"/>
      <c r="J502" s="1271"/>
      <c r="K502" s="1271"/>
      <c r="L502" s="1271"/>
      <c r="M502" s="1271"/>
      <c r="N502" s="1271"/>
    </row>
    <row r="503" spans="1:14" x14ac:dyDescent="0.25">
      <c r="A503" s="1271"/>
      <c r="B503" s="1271"/>
      <c r="C503" s="1271"/>
      <c r="D503" s="1271"/>
      <c r="E503" s="1271"/>
      <c r="F503" s="1271"/>
      <c r="G503" s="1271"/>
      <c r="H503" s="1271"/>
      <c r="I503" s="1271"/>
      <c r="J503" s="1271"/>
      <c r="K503" s="1271"/>
      <c r="L503" s="1271"/>
      <c r="M503" s="1271"/>
      <c r="N503" s="1271"/>
    </row>
    <row r="504" spans="1:14" x14ac:dyDescent="0.25">
      <c r="A504" s="1271"/>
      <c r="B504" s="1271"/>
      <c r="C504" s="1271"/>
      <c r="D504" s="1271"/>
      <c r="E504" s="1271"/>
      <c r="F504" s="1271"/>
      <c r="G504" s="1271"/>
      <c r="H504" s="1271"/>
      <c r="I504" s="1271"/>
      <c r="J504" s="1271"/>
      <c r="K504" s="1271"/>
      <c r="L504" s="1271"/>
      <c r="M504" s="1271"/>
      <c r="N504" s="1271"/>
    </row>
    <row r="505" spans="1:14" x14ac:dyDescent="0.25">
      <c r="A505" s="1271"/>
      <c r="B505" s="1271"/>
      <c r="C505" s="1271"/>
      <c r="D505" s="1271"/>
      <c r="E505" s="1271"/>
      <c r="F505" s="1271"/>
      <c r="G505" s="1271"/>
      <c r="H505" s="1271"/>
      <c r="I505" s="1271"/>
      <c r="J505" s="1271"/>
      <c r="K505" s="1271"/>
      <c r="L505" s="1271"/>
      <c r="M505" s="1271"/>
      <c r="N505" s="1271"/>
    </row>
    <row r="506" spans="1:14" x14ac:dyDescent="0.25">
      <c r="A506" s="1271"/>
      <c r="B506" s="1271"/>
      <c r="C506" s="1271"/>
      <c r="D506" s="1271"/>
      <c r="E506" s="1271"/>
      <c r="F506" s="1271"/>
      <c r="G506" s="1271"/>
      <c r="H506" s="1271"/>
      <c r="I506" s="1271"/>
      <c r="J506" s="1271"/>
      <c r="K506" s="1271"/>
      <c r="L506" s="1271"/>
      <c r="M506" s="1271"/>
      <c r="N506" s="1271"/>
    </row>
    <row r="507" spans="1:14" x14ac:dyDescent="0.25">
      <c r="A507" s="1271"/>
      <c r="B507" s="1271"/>
      <c r="C507" s="1271"/>
      <c r="D507" s="1271"/>
      <c r="E507" s="1271"/>
      <c r="F507" s="1271"/>
      <c r="G507" s="1271"/>
      <c r="H507" s="1271"/>
      <c r="I507" s="1271"/>
      <c r="J507" s="1271"/>
      <c r="K507" s="1271"/>
      <c r="L507" s="1271"/>
      <c r="M507" s="1271"/>
      <c r="N507" s="1271"/>
    </row>
    <row r="508" spans="1:14" x14ac:dyDescent="0.25">
      <c r="A508" s="1271"/>
      <c r="B508" s="1271"/>
      <c r="C508" s="1271"/>
      <c r="D508" s="1271"/>
      <c r="E508" s="1271"/>
      <c r="F508" s="1271"/>
      <c r="G508" s="1271"/>
      <c r="H508" s="1271"/>
      <c r="I508" s="1271"/>
      <c r="J508" s="1271"/>
      <c r="K508" s="1271"/>
      <c r="L508" s="1271"/>
      <c r="M508" s="1271"/>
      <c r="N508" s="1271"/>
    </row>
    <row r="509" spans="1:14" x14ac:dyDescent="0.25">
      <c r="A509" s="1271"/>
      <c r="B509" s="1271"/>
      <c r="C509" s="1271"/>
      <c r="D509" s="1271"/>
      <c r="E509" s="1271"/>
      <c r="F509" s="1271"/>
      <c r="G509" s="1271"/>
      <c r="H509" s="1271"/>
      <c r="I509" s="1271"/>
      <c r="J509" s="1271"/>
      <c r="K509" s="1271"/>
      <c r="L509" s="1271"/>
      <c r="M509" s="1271"/>
      <c r="N509" s="1271"/>
    </row>
    <row r="510" spans="1:14" x14ac:dyDescent="0.25">
      <c r="A510" s="1271"/>
      <c r="B510" s="1271"/>
      <c r="C510" s="1271"/>
      <c r="D510" s="1271"/>
      <c r="E510" s="1271"/>
      <c r="F510" s="1271"/>
      <c r="G510" s="1271"/>
      <c r="H510" s="1271"/>
      <c r="I510" s="1271"/>
      <c r="J510" s="1271"/>
      <c r="K510" s="1271"/>
      <c r="L510" s="1271"/>
      <c r="M510" s="1271"/>
      <c r="N510" s="1271"/>
    </row>
    <row r="511" spans="1:14" x14ac:dyDescent="0.25">
      <c r="A511" s="1271"/>
      <c r="B511" s="1271"/>
      <c r="C511" s="1271"/>
      <c r="D511" s="1271"/>
      <c r="E511" s="1271"/>
      <c r="F511" s="1271"/>
      <c r="G511" s="1271"/>
      <c r="H511" s="1271"/>
      <c r="I511" s="1271"/>
      <c r="J511" s="1271"/>
      <c r="K511" s="1271"/>
      <c r="L511" s="1271"/>
      <c r="M511" s="1271"/>
      <c r="N511" s="1271"/>
    </row>
    <row r="512" spans="1:14" x14ac:dyDescent="0.25">
      <c r="A512" s="1271"/>
      <c r="B512" s="1271"/>
      <c r="C512" s="1271"/>
      <c r="D512" s="1271"/>
      <c r="E512" s="1271"/>
      <c r="F512" s="1271"/>
      <c r="G512" s="1271"/>
      <c r="H512" s="1271"/>
      <c r="I512" s="1271"/>
      <c r="J512" s="1271"/>
      <c r="K512" s="1271"/>
      <c r="L512" s="1271"/>
      <c r="M512" s="1271"/>
      <c r="N512" s="1271"/>
    </row>
    <row r="513" spans="1:14" x14ac:dyDescent="0.25">
      <c r="A513" s="1271"/>
      <c r="B513" s="1271"/>
      <c r="C513" s="1271"/>
      <c r="D513" s="1271"/>
      <c r="E513" s="1271"/>
      <c r="F513" s="1271"/>
      <c r="G513" s="1271"/>
      <c r="H513" s="1271"/>
      <c r="I513" s="1271"/>
      <c r="J513" s="1271"/>
      <c r="K513" s="1271"/>
      <c r="L513" s="1271"/>
      <c r="M513" s="1271"/>
      <c r="N513" s="1271"/>
    </row>
    <row r="514" spans="1:14" x14ac:dyDescent="0.25">
      <c r="A514" s="1271"/>
      <c r="B514" s="1271"/>
      <c r="C514" s="1271"/>
      <c r="D514" s="1271"/>
      <c r="E514" s="1271"/>
      <c r="F514" s="1271"/>
      <c r="G514" s="1271"/>
      <c r="H514" s="1271"/>
      <c r="I514" s="1271"/>
      <c r="J514" s="1271"/>
      <c r="K514" s="1271"/>
      <c r="L514" s="1271"/>
      <c r="M514" s="1271"/>
      <c r="N514" s="1271"/>
    </row>
    <row r="515" spans="1:14" x14ac:dyDescent="0.25">
      <c r="A515" s="1271"/>
      <c r="B515" s="1271"/>
      <c r="C515" s="1271"/>
      <c r="D515" s="1271"/>
      <c r="E515" s="1271"/>
      <c r="F515" s="1271"/>
      <c r="G515" s="1271"/>
      <c r="H515" s="1271"/>
      <c r="I515" s="1271"/>
      <c r="J515" s="1271"/>
      <c r="K515" s="1271"/>
      <c r="L515" s="1271"/>
      <c r="M515" s="1271"/>
      <c r="N515" s="1271"/>
    </row>
    <row r="516" spans="1:14" x14ac:dyDescent="0.25">
      <c r="A516" s="1271"/>
      <c r="B516" s="1271"/>
      <c r="C516" s="1271"/>
      <c r="D516" s="1271"/>
      <c r="E516" s="1271"/>
      <c r="F516" s="1271"/>
      <c r="G516" s="1271"/>
      <c r="H516" s="1271"/>
      <c r="I516" s="1271"/>
      <c r="J516" s="1271"/>
      <c r="K516" s="1271"/>
      <c r="L516" s="1271"/>
      <c r="M516" s="1271"/>
      <c r="N516" s="1271"/>
    </row>
    <row r="517" spans="1:14" x14ac:dyDescent="0.25">
      <c r="A517" s="1271"/>
      <c r="B517" s="1271"/>
      <c r="C517" s="1271"/>
      <c r="D517" s="1271"/>
      <c r="E517" s="1271"/>
      <c r="F517" s="1271"/>
      <c r="G517" s="1271"/>
      <c r="H517" s="1271"/>
      <c r="I517" s="1271"/>
      <c r="J517" s="1271"/>
      <c r="K517" s="1271"/>
      <c r="L517" s="1271"/>
      <c r="M517" s="1271"/>
      <c r="N517" s="1271"/>
    </row>
    <row r="518" spans="1:14" x14ac:dyDescent="0.25">
      <c r="A518" s="1271"/>
      <c r="B518" s="1271"/>
      <c r="C518" s="1271"/>
      <c r="D518" s="1271"/>
      <c r="E518" s="1271"/>
      <c r="F518" s="1271"/>
      <c r="G518" s="1271"/>
      <c r="H518" s="1271"/>
      <c r="I518" s="1271"/>
      <c r="J518" s="1271"/>
      <c r="K518" s="1271"/>
      <c r="L518" s="1271"/>
      <c r="M518" s="1271"/>
      <c r="N518" s="1271"/>
    </row>
    <row r="519" spans="1:14" x14ac:dyDescent="0.25">
      <c r="A519" s="1271"/>
      <c r="B519" s="1271"/>
      <c r="C519" s="1271"/>
      <c r="D519" s="1271"/>
      <c r="E519" s="1271"/>
      <c r="F519" s="1271"/>
      <c r="G519" s="1271"/>
      <c r="H519" s="1271"/>
      <c r="I519" s="1271"/>
      <c r="J519" s="1271"/>
      <c r="K519" s="1271"/>
      <c r="L519" s="1271"/>
      <c r="M519" s="1271"/>
      <c r="N519" s="1271"/>
    </row>
    <row r="520" spans="1:14" x14ac:dyDescent="0.25">
      <c r="A520" s="1271"/>
      <c r="B520" s="1271"/>
      <c r="C520" s="1271"/>
      <c r="D520" s="1271"/>
      <c r="E520" s="1271"/>
      <c r="F520" s="1271"/>
      <c r="G520" s="1271"/>
      <c r="H520" s="1271"/>
      <c r="I520" s="1271"/>
      <c r="J520" s="1271"/>
      <c r="K520" s="1271"/>
      <c r="L520" s="1271"/>
      <c r="M520" s="1271"/>
      <c r="N520" s="1271"/>
    </row>
    <row r="521" spans="1:14" x14ac:dyDescent="0.25">
      <c r="A521" s="1271"/>
      <c r="B521" s="1271"/>
      <c r="C521" s="1271"/>
      <c r="D521" s="1271"/>
      <c r="E521" s="1271"/>
      <c r="F521" s="1271"/>
      <c r="G521" s="1271"/>
      <c r="H521" s="1271"/>
      <c r="I521" s="1271"/>
      <c r="J521" s="1271"/>
      <c r="K521" s="1271"/>
      <c r="L521" s="1271"/>
      <c r="M521" s="1271"/>
      <c r="N521" s="1271"/>
    </row>
    <row r="522" spans="1:14" x14ac:dyDescent="0.25">
      <c r="A522" s="1271"/>
      <c r="B522" s="1271"/>
      <c r="C522" s="1271"/>
      <c r="D522" s="1271"/>
      <c r="E522" s="1271"/>
      <c r="F522" s="1271"/>
      <c r="G522" s="1271"/>
      <c r="H522" s="1271"/>
      <c r="I522" s="1271"/>
      <c r="J522" s="1271"/>
      <c r="K522" s="1271"/>
      <c r="L522" s="1271"/>
      <c r="M522" s="1271"/>
      <c r="N522" s="1271"/>
    </row>
    <row r="523" spans="1:14" x14ac:dyDescent="0.25">
      <c r="A523" s="1271"/>
      <c r="B523" s="1271"/>
      <c r="C523" s="1271"/>
      <c r="D523" s="1271"/>
      <c r="E523" s="1271"/>
      <c r="F523" s="1271"/>
      <c r="G523" s="1271"/>
      <c r="H523" s="1271"/>
      <c r="I523" s="1271"/>
      <c r="J523" s="1271"/>
      <c r="K523" s="1271"/>
      <c r="L523" s="1271"/>
      <c r="M523" s="1271"/>
      <c r="N523" s="1271"/>
    </row>
    <row r="524" spans="1:14" x14ac:dyDescent="0.25">
      <c r="A524" s="1271"/>
      <c r="B524" s="1271"/>
      <c r="C524" s="1271"/>
      <c r="D524" s="1271"/>
      <c r="E524" s="1271"/>
      <c r="F524" s="1271"/>
      <c r="G524" s="1271"/>
      <c r="H524" s="1271"/>
      <c r="I524" s="1271"/>
      <c r="J524" s="1271"/>
      <c r="K524" s="1271"/>
      <c r="L524" s="1271"/>
      <c r="M524" s="1271"/>
      <c r="N524" s="1271"/>
    </row>
    <row r="525" spans="1:14" x14ac:dyDescent="0.25">
      <c r="A525" s="1271"/>
      <c r="B525" s="1271"/>
      <c r="C525" s="1271"/>
      <c r="D525" s="1271"/>
      <c r="E525" s="1271"/>
      <c r="F525" s="1271"/>
      <c r="G525" s="1271"/>
      <c r="H525" s="1271"/>
      <c r="I525" s="1271"/>
      <c r="J525" s="1271"/>
      <c r="K525" s="1271"/>
      <c r="L525" s="1271"/>
      <c r="M525" s="1271"/>
      <c r="N525" s="1271"/>
    </row>
    <row r="526" spans="1:14" x14ac:dyDescent="0.25">
      <c r="A526" s="1271"/>
      <c r="B526" s="1271"/>
      <c r="C526" s="1271"/>
      <c r="D526" s="1271"/>
      <c r="E526" s="1271"/>
      <c r="F526" s="1271"/>
      <c r="G526" s="1271"/>
      <c r="H526" s="1271"/>
      <c r="I526" s="1271"/>
      <c r="J526" s="1271"/>
      <c r="K526" s="1271"/>
      <c r="L526" s="1271"/>
      <c r="M526" s="1271"/>
      <c r="N526" s="1271"/>
    </row>
    <row r="527" spans="1:14" x14ac:dyDescent="0.25">
      <c r="A527" s="1271"/>
      <c r="B527" s="1271"/>
      <c r="C527" s="1271"/>
      <c r="D527" s="1271"/>
      <c r="E527" s="1271"/>
      <c r="F527" s="1271"/>
      <c r="G527" s="1271"/>
      <c r="H527" s="1271"/>
      <c r="I527" s="1271"/>
      <c r="J527" s="1271"/>
      <c r="K527" s="1271"/>
      <c r="L527" s="1271"/>
      <c r="M527" s="1271"/>
      <c r="N527" s="1271"/>
    </row>
    <row r="528" spans="1:14" x14ac:dyDescent="0.25">
      <c r="A528" s="1271"/>
      <c r="B528" s="1271"/>
      <c r="C528" s="1271"/>
      <c r="D528" s="1271"/>
      <c r="E528" s="1271"/>
      <c r="F528" s="1271"/>
      <c r="G528" s="1271"/>
      <c r="H528" s="1271"/>
      <c r="I528" s="1271"/>
      <c r="J528" s="1271"/>
      <c r="K528" s="1271"/>
      <c r="L528" s="1271"/>
      <c r="M528" s="1271"/>
      <c r="N528" s="1271"/>
    </row>
    <row r="529" spans="1:14" x14ac:dyDescent="0.25">
      <c r="A529" s="1271"/>
      <c r="B529" s="1271"/>
      <c r="C529" s="1271"/>
      <c r="D529" s="1271"/>
      <c r="E529" s="1271"/>
      <c r="F529" s="1271"/>
      <c r="G529" s="1271"/>
      <c r="H529" s="1271"/>
      <c r="I529" s="1271"/>
      <c r="J529" s="1271"/>
      <c r="K529" s="1271"/>
      <c r="L529" s="1271"/>
      <c r="M529" s="1271"/>
      <c r="N529" s="1271"/>
    </row>
    <row r="530" spans="1:14" x14ac:dyDescent="0.25">
      <c r="A530" s="1271"/>
      <c r="B530" s="1271"/>
      <c r="C530" s="1271"/>
      <c r="D530" s="1271"/>
      <c r="E530" s="1271"/>
      <c r="F530" s="1271"/>
      <c r="G530" s="1271"/>
      <c r="H530" s="1271"/>
      <c r="I530" s="1271"/>
      <c r="J530" s="1271"/>
      <c r="K530" s="1271"/>
      <c r="L530" s="1271"/>
      <c r="M530" s="1271"/>
      <c r="N530" s="1271"/>
    </row>
    <row r="531" spans="1:14" x14ac:dyDescent="0.25">
      <c r="A531" s="1271"/>
      <c r="B531" s="1271"/>
      <c r="C531" s="1271"/>
      <c r="D531" s="1271"/>
      <c r="E531" s="1271"/>
      <c r="F531" s="1271"/>
      <c r="G531" s="1271"/>
      <c r="H531" s="1271"/>
      <c r="I531" s="1271"/>
      <c r="J531" s="1271"/>
      <c r="K531" s="1271"/>
      <c r="L531" s="1271"/>
      <c r="M531" s="1271"/>
      <c r="N531" s="1271"/>
    </row>
    <row r="532" spans="1:14" x14ac:dyDescent="0.25">
      <c r="A532" s="1271"/>
      <c r="B532" s="1271"/>
      <c r="C532" s="1271"/>
      <c r="D532" s="1271"/>
      <c r="E532" s="1271"/>
      <c r="F532" s="1271"/>
      <c r="G532" s="1271"/>
      <c r="H532" s="1271"/>
      <c r="I532" s="1271"/>
      <c r="J532" s="1271"/>
      <c r="K532" s="1271"/>
      <c r="L532" s="1271"/>
      <c r="M532" s="1271"/>
      <c r="N532" s="1271"/>
    </row>
    <row r="533" spans="1:14" x14ac:dyDescent="0.25">
      <c r="A533" s="1271"/>
      <c r="B533" s="1271"/>
      <c r="C533" s="1271"/>
      <c r="D533" s="1271"/>
      <c r="E533" s="1271"/>
      <c r="F533" s="1271"/>
      <c r="G533" s="1271"/>
      <c r="H533" s="1271"/>
      <c r="I533" s="1271"/>
      <c r="J533" s="1271"/>
      <c r="K533" s="1271"/>
      <c r="L533" s="1271"/>
      <c r="M533" s="1271"/>
      <c r="N533" s="1271"/>
    </row>
    <row r="534" spans="1:14" x14ac:dyDescent="0.25">
      <c r="A534" s="1271"/>
      <c r="B534" s="1271"/>
      <c r="C534" s="1271"/>
      <c r="D534" s="1271"/>
      <c r="E534" s="1271"/>
      <c r="F534" s="1271"/>
      <c r="G534" s="1271"/>
      <c r="H534" s="1271"/>
      <c r="I534" s="1271"/>
      <c r="J534" s="1271"/>
      <c r="K534" s="1271"/>
      <c r="L534" s="1271"/>
      <c r="M534" s="1271"/>
      <c r="N534" s="1271"/>
    </row>
    <row r="535" spans="1:14" x14ac:dyDescent="0.25">
      <c r="A535" s="1271"/>
      <c r="B535" s="1271"/>
      <c r="C535" s="1271"/>
      <c r="D535" s="1271"/>
      <c r="E535" s="1271"/>
      <c r="F535" s="1271"/>
      <c r="G535" s="1271"/>
      <c r="H535" s="1271"/>
      <c r="I535" s="1271"/>
      <c r="J535" s="1271"/>
      <c r="K535" s="1271"/>
      <c r="L535" s="1271"/>
      <c r="M535" s="1271"/>
      <c r="N535" s="1271"/>
    </row>
    <row r="536" spans="1:14" x14ac:dyDescent="0.25">
      <c r="A536" s="1271"/>
      <c r="B536" s="1271"/>
      <c r="C536" s="1271"/>
      <c r="D536" s="1271"/>
      <c r="E536" s="1271"/>
      <c r="F536" s="1271"/>
      <c r="G536" s="1271"/>
      <c r="H536" s="1271"/>
      <c r="I536" s="1271"/>
      <c r="J536" s="1271"/>
      <c r="K536" s="1271"/>
      <c r="L536" s="1271"/>
      <c r="M536" s="1271"/>
      <c r="N536" s="1271"/>
    </row>
    <row r="537" spans="1:14" x14ac:dyDescent="0.25">
      <c r="A537" s="1271"/>
      <c r="B537" s="1271"/>
      <c r="C537" s="1271"/>
      <c r="D537" s="1271"/>
      <c r="E537" s="1271"/>
      <c r="F537" s="1271"/>
      <c r="G537" s="1271"/>
      <c r="H537" s="1271"/>
      <c r="I537" s="1271"/>
      <c r="J537" s="1271"/>
      <c r="K537" s="1271"/>
      <c r="L537" s="1271"/>
      <c r="M537" s="1271"/>
      <c r="N537" s="1271"/>
    </row>
    <row r="538" spans="1:14" x14ac:dyDescent="0.25">
      <c r="A538" s="1271"/>
      <c r="B538" s="1271"/>
      <c r="C538" s="1271"/>
      <c r="D538" s="1271"/>
      <c r="E538" s="1271"/>
      <c r="F538" s="1271"/>
      <c r="G538" s="1271"/>
      <c r="H538" s="1271"/>
      <c r="I538" s="1271"/>
      <c r="J538" s="1271"/>
      <c r="K538" s="1271"/>
      <c r="L538" s="1271"/>
      <c r="M538" s="1271"/>
      <c r="N538" s="1271"/>
    </row>
    <row r="539" spans="1:14" x14ac:dyDescent="0.25">
      <c r="A539" s="1271"/>
      <c r="B539" s="1271"/>
      <c r="C539" s="1271"/>
      <c r="D539" s="1271"/>
      <c r="E539" s="1271"/>
      <c r="F539" s="1271"/>
      <c r="G539" s="1271"/>
      <c r="H539" s="1271"/>
      <c r="I539" s="1271"/>
      <c r="J539" s="1271"/>
      <c r="K539" s="1271"/>
      <c r="L539" s="1271"/>
      <c r="M539" s="1271"/>
      <c r="N539" s="1271"/>
    </row>
    <row r="540" spans="1:14" x14ac:dyDescent="0.25">
      <c r="A540" s="1271"/>
      <c r="B540" s="1271"/>
      <c r="C540" s="1271"/>
      <c r="D540" s="1271"/>
      <c r="E540" s="1271"/>
      <c r="F540" s="1271"/>
      <c r="G540" s="1271"/>
      <c r="H540" s="1271"/>
      <c r="I540" s="1271"/>
      <c r="J540" s="1271"/>
      <c r="K540" s="1271"/>
      <c r="L540" s="1271"/>
      <c r="M540" s="1271"/>
      <c r="N540" s="1271"/>
    </row>
    <row r="541" spans="1:14" x14ac:dyDescent="0.25">
      <c r="A541" s="1271"/>
      <c r="B541" s="1271"/>
      <c r="C541" s="1271"/>
      <c r="D541" s="1271"/>
      <c r="E541" s="1271"/>
      <c r="F541" s="1271"/>
      <c r="G541" s="1271"/>
      <c r="H541" s="1271"/>
      <c r="I541" s="1271"/>
      <c r="J541" s="1271"/>
      <c r="K541" s="1271"/>
      <c r="L541" s="1271"/>
      <c r="M541" s="1271"/>
      <c r="N541" s="1271"/>
    </row>
    <row r="542" spans="1:14" x14ac:dyDescent="0.25">
      <c r="A542" s="1271"/>
      <c r="B542" s="1271"/>
      <c r="C542" s="1271"/>
      <c r="D542" s="1271"/>
      <c r="E542" s="1271"/>
      <c r="F542" s="1271"/>
      <c r="G542" s="1271"/>
      <c r="H542" s="1271"/>
      <c r="I542" s="1271"/>
      <c r="J542" s="1271"/>
      <c r="K542" s="1271"/>
      <c r="L542" s="1271"/>
      <c r="M542" s="1271"/>
      <c r="N542" s="1271"/>
    </row>
    <row r="543" spans="1:14" x14ac:dyDescent="0.25">
      <c r="A543" s="1271"/>
      <c r="B543" s="1271"/>
      <c r="C543" s="1271"/>
      <c r="D543" s="1271"/>
      <c r="E543" s="1271"/>
      <c r="F543" s="1271"/>
      <c r="G543" s="1271"/>
      <c r="H543" s="1271"/>
      <c r="I543" s="1271"/>
      <c r="J543" s="1271"/>
      <c r="K543" s="1271"/>
      <c r="L543" s="1271"/>
      <c r="M543" s="1271"/>
      <c r="N543" s="1271"/>
    </row>
    <row r="544" spans="1:14" x14ac:dyDescent="0.25">
      <c r="A544" s="1271"/>
      <c r="B544" s="1271"/>
      <c r="C544" s="1271"/>
      <c r="D544" s="1271"/>
      <c r="E544" s="1271"/>
      <c r="F544" s="1271"/>
      <c r="G544" s="1271"/>
      <c r="H544" s="1271"/>
      <c r="I544" s="1271"/>
      <c r="J544" s="1271"/>
      <c r="K544" s="1271"/>
      <c r="L544" s="1271"/>
      <c r="M544" s="1271"/>
      <c r="N544" s="1271"/>
    </row>
    <row r="545" spans="1:14" x14ac:dyDescent="0.25">
      <c r="A545" s="1271"/>
      <c r="B545" s="1271"/>
      <c r="C545" s="1271"/>
      <c r="D545" s="1271"/>
      <c r="E545" s="1271"/>
      <c r="F545" s="1271"/>
      <c r="G545" s="1271"/>
      <c r="H545" s="1271"/>
      <c r="I545" s="1271"/>
      <c r="J545" s="1271"/>
      <c r="K545" s="1271"/>
      <c r="L545" s="1271"/>
      <c r="M545" s="1271"/>
      <c r="N545" s="1271"/>
    </row>
    <row r="546" spans="1:14" x14ac:dyDescent="0.25">
      <c r="A546" s="1271"/>
      <c r="B546" s="1271"/>
      <c r="C546" s="1271"/>
      <c r="D546" s="1271"/>
      <c r="E546" s="1271"/>
      <c r="F546" s="1271"/>
      <c r="G546" s="1271"/>
      <c r="H546" s="1271"/>
      <c r="I546" s="1271"/>
      <c r="J546" s="1271"/>
      <c r="K546" s="1271"/>
      <c r="L546" s="1271"/>
      <c r="M546" s="1271"/>
      <c r="N546" s="1271"/>
    </row>
    <row r="547" spans="1:14" x14ac:dyDescent="0.25">
      <c r="A547" s="1271"/>
      <c r="B547" s="1271"/>
      <c r="C547" s="1271"/>
      <c r="D547" s="1271"/>
      <c r="E547" s="1271"/>
      <c r="F547" s="1271"/>
      <c r="G547" s="1271"/>
      <c r="H547" s="1271"/>
      <c r="I547" s="1271"/>
      <c r="J547" s="1271"/>
      <c r="K547" s="1271"/>
      <c r="L547" s="1271"/>
      <c r="M547" s="1271"/>
      <c r="N547" s="1271"/>
    </row>
    <row r="548" spans="1:14" x14ac:dyDescent="0.25">
      <c r="A548" s="1271"/>
      <c r="B548" s="1271"/>
      <c r="C548" s="1271"/>
      <c r="D548" s="1271"/>
      <c r="E548" s="1271"/>
      <c r="F548" s="1271"/>
      <c r="G548" s="1271"/>
      <c r="H548" s="1271"/>
      <c r="I548" s="1271"/>
      <c r="J548" s="1271"/>
      <c r="K548" s="1271"/>
      <c r="L548" s="1271"/>
      <c r="M548" s="1271"/>
      <c r="N548" s="1271"/>
    </row>
    <row r="549" spans="1:14" x14ac:dyDescent="0.25">
      <c r="A549" s="1271"/>
      <c r="B549" s="1271"/>
      <c r="C549" s="1271"/>
      <c r="D549" s="1271"/>
      <c r="E549" s="1271"/>
      <c r="F549" s="1271"/>
      <c r="G549" s="1271"/>
      <c r="H549" s="1271"/>
      <c r="I549" s="1271"/>
      <c r="J549" s="1271"/>
      <c r="K549" s="1271"/>
      <c r="L549" s="1271"/>
      <c r="M549" s="1271"/>
      <c r="N549" s="1271"/>
    </row>
    <row r="550" spans="1:14" x14ac:dyDescent="0.25">
      <c r="A550" s="1271"/>
      <c r="B550" s="1271"/>
      <c r="C550" s="1271"/>
      <c r="D550" s="1271"/>
      <c r="E550" s="1271"/>
      <c r="F550" s="1271"/>
      <c r="G550" s="1271"/>
      <c r="H550" s="1271"/>
      <c r="I550" s="1271"/>
      <c r="J550" s="1271"/>
      <c r="K550" s="1271"/>
      <c r="L550" s="1271"/>
      <c r="M550" s="1271"/>
      <c r="N550" s="1271"/>
    </row>
  </sheetData>
  <mergeCells count="1">
    <mergeCell ref="A1:N550"/>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2"/>
  <sheetViews>
    <sheetView topLeftCell="A47" workbookViewId="0">
      <selection activeCell="A62" sqref="A62:O62"/>
    </sheetView>
  </sheetViews>
  <sheetFormatPr defaultRowHeight="15" x14ac:dyDescent="0.25"/>
  <cols>
    <col min="13" max="13" width="8.42578125" customWidth="1"/>
    <col min="14" max="14" width="8.85546875" hidden="1" customWidth="1"/>
    <col min="15" max="15" width="19.7109375" hidden="1" customWidth="1"/>
  </cols>
  <sheetData>
    <row r="1" spans="1:15" x14ac:dyDescent="0.25">
      <c r="A1" s="1271"/>
      <c r="B1" s="1271"/>
      <c r="C1" s="1271"/>
      <c r="D1" s="1271"/>
      <c r="E1" s="1271"/>
      <c r="F1" s="1271"/>
      <c r="G1" s="1271"/>
      <c r="H1" s="1271"/>
      <c r="I1" s="1271"/>
      <c r="J1" s="1271"/>
      <c r="K1" s="1271"/>
      <c r="L1" s="1271"/>
      <c r="M1" s="1271"/>
      <c r="N1" s="1271"/>
      <c r="O1" s="1271"/>
    </row>
    <row r="2" spans="1:15" x14ac:dyDescent="0.25">
      <c r="A2" s="1271"/>
      <c r="B2" s="1271"/>
      <c r="C2" s="1271"/>
      <c r="D2" s="1271"/>
      <c r="E2" s="1271"/>
      <c r="F2" s="1271"/>
      <c r="G2" s="1271"/>
      <c r="H2" s="1271"/>
      <c r="I2" s="1271"/>
      <c r="J2" s="1271"/>
      <c r="K2" s="1271"/>
      <c r="L2" s="1271"/>
      <c r="M2" s="1271"/>
      <c r="N2" s="1271"/>
      <c r="O2" s="1271"/>
    </row>
    <row r="3" spans="1:15" x14ac:dyDescent="0.25">
      <c r="A3" s="1271"/>
      <c r="B3" s="1271"/>
      <c r="C3" s="1271"/>
      <c r="D3" s="1271"/>
      <c r="E3" s="1271"/>
      <c r="F3" s="1271"/>
      <c r="G3" s="1271"/>
      <c r="H3" s="1271"/>
      <c r="I3" s="1271"/>
      <c r="J3" s="1271"/>
      <c r="K3" s="1271"/>
      <c r="L3" s="1271"/>
      <c r="M3" s="1271"/>
      <c r="N3" s="1271"/>
      <c r="O3" s="1271"/>
    </row>
    <row r="4" spans="1:15" x14ac:dyDescent="0.25">
      <c r="A4" s="1271"/>
      <c r="B4" s="1271"/>
      <c r="C4" s="1271"/>
      <c r="D4" s="1271"/>
      <c r="E4" s="1271"/>
      <c r="F4" s="1271"/>
      <c r="G4" s="1271"/>
      <c r="H4" s="1271"/>
      <c r="I4" s="1271"/>
      <c r="J4" s="1271"/>
      <c r="K4" s="1271"/>
      <c r="L4" s="1271"/>
      <c r="M4" s="1271"/>
      <c r="N4" s="1271"/>
      <c r="O4" s="1271"/>
    </row>
    <row r="5" spans="1:15" x14ac:dyDescent="0.25">
      <c r="A5" s="1271"/>
      <c r="B5" s="1271"/>
      <c r="C5" s="1271"/>
      <c r="D5" s="1271"/>
      <c r="E5" s="1271"/>
      <c r="F5" s="1271"/>
      <c r="G5" s="1271"/>
      <c r="H5" s="1271"/>
      <c r="I5" s="1271"/>
      <c r="J5" s="1271"/>
      <c r="K5" s="1271"/>
      <c r="L5" s="1271"/>
      <c r="M5" s="1271"/>
      <c r="N5" s="1271"/>
      <c r="O5" s="1271"/>
    </row>
    <row r="6" spans="1:15" x14ac:dyDescent="0.25">
      <c r="A6" s="1271"/>
      <c r="B6" s="1271"/>
      <c r="C6" s="1271"/>
      <c r="D6" s="1271"/>
      <c r="E6" s="1271"/>
      <c r="F6" s="1271"/>
      <c r="G6" s="1271"/>
      <c r="H6" s="1271"/>
      <c r="I6" s="1271"/>
      <c r="J6" s="1271"/>
      <c r="K6" s="1271"/>
      <c r="L6" s="1271"/>
      <c r="M6" s="1271"/>
      <c r="N6" s="1271"/>
      <c r="O6" s="1271"/>
    </row>
    <row r="7" spans="1:15" x14ac:dyDescent="0.25">
      <c r="A7" s="1271"/>
      <c r="B7" s="1271"/>
      <c r="C7" s="1271"/>
      <c r="D7" s="1271"/>
      <c r="E7" s="1271"/>
      <c r="F7" s="1271"/>
      <c r="G7" s="1271"/>
      <c r="H7" s="1271"/>
      <c r="I7" s="1271"/>
      <c r="J7" s="1271"/>
      <c r="K7" s="1271"/>
      <c r="L7" s="1271"/>
      <c r="M7" s="1271"/>
      <c r="N7" s="1271"/>
      <c r="O7" s="1271"/>
    </row>
    <row r="8" spans="1:15" x14ac:dyDescent="0.25">
      <c r="A8" s="1271"/>
      <c r="B8" s="1271"/>
      <c r="C8" s="1271"/>
      <c r="D8" s="1271"/>
      <c r="E8" s="1271"/>
      <c r="F8" s="1271"/>
      <c r="G8" s="1271"/>
      <c r="H8" s="1271"/>
      <c r="I8" s="1271"/>
      <c r="J8" s="1271"/>
      <c r="K8" s="1271"/>
      <c r="L8" s="1271"/>
      <c r="M8" s="1271"/>
      <c r="N8" s="1271"/>
      <c r="O8" s="1271"/>
    </row>
    <row r="9" spans="1:15" x14ac:dyDescent="0.25">
      <c r="A9" s="1271"/>
      <c r="B9" s="1271"/>
      <c r="C9" s="1271"/>
      <c r="D9" s="1271"/>
      <c r="E9" s="1271"/>
      <c r="F9" s="1271"/>
      <c r="G9" s="1271"/>
      <c r="H9" s="1271"/>
      <c r="I9" s="1271"/>
      <c r="J9" s="1271"/>
      <c r="K9" s="1271"/>
      <c r="L9" s="1271"/>
      <c r="M9" s="1271"/>
      <c r="N9" s="1271"/>
      <c r="O9" s="1271"/>
    </row>
    <row r="10" spans="1:15" x14ac:dyDescent="0.25">
      <c r="A10" s="1271"/>
      <c r="B10" s="1271"/>
      <c r="C10" s="1271"/>
      <c r="D10" s="1271"/>
      <c r="E10" s="1271"/>
      <c r="F10" s="1271"/>
      <c r="G10" s="1271"/>
      <c r="H10" s="1271"/>
      <c r="I10" s="1271"/>
      <c r="J10" s="1271"/>
      <c r="K10" s="1271"/>
      <c r="L10" s="1271"/>
      <c r="M10" s="1271"/>
      <c r="N10" s="1271"/>
      <c r="O10" s="1271"/>
    </row>
    <row r="11" spans="1:15" x14ac:dyDescent="0.25">
      <c r="A11" s="1271"/>
      <c r="B11" s="1271"/>
      <c r="C11" s="1271"/>
      <c r="D11" s="1271"/>
      <c r="E11" s="1271"/>
      <c r="F11" s="1271"/>
      <c r="G11" s="1271"/>
      <c r="H11" s="1271"/>
      <c r="I11" s="1271"/>
      <c r="J11" s="1271"/>
      <c r="K11" s="1271"/>
      <c r="L11" s="1271"/>
      <c r="M11" s="1271"/>
      <c r="N11" s="1271"/>
      <c r="O11" s="1271"/>
    </row>
    <row r="12" spans="1:15" x14ac:dyDescent="0.25">
      <c r="A12" s="1271"/>
      <c r="B12" s="1271"/>
      <c r="C12" s="1271"/>
      <c r="D12" s="1271"/>
      <c r="E12" s="1271"/>
      <c r="F12" s="1271"/>
      <c r="G12" s="1271"/>
      <c r="H12" s="1271"/>
      <c r="I12" s="1271"/>
      <c r="J12" s="1271"/>
      <c r="K12" s="1271"/>
      <c r="L12" s="1271"/>
      <c r="M12" s="1271"/>
      <c r="N12" s="1271"/>
      <c r="O12" s="1271"/>
    </row>
    <row r="13" spans="1:15" x14ac:dyDescent="0.25">
      <c r="A13" s="1271"/>
      <c r="B13" s="1271"/>
      <c r="C13" s="1271"/>
      <c r="D13" s="1271"/>
      <c r="E13" s="1271"/>
      <c r="F13" s="1271"/>
      <c r="G13" s="1271"/>
      <c r="H13" s="1271"/>
      <c r="I13" s="1271"/>
      <c r="J13" s="1271"/>
      <c r="K13" s="1271"/>
      <c r="L13" s="1271"/>
      <c r="M13" s="1271"/>
      <c r="N13" s="1271"/>
      <c r="O13" s="1271"/>
    </row>
    <row r="14" spans="1:15" x14ac:dyDescent="0.25">
      <c r="A14" s="1271"/>
      <c r="B14" s="1271"/>
      <c r="C14" s="1271"/>
      <c r="D14" s="1271"/>
      <c r="E14" s="1271"/>
      <c r="F14" s="1271"/>
      <c r="G14" s="1271"/>
      <c r="H14" s="1271"/>
      <c r="I14" s="1271"/>
      <c r="J14" s="1271"/>
      <c r="K14" s="1271"/>
      <c r="L14" s="1271"/>
      <c r="M14" s="1271"/>
      <c r="N14" s="1271"/>
      <c r="O14" s="1271"/>
    </row>
    <row r="15" spans="1:15" x14ac:dyDescent="0.25">
      <c r="A15" s="1271"/>
      <c r="B15" s="1271"/>
      <c r="C15" s="1271"/>
      <c r="D15" s="1271"/>
      <c r="E15" s="1271"/>
      <c r="F15" s="1271"/>
      <c r="G15" s="1271"/>
      <c r="H15" s="1271"/>
      <c r="I15" s="1271"/>
      <c r="J15" s="1271"/>
      <c r="K15" s="1271"/>
      <c r="L15" s="1271"/>
      <c r="M15" s="1271"/>
      <c r="N15" s="1271"/>
      <c r="O15" s="1271"/>
    </row>
    <row r="16" spans="1:15" x14ac:dyDescent="0.25">
      <c r="A16" s="1271"/>
      <c r="B16" s="1271"/>
      <c r="C16" s="1271"/>
      <c r="D16" s="1271"/>
      <c r="E16" s="1271"/>
      <c r="F16" s="1271"/>
      <c r="G16" s="1271"/>
      <c r="H16" s="1271"/>
      <c r="I16" s="1271"/>
      <c r="J16" s="1271"/>
      <c r="K16" s="1271"/>
      <c r="L16" s="1271"/>
      <c r="M16" s="1271"/>
      <c r="N16" s="1271"/>
      <c r="O16" s="1271"/>
    </row>
    <row r="17" spans="1:15" x14ac:dyDescent="0.25">
      <c r="A17" s="1271"/>
      <c r="B17" s="1271"/>
      <c r="C17" s="1271"/>
      <c r="D17" s="1271"/>
      <c r="E17" s="1271"/>
      <c r="F17" s="1271"/>
      <c r="G17" s="1271"/>
      <c r="H17" s="1271"/>
      <c r="I17" s="1271"/>
      <c r="J17" s="1271"/>
      <c r="K17" s="1271"/>
      <c r="L17" s="1271"/>
      <c r="M17" s="1271"/>
      <c r="N17" s="1271"/>
      <c r="O17" s="1271"/>
    </row>
    <row r="18" spans="1:15" x14ac:dyDescent="0.25">
      <c r="A18" s="1271"/>
      <c r="B18" s="1271"/>
      <c r="C18" s="1271"/>
      <c r="D18" s="1271"/>
      <c r="E18" s="1271"/>
      <c r="F18" s="1271"/>
      <c r="G18" s="1271"/>
      <c r="H18" s="1271"/>
      <c r="I18" s="1271"/>
      <c r="J18" s="1271"/>
      <c r="K18" s="1271"/>
      <c r="L18" s="1271"/>
      <c r="M18" s="1271"/>
      <c r="N18" s="1271"/>
      <c r="O18" s="1271"/>
    </row>
    <row r="19" spans="1:15" x14ac:dyDescent="0.25">
      <c r="A19" s="1271"/>
      <c r="B19" s="1271"/>
      <c r="C19" s="1271"/>
      <c r="D19" s="1271"/>
      <c r="E19" s="1271"/>
      <c r="F19" s="1271"/>
      <c r="G19" s="1271"/>
      <c r="H19" s="1271"/>
      <c r="I19" s="1271"/>
      <c r="J19" s="1271"/>
      <c r="K19" s="1271"/>
      <c r="L19" s="1271"/>
      <c r="M19" s="1271"/>
      <c r="N19" s="1271"/>
      <c r="O19" s="1271"/>
    </row>
    <row r="20" spans="1:15" x14ac:dyDescent="0.25">
      <c r="A20" s="1271"/>
      <c r="B20" s="1271"/>
      <c r="C20" s="1271"/>
      <c r="D20" s="1271"/>
      <c r="E20" s="1271"/>
      <c r="F20" s="1271"/>
      <c r="G20" s="1271"/>
      <c r="H20" s="1271"/>
      <c r="I20" s="1271"/>
      <c r="J20" s="1271"/>
      <c r="K20" s="1271"/>
      <c r="L20" s="1271"/>
      <c r="M20" s="1271"/>
      <c r="N20" s="1271"/>
      <c r="O20" s="1271"/>
    </row>
    <row r="21" spans="1:15" x14ac:dyDescent="0.25">
      <c r="A21" s="1271"/>
      <c r="B21" s="1271"/>
      <c r="C21" s="1271"/>
      <c r="D21" s="1271"/>
      <c r="E21" s="1271"/>
      <c r="F21" s="1271"/>
      <c r="G21" s="1271"/>
      <c r="H21" s="1271"/>
      <c r="I21" s="1271"/>
      <c r="J21" s="1271"/>
      <c r="K21" s="1271"/>
      <c r="L21" s="1271"/>
      <c r="M21" s="1271"/>
      <c r="N21" s="1271"/>
      <c r="O21" s="1271"/>
    </row>
    <row r="22" spans="1:15" x14ac:dyDescent="0.25">
      <c r="A22" s="1271"/>
      <c r="B22" s="1271"/>
      <c r="C22" s="1271"/>
      <c r="D22" s="1271"/>
      <c r="E22" s="1271"/>
      <c r="F22" s="1271"/>
      <c r="G22" s="1271"/>
      <c r="H22" s="1271"/>
      <c r="I22" s="1271"/>
      <c r="J22" s="1271"/>
      <c r="K22" s="1271"/>
      <c r="L22" s="1271"/>
      <c r="M22" s="1271"/>
      <c r="N22" s="1271"/>
      <c r="O22" s="1271"/>
    </row>
    <row r="23" spans="1:15" x14ac:dyDescent="0.25">
      <c r="A23" s="1271"/>
      <c r="B23" s="1271"/>
      <c r="C23" s="1271"/>
      <c r="D23" s="1271"/>
      <c r="E23" s="1271"/>
      <c r="F23" s="1271"/>
      <c r="G23" s="1271"/>
      <c r="H23" s="1271"/>
      <c r="I23" s="1271"/>
      <c r="J23" s="1271"/>
      <c r="K23" s="1271"/>
      <c r="L23" s="1271"/>
      <c r="M23" s="1271"/>
      <c r="N23" s="1271"/>
      <c r="O23" s="1271"/>
    </row>
    <row r="24" spans="1:15" x14ac:dyDescent="0.25">
      <c r="A24" s="1271"/>
      <c r="B24" s="1271"/>
      <c r="C24" s="1271"/>
      <c r="D24" s="1271"/>
      <c r="E24" s="1271"/>
      <c r="F24" s="1271"/>
      <c r="G24" s="1271"/>
      <c r="H24" s="1271"/>
      <c r="I24" s="1271"/>
      <c r="J24" s="1271"/>
      <c r="K24" s="1271"/>
      <c r="L24" s="1271"/>
      <c r="M24" s="1271"/>
      <c r="N24" s="1271"/>
      <c r="O24" s="1271"/>
    </row>
    <row r="25" spans="1:15" x14ac:dyDescent="0.25">
      <c r="A25" s="1271"/>
      <c r="B25" s="1271"/>
      <c r="C25" s="1271"/>
      <c r="D25" s="1271"/>
      <c r="E25" s="1271"/>
      <c r="F25" s="1271"/>
      <c r="G25" s="1271"/>
      <c r="H25" s="1271"/>
      <c r="I25" s="1271"/>
      <c r="J25" s="1271"/>
      <c r="K25" s="1271"/>
      <c r="L25" s="1271"/>
      <c r="M25" s="1271"/>
      <c r="N25" s="1271"/>
      <c r="O25" s="1271"/>
    </row>
    <row r="26" spans="1:15" x14ac:dyDescent="0.25">
      <c r="A26" s="1271"/>
      <c r="B26" s="1271"/>
      <c r="C26" s="1271"/>
      <c r="D26" s="1271"/>
      <c r="E26" s="1271"/>
      <c r="F26" s="1271"/>
      <c r="G26" s="1271"/>
      <c r="H26" s="1271"/>
      <c r="I26" s="1271"/>
      <c r="J26" s="1271"/>
      <c r="K26" s="1271"/>
      <c r="L26" s="1271"/>
      <c r="M26" s="1271"/>
      <c r="N26" s="1271"/>
      <c r="O26" s="1271"/>
    </row>
    <row r="27" spans="1:15" x14ac:dyDescent="0.25">
      <c r="A27" s="1271"/>
      <c r="B27" s="1271"/>
      <c r="C27" s="1271"/>
      <c r="D27" s="1271"/>
      <c r="E27" s="1271"/>
      <c r="F27" s="1271"/>
      <c r="G27" s="1271"/>
      <c r="H27" s="1271"/>
      <c r="I27" s="1271"/>
      <c r="J27" s="1271"/>
      <c r="K27" s="1271"/>
      <c r="L27" s="1271"/>
      <c r="M27" s="1271"/>
      <c r="N27" s="1271"/>
      <c r="O27" s="1271"/>
    </row>
    <row r="28" spans="1:15" x14ac:dyDescent="0.25">
      <c r="A28" s="1271"/>
      <c r="B28" s="1271"/>
      <c r="C28" s="1271"/>
      <c r="D28" s="1271"/>
      <c r="E28" s="1271"/>
      <c r="F28" s="1271"/>
      <c r="G28" s="1271"/>
      <c r="H28" s="1271"/>
      <c r="I28" s="1271"/>
      <c r="J28" s="1271"/>
      <c r="K28" s="1271"/>
      <c r="L28" s="1271"/>
      <c r="M28" s="1271"/>
      <c r="N28" s="1271"/>
      <c r="O28" s="1271"/>
    </row>
    <row r="29" spans="1:15" x14ac:dyDescent="0.25">
      <c r="A29" s="1271"/>
      <c r="B29" s="1271"/>
      <c r="C29" s="1271"/>
      <c r="D29" s="1271"/>
      <c r="E29" s="1271"/>
      <c r="F29" s="1271"/>
      <c r="G29" s="1271"/>
      <c r="H29" s="1271"/>
      <c r="I29" s="1271"/>
      <c r="J29" s="1271"/>
      <c r="K29" s="1271"/>
      <c r="L29" s="1271"/>
      <c r="M29" s="1271"/>
      <c r="N29" s="1271"/>
      <c r="O29" s="1271"/>
    </row>
    <row r="30" spans="1:15" x14ac:dyDescent="0.25">
      <c r="A30" s="1271"/>
      <c r="B30" s="1271"/>
      <c r="C30" s="1271"/>
      <c r="D30" s="1271"/>
      <c r="E30" s="1271"/>
      <c r="F30" s="1271"/>
      <c r="G30" s="1271"/>
      <c r="H30" s="1271"/>
      <c r="I30" s="1271"/>
      <c r="J30" s="1271"/>
      <c r="K30" s="1271"/>
      <c r="L30" s="1271"/>
      <c r="M30" s="1271"/>
      <c r="N30" s="1271"/>
      <c r="O30" s="1271"/>
    </row>
    <row r="31" spans="1:15" x14ac:dyDescent="0.25">
      <c r="A31" s="1271"/>
      <c r="B31" s="1271"/>
      <c r="C31" s="1271"/>
      <c r="D31" s="1271"/>
      <c r="E31" s="1271"/>
      <c r="F31" s="1271"/>
      <c r="G31" s="1271"/>
      <c r="H31" s="1271"/>
      <c r="I31" s="1271"/>
      <c r="J31" s="1271"/>
      <c r="K31" s="1271"/>
      <c r="L31" s="1271"/>
      <c r="M31" s="1271"/>
      <c r="N31" s="1271"/>
      <c r="O31" s="1271"/>
    </row>
    <row r="32" spans="1:15" x14ac:dyDescent="0.25">
      <c r="A32" s="1271"/>
      <c r="B32" s="1271"/>
      <c r="C32" s="1271"/>
      <c r="D32" s="1271"/>
      <c r="E32" s="1271"/>
      <c r="F32" s="1271"/>
      <c r="G32" s="1271"/>
      <c r="H32" s="1271"/>
      <c r="I32" s="1271"/>
      <c r="J32" s="1271"/>
      <c r="K32" s="1271"/>
      <c r="L32" s="1271"/>
      <c r="M32" s="1271"/>
      <c r="N32" s="1271"/>
      <c r="O32" s="1271"/>
    </row>
    <row r="33" spans="1:15" x14ac:dyDescent="0.25">
      <c r="A33" s="1271"/>
      <c r="B33" s="1271"/>
      <c r="C33" s="1271"/>
      <c r="D33" s="1271"/>
      <c r="E33" s="1271"/>
      <c r="F33" s="1271"/>
      <c r="G33" s="1271"/>
      <c r="H33" s="1271"/>
      <c r="I33" s="1271"/>
      <c r="J33" s="1271"/>
      <c r="K33" s="1271"/>
      <c r="L33" s="1271"/>
      <c r="M33" s="1271"/>
      <c r="N33" s="1271"/>
      <c r="O33" s="1271"/>
    </row>
    <row r="34" spans="1:15" x14ac:dyDescent="0.25">
      <c r="A34" s="1271"/>
      <c r="B34" s="1271"/>
      <c r="C34" s="1271"/>
      <c r="D34" s="1271"/>
      <c r="E34" s="1271"/>
      <c r="F34" s="1271"/>
      <c r="G34" s="1271"/>
      <c r="H34" s="1271"/>
      <c r="I34" s="1271"/>
      <c r="J34" s="1271"/>
      <c r="K34" s="1271"/>
      <c r="L34" s="1271"/>
      <c r="M34" s="1271"/>
      <c r="N34" s="1271"/>
      <c r="O34" s="1271"/>
    </row>
    <row r="35" spans="1:15" x14ac:dyDescent="0.25">
      <c r="A35" s="1271"/>
      <c r="B35" s="1271"/>
      <c r="C35" s="1271"/>
      <c r="D35" s="1271"/>
      <c r="E35" s="1271"/>
      <c r="F35" s="1271"/>
      <c r="G35" s="1271"/>
      <c r="H35" s="1271"/>
      <c r="I35" s="1271"/>
      <c r="J35" s="1271"/>
      <c r="K35" s="1271"/>
      <c r="L35" s="1271"/>
      <c r="M35" s="1271"/>
      <c r="N35" s="1271"/>
      <c r="O35" s="1271"/>
    </row>
    <row r="36" spans="1:15" x14ac:dyDescent="0.25">
      <c r="A36" s="1271"/>
      <c r="B36" s="1271"/>
      <c r="C36" s="1271"/>
      <c r="D36" s="1271"/>
      <c r="E36" s="1271"/>
      <c r="F36" s="1271"/>
      <c r="G36" s="1271"/>
      <c r="H36" s="1271"/>
      <c r="I36" s="1271"/>
      <c r="J36" s="1271"/>
      <c r="K36" s="1271"/>
      <c r="L36" s="1271"/>
      <c r="M36" s="1271"/>
      <c r="N36" s="1271"/>
      <c r="O36" s="1271"/>
    </row>
    <row r="37" spans="1:15" x14ac:dyDescent="0.25">
      <c r="A37" s="1271"/>
      <c r="B37" s="1271"/>
      <c r="C37" s="1271"/>
      <c r="D37" s="1271"/>
      <c r="E37" s="1271"/>
      <c r="F37" s="1271"/>
      <c r="G37" s="1271"/>
      <c r="H37" s="1271"/>
      <c r="I37" s="1271"/>
      <c r="J37" s="1271"/>
      <c r="K37" s="1271"/>
      <c r="L37" s="1271"/>
      <c r="M37" s="1271"/>
      <c r="N37" s="1271"/>
      <c r="O37" s="1271"/>
    </row>
    <row r="38" spans="1:15" x14ac:dyDescent="0.25">
      <c r="A38" s="1271"/>
      <c r="B38" s="1271"/>
      <c r="C38" s="1271"/>
      <c r="D38" s="1271"/>
      <c r="E38" s="1271"/>
      <c r="F38" s="1271"/>
      <c r="G38" s="1271"/>
      <c r="H38" s="1271"/>
      <c r="I38" s="1271"/>
      <c r="J38" s="1271"/>
      <c r="K38" s="1271"/>
      <c r="L38" s="1271"/>
      <c r="M38" s="1271"/>
      <c r="N38" s="1271"/>
      <c r="O38" s="1271"/>
    </row>
    <row r="39" spans="1:15" x14ac:dyDescent="0.25">
      <c r="A39" s="1271"/>
      <c r="B39" s="1271"/>
      <c r="C39" s="1271"/>
      <c r="D39" s="1271"/>
      <c r="E39" s="1271"/>
      <c r="F39" s="1271"/>
      <c r="G39" s="1271"/>
      <c r="H39" s="1271"/>
      <c r="I39" s="1271"/>
      <c r="J39" s="1271"/>
      <c r="K39" s="1271"/>
      <c r="L39" s="1271"/>
      <c r="M39" s="1271"/>
      <c r="N39" s="1271"/>
      <c r="O39" s="1271"/>
    </row>
    <row r="40" spans="1:15" x14ac:dyDescent="0.25">
      <c r="A40" s="1271"/>
      <c r="B40" s="1271"/>
      <c r="C40" s="1271"/>
      <c r="D40" s="1271"/>
      <c r="E40" s="1271"/>
      <c r="F40" s="1271"/>
      <c r="G40" s="1271"/>
      <c r="H40" s="1271"/>
      <c r="I40" s="1271"/>
      <c r="J40" s="1271"/>
      <c r="K40" s="1271"/>
      <c r="L40" s="1271"/>
      <c r="M40" s="1271"/>
      <c r="N40" s="1271"/>
      <c r="O40" s="1271"/>
    </row>
    <row r="41" spans="1:15" x14ac:dyDescent="0.25">
      <c r="A41" s="1271"/>
      <c r="B41" s="1271"/>
      <c r="C41" s="1271"/>
      <c r="D41" s="1271"/>
      <c r="E41" s="1271"/>
      <c r="F41" s="1271"/>
      <c r="G41" s="1271"/>
      <c r="H41" s="1271"/>
      <c r="I41" s="1271"/>
      <c r="J41" s="1271"/>
      <c r="K41" s="1271"/>
      <c r="L41" s="1271"/>
      <c r="M41" s="1271"/>
      <c r="N41" s="1271"/>
      <c r="O41" s="1271"/>
    </row>
    <row r="42" spans="1:15" x14ac:dyDescent="0.25">
      <c r="A42" s="1271"/>
      <c r="B42" s="1271"/>
      <c r="C42" s="1271"/>
      <c r="D42" s="1271"/>
      <c r="E42" s="1271"/>
      <c r="F42" s="1271"/>
      <c r="G42" s="1271"/>
      <c r="H42" s="1271"/>
      <c r="I42" s="1271"/>
      <c r="J42" s="1271"/>
      <c r="K42" s="1271"/>
      <c r="L42" s="1271"/>
      <c r="M42" s="1271"/>
      <c r="N42" s="1271"/>
      <c r="O42" s="1271"/>
    </row>
    <row r="43" spans="1:15" x14ac:dyDescent="0.25">
      <c r="A43" s="1271"/>
      <c r="B43" s="1271"/>
      <c r="C43" s="1271"/>
      <c r="D43" s="1271"/>
      <c r="E43" s="1271"/>
      <c r="F43" s="1271"/>
      <c r="G43" s="1271"/>
      <c r="H43" s="1271"/>
      <c r="I43" s="1271"/>
      <c r="J43" s="1271"/>
      <c r="K43" s="1271"/>
      <c r="L43" s="1271"/>
      <c r="M43" s="1271"/>
      <c r="N43" s="1271"/>
      <c r="O43" s="1271"/>
    </row>
    <row r="44" spans="1:15" x14ac:dyDescent="0.25">
      <c r="A44" s="1271"/>
      <c r="B44" s="1271"/>
      <c r="C44" s="1271"/>
      <c r="D44" s="1271"/>
      <c r="E44" s="1271"/>
      <c r="F44" s="1271"/>
      <c r="G44" s="1271"/>
      <c r="H44" s="1271"/>
      <c r="I44" s="1271"/>
      <c r="J44" s="1271"/>
      <c r="K44" s="1271"/>
      <c r="L44" s="1271"/>
      <c r="M44" s="1271"/>
      <c r="N44" s="1271"/>
      <c r="O44" s="1271"/>
    </row>
    <row r="45" spans="1:15" x14ac:dyDescent="0.25">
      <c r="A45" s="1271"/>
      <c r="B45" s="1271"/>
      <c r="C45" s="1271"/>
      <c r="D45" s="1271"/>
      <c r="E45" s="1271"/>
      <c r="F45" s="1271"/>
      <c r="G45" s="1271"/>
      <c r="H45" s="1271"/>
      <c r="I45" s="1271"/>
      <c r="J45" s="1271"/>
      <c r="K45" s="1271"/>
      <c r="L45" s="1271"/>
      <c r="M45" s="1271"/>
      <c r="N45" s="1271"/>
      <c r="O45" s="1271"/>
    </row>
    <row r="46" spans="1:15" x14ac:dyDescent="0.25">
      <c r="A46" s="1271"/>
      <c r="B46" s="1271"/>
      <c r="C46" s="1271"/>
      <c r="D46" s="1271"/>
      <c r="E46" s="1271"/>
      <c r="F46" s="1271"/>
      <c r="G46" s="1271"/>
      <c r="H46" s="1271"/>
      <c r="I46" s="1271"/>
      <c r="J46" s="1271"/>
      <c r="K46" s="1271"/>
      <c r="L46" s="1271"/>
      <c r="M46" s="1271"/>
      <c r="N46" s="1271"/>
      <c r="O46" s="1271"/>
    </row>
    <row r="47" spans="1:15" x14ac:dyDescent="0.25">
      <c r="A47" s="1271"/>
      <c r="B47" s="1271"/>
      <c r="C47" s="1271"/>
      <c r="D47" s="1271"/>
      <c r="E47" s="1271"/>
      <c r="F47" s="1271"/>
      <c r="G47" s="1271"/>
      <c r="H47" s="1271"/>
      <c r="I47" s="1271"/>
      <c r="J47" s="1271"/>
      <c r="K47" s="1271"/>
      <c r="L47" s="1271"/>
      <c r="M47" s="1271"/>
      <c r="N47" s="1271"/>
      <c r="O47" s="1271"/>
    </row>
    <row r="48" spans="1:15" x14ac:dyDescent="0.25">
      <c r="A48" s="1271"/>
      <c r="B48" s="1271"/>
      <c r="C48" s="1271"/>
      <c r="D48" s="1271"/>
      <c r="E48" s="1271"/>
      <c r="F48" s="1271"/>
      <c r="G48" s="1271"/>
      <c r="H48" s="1271"/>
      <c r="I48" s="1271"/>
      <c r="J48" s="1271"/>
      <c r="K48" s="1271"/>
      <c r="L48" s="1271"/>
      <c r="M48" s="1271"/>
      <c r="N48" s="1271"/>
      <c r="O48" s="1271"/>
    </row>
    <row r="49" spans="1:15" x14ac:dyDescent="0.25">
      <c r="A49" s="1271"/>
      <c r="B49" s="1271"/>
      <c r="C49" s="1271"/>
      <c r="D49" s="1271"/>
      <c r="E49" s="1271"/>
      <c r="F49" s="1271"/>
      <c r="G49" s="1271"/>
      <c r="H49" s="1271"/>
      <c r="I49" s="1271"/>
      <c r="J49" s="1271"/>
      <c r="K49" s="1271"/>
      <c r="L49" s="1271"/>
      <c r="M49" s="1271"/>
      <c r="N49" s="1271"/>
      <c r="O49" s="1271"/>
    </row>
    <row r="50" spans="1:15" x14ac:dyDescent="0.25">
      <c r="A50" s="1271"/>
      <c r="B50" s="1271"/>
      <c r="C50" s="1271"/>
      <c r="D50" s="1271"/>
      <c r="E50" s="1271"/>
      <c r="F50" s="1271"/>
      <c r="G50" s="1271"/>
      <c r="H50" s="1271"/>
      <c r="I50" s="1271"/>
      <c r="J50" s="1271"/>
      <c r="K50" s="1271"/>
      <c r="L50" s="1271"/>
      <c r="M50" s="1271"/>
      <c r="N50" s="1271"/>
      <c r="O50" s="1271"/>
    </row>
    <row r="51" spans="1:15" x14ac:dyDescent="0.25">
      <c r="A51" s="1271"/>
      <c r="B51" s="1271"/>
      <c r="C51" s="1271"/>
      <c r="D51" s="1271"/>
      <c r="E51" s="1271"/>
      <c r="F51" s="1271"/>
      <c r="G51" s="1271"/>
      <c r="H51" s="1271"/>
      <c r="I51" s="1271"/>
      <c r="J51" s="1271"/>
      <c r="K51" s="1271"/>
      <c r="L51" s="1271"/>
      <c r="M51" s="1271"/>
      <c r="N51" s="1271"/>
      <c r="O51" s="1271"/>
    </row>
    <row r="52" spans="1:15" x14ac:dyDescent="0.25">
      <c r="A52" s="1271"/>
      <c r="B52" s="1271"/>
      <c r="C52" s="1271"/>
      <c r="D52" s="1271"/>
      <c r="E52" s="1271"/>
      <c r="F52" s="1271"/>
      <c r="G52" s="1271"/>
      <c r="H52" s="1271"/>
      <c r="I52" s="1271"/>
      <c r="J52" s="1271"/>
      <c r="K52" s="1271"/>
      <c r="L52" s="1271"/>
      <c r="M52" s="1271"/>
      <c r="N52" s="1271"/>
      <c r="O52" s="1271"/>
    </row>
    <row r="53" spans="1:15" x14ac:dyDescent="0.25">
      <c r="A53" s="1271"/>
      <c r="B53" s="1271"/>
      <c r="C53" s="1271"/>
      <c r="D53" s="1271"/>
      <c r="E53" s="1271"/>
      <c r="F53" s="1271"/>
      <c r="G53" s="1271"/>
      <c r="H53" s="1271"/>
      <c r="I53" s="1271"/>
      <c r="J53" s="1271"/>
      <c r="K53" s="1271"/>
      <c r="L53" s="1271"/>
      <c r="M53" s="1271"/>
      <c r="N53" s="1271"/>
      <c r="O53" s="1271"/>
    </row>
    <row r="54" spans="1:15" x14ac:dyDescent="0.25">
      <c r="A54" s="1271"/>
      <c r="B54" s="1271"/>
      <c r="C54" s="1271"/>
      <c r="D54" s="1271"/>
      <c r="E54" s="1271"/>
      <c r="F54" s="1271"/>
      <c r="G54" s="1271"/>
      <c r="H54" s="1271"/>
      <c r="I54" s="1271"/>
      <c r="J54" s="1271"/>
      <c r="K54" s="1271"/>
      <c r="L54" s="1271"/>
      <c r="M54" s="1271"/>
      <c r="N54" s="1271"/>
      <c r="O54" s="1271"/>
    </row>
    <row r="55" spans="1:15" x14ac:dyDescent="0.25">
      <c r="A55" s="1271"/>
      <c r="B55" s="1271"/>
      <c r="C55" s="1271"/>
      <c r="D55" s="1271"/>
      <c r="E55" s="1271"/>
      <c r="F55" s="1271"/>
      <c r="G55" s="1271"/>
      <c r="H55" s="1271"/>
      <c r="I55" s="1271"/>
      <c r="J55" s="1271"/>
      <c r="K55" s="1271"/>
      <c r="L55" s="1271"/>
      <c r="M55" s="1271"/>
      <c r="N55" s="1271"/>
      <c r="O55" s="1271"/>
    </row>
    <row r="56" spans="1:15" x14ac:dyDescent="0.25">
      <c r="A56" s="1271"/>
      <c r="B56" s="1271"/>
      <c r="C56" s="1271"/>
      <c r="D56" s="1271"/>
      <c r="E56" s="1271"/>
      <c r="F56" s="1271"/>
      <c r="G56" s="1271"/>
      <c r="H56" s="1271"/>
      <c r="I56" s="1271"/>
      <c r="J56" s="1271"/>
      <c r="K56" s="1271"/>
      <c r="L56" s="1271"/>
      <c r="M56" s="1271"/>
      <c r="N56" s="1271"/>
      <c r="O56" s="1271"/>
    </row>
    <row r="57" spans="1:15" x14ac:dyDescent="0.25">
      <c r="A57" s="1271"/>
      <c r="B57" s="1271"/>
      <c r="C57" s="1271"/>
      <c r="D57" s="1271"/>
      <c r="E57" s="1271"/>
      <c r="F57" s="1271"/>
      <c r="G57" s="1271"/>
      <c r="H57" s="1271"/>
      <c r="I57" s="1271"/>
      <c r="J57" s="1271"/>
      <c r="K57" s="1271"/>
      <c r="L57" s="1271"/>
      <c r="M57" s="1271"/>
      <c r="N57" s="1271"/>
      <c r="O57" s="1271"/>
    </row>
    <row r="58" spans="1:15" x14ac:dyDescent="0.25">
      <c r="A58" s="1271"/>
      <c r="B58" s="1271"/>
      <c r="C58" s="1271"/>
      <c r="D58" s="1271"/>
      <c r="E58" s="1271"/>
      <c r="F58" s="1271"/>
      <c r="G58" s="1271"/>
      <c r="H58" s="1271"/>
      <c r="I58" s="1271"/>
      <c r="J58" s="1271"/>
      <c r="K58" s="1271"/>
      <c r="L58" s="1271"/>
      <c r="M58" s="1271"/>
      <c r="N58" s="1271"/>
      <c r="O58" s="1271"/>
    </row>
    <row r="59" spans="1:15" x14ac:dyDescent="0.25">
      <c r="A59" s="1271"/>
      <c r="B59" s="1271"/>
      <c r="C59" s="1271"/>
      <c r="D59" s="1271"/>
      <c r="E59" s="1271"/>
      <c r="F59" s="1271"/>
      <c r="G59" s="1271"/>
      <c r="H59" s="1271"/>
      <c r="I59" s="1271"/>
      <c r="J59" s="1271"/>
      <c r="K59" s="1271"/>
      <c r="L59" s="1271"/>
      <c r="M59" s="1271"/>
      <c r="N59" s="1271"/>
      <c r="O59" s="1271"/>
    </row>
    <row r="60" spans="1:15" x14ac:dyDescent="0.25">
      <c r="A60" s="1271"/>
      <c r="B60" s="1271"/>
      <c r="C60" s="1271"/>
      <c r="D60" s="1271"/>
      <c r="E60" s="1271"/>
      <c r="F60" s="1271"/>
      <c r="G60" s="1271"/>
      <c r="H60" s="1271"/>
      <c r="I60" s="1271"/>
      <c r="J60" s="1271"/>
      <c r="K60" s="1271"/>
      <c r="L60" s="1271"/>
      <c r="M60" s="1271"/>
      <c r="N60" s="1271"/>
      <c r="O60" s="1271"/>
    </row>
    <row r="61" spans="1:15" x14ac:dyDescent="0.25">
      <c r="A61" s="1271"/>
      <c r="B61" s="1271"/>
      <c r="C61" s="1271"/>
      <c r="D61" s="1271"/>
      <c r="E61" s="1271"/>
      <c r="F61" s="1271"/>
      <c r="G61" s="1271"/>
      <c r="H61" s="1271"/>
      <c r="I61" s="1271"/>
      <c r="J61" s="1271"/>
      <c r="K61" s="1271"/>
      <c r="L61" s="1271"/>
      <c r="M61" s="1271"/>
      <c r="N61" s="1271"/>
      <c r="O61" s="1271"/>
    </row>
    <row r="62" spans="1:15" x14ac:dyDescent="0.25">
      <c r="A62" s="1271" t="s">
        <v>4548</v>
      </c>
      <c r="B62" s="1271"/>
      <c r="C62" s="1271"/>
      <c r="D62" s="1271"/>
      <c r="E62" s="1271"/>
      <c r="F62" s="1271"/>
      <c r="G62" s="1271"/>
      <c r="H62" s="1271"/>
      <c r="I62" s="1271"/>
      <c r="J62" s="1271"/>
      <c r="K62" s="1271"/>
      <c r="L62" s="1271"/>
      <c r="M62" s="1271"/>
      <c r="N62" s="1271"/>
      <c r="O62" s="1271"/>
    </row>
  </sheetData>
  <mergeCells count="2">
    <mergeCell ref="A1:O61"/>
    <mergeCell ref="A62:O62"/>
  </mergeCells>
  <pageMargins left="0.7" right="0.7" top="0.75" bottom="0.75" header="0.3" footer="0.3"/>
  <pageSetup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8"/>
  <sheetViews>
    <sheetView topLeftCell="B7" workbookViewId="0">
      <selection activeCell="E14" sqref="E13:E14"/>
    </sheetView>
  </sheetViews>
  <sheetFormatPr defaultRowHeight="15" x14ac:dyDescent="0.25"/>
  <cols>
    <col min="1" max="1" width="4.42578125" bestFit="1" customWidth="1"/>
    <col min="2" max="2" width="64.28515625" customWidth="1"/>
    <col min="3" max="3" width="21" bestFit="1" customWidth="1"/>
    <col min="4" max="4" width="21.42578125" style="464" bestFit="1" customWidth="1"/>
    <col min="5" max="5" width="22.28515625" bestFit="1" customWidth="1"/>
    <col min="6" max="6" width="12.28515625" bestFit="1" customWidth="1"/>
  </cols>
  <sheetData>
    <row r="1" spans="1:6" ht="19.149999999999999" customHeight="1" x14ac:dyDescent="0.3">
      <c r="A1" s="1296" t="s">
        <v>4296</v>
      </c>
      <c r="B1" s="1296"/>
      <c r="C1" s="1296"/>
      <c r="D1" s="1296"/>
      <c r="E1" s="1296"/>
      <c r="F1" s="1296"/>
    </row>
    <row r="2" spans="1:6" ht="19.149999999999999" customHeight="1" x14ac:dyDescent="0.25">
      <c r="A2" s="424" t="s">
        <v>2918</v>
      </c>
      <c r="B2" s="425" t="s">
        <v>4297</v>
      </c>
      <c r="C2" s="424" t="s">
        <v>4298</v>
      </c>
      <c r="D2" s="460" t="s">
        <v>4299</v>
      </c>
      <c r="E2" s="424" t="s">
        <v>4061</v>
      </c>
      <c r="F2" s="424" t="s">
        <v>4300</v>
      </c>
    </row>
    <row r="3" spans="1:6" ht="19.149999999999999" customHeight="1" x14ac:dyDescent="0.25">
      <c r="A3" s="426"/>
      <c r="B3" s="427" t="s">
        <v>4301</v>
      </c>
      <c r="C3" s="428"/>
      <c r="D3" s="460"/>
      <c r="E3" s="429"/>
      <c r="F3" s="430"/>
    </row>
    <row r="4" spans="1:6" ht="19.149999999999999" customHeight="1" x14ac:dyDescent="0.25">
      <c r="A4" s="431">
        <v>1</v>
      </c>
      <c r="B4" s="432" t="s">
        <v>4302</v>
      </c>
      <c r="C4" s="433">
        <v>40267804826.139999</v>
      </c>
      <c r="D4" s="434">
        <v>16296391974.469999</v>
      </c>
      <c r="E4" s="435">
        <v>26730614126.830502</v>
      </c>
      <c r="F4" s="430">
        <f t="shared" ref="F4:F17" si="0">(C4-E4)/C4</f>
        <v>0.33617900845992427</v>
      </c>
    </row>
    <row r="5" spans="1:6" ht="19.149999999999999" customHeight="1" x14ac:dyDescent="0.25">
      <c r="A5" s="431">
        <v>2</v>
      </c>
      <c r="B5" s="432" t="s">
        <v>4303</v>
      </c>
      <c r="C5" s="433">
        <v>30107615000</v>
      </c>
      <c r="D5" s="434">
        <v>11229544665.200001</v>
      </c>
      <c r="E5" s="435">
        <v>24244763854.860001</v>
      </c>
      <c r="F5" s="430">
        <f t="shared" si="0"/>
        <v>0.19472984310248417</v>
      </c>
    </row>
    <row r="6" spans="1:6" ht="19.149999999999999" customHeight="1" x14ac:dyDescent="0.25">
      <c r="A6" s="431">
        <v>3</v>
      </c>
      <c r="B6" s="432" t="s">
        <v>4304</v>
      </c>
      <c r="C6" s="433">
        <v>14605565583</v>
      </c>
      <c r="D6" s="434">
        <v>6466015082.2799997</v>
      </c>
      <c r="E6" s="435">
        <v>17879043585.313332</v>
      </c>
      <c r="F6" s="430">
        <f t="shared" si="0"/>
        <v>-0.224125384512563</v>
      </c>
    </row>
    <row r="7" spans="1:6" ht="19.149999999999999" customHeight="1" x14ac:dyDescent="0.25">
      <c r="A7" s="431">
        <v>4</v>
      </c>
      <c r="B7" s="432" t="s">
        <v>4305</v>
      </c>
      <c r="C7" s="433">
        <v>4500000000</v>
      </c>
      <c r="D7" s="435">
        <v>4081000000</v>
      </c>
      <c r="E7" s="435">
        <v>4081000000</v>
      </c>
      <c r="F7" s="430">
        <f t="shared" si="0"/>
        <v>9.3111111111111117E-2</v>
      </c>
    </row>
    <row r="8" spans="1:6" ht="19.149999999999999" customHeight="1" x14ac:dyDescent="0.25">
      <c r="A8" s="431">
        <v>5</v>
      </c>
      <c r="B8" s="432" t="s">
        <v>4306</v>
      </c>
      <c r="C8" s="433">
        <v>13399732605</v>
      </c>
      <c r="D8" s="434">
        <v>6602752855.5799999</v>
      </c>
      <c r="E8" s="435">
        <v>10945781929.540001</v>
      </c>
      <c r="F8" s="430">
        <f t="shared" si="0"/>
        <v>0.18313430184004773</v>
      </c>
    </row>
    <row r="9" spans="1:6" ht="19.149999999999999" customHeight="1" x14ac:dyDescent="0.25">
      <c r="A9" s="429">
        <v>6</v>
      </c>
      <c r="B9" s="436" t="s">
        <v>4307</v>
      </c>
      <c r="C9" s="400">
        <v>100000000</v>
      </c>
      <c r="D9" s="434">
        <v>1097192247.23</v>
      </c>
      <c r="E9" s="435">
        <v>1500000000</v>
      </c>
      <c r="F9" s="430">
        <f t="shared" si="0"/>
        <v>-14</v>
      </c>
    </row>
    <row r="10" spans="1:6" ht="19.149999999999999" customHeight="1" x14ac:dyDescent="0.25">
      <c r="A10" s="429">
        <v>7</v>
      </c>
      <c r="B10" s="432" t="s">
        <v>4308</v>
      </c>
      <c r="C10" s="400">
        <v>5000000000</v>
      </c>
      <c r="D10" s="439">
        <v>0</v>
      </c>
      <c r="E10" s="435">
        <v>8000000000</v>
      </c>
      <c r="F10" s="430">
        <f t="shared" si="0"/>
        <v>-0.6</v>
      </c>
    </row>
    <row r="11" spans="1:6" ht="19.149999999999999" customHeight="1" x14ac:dyDescent="0.25">
      <c r="A11" s="429">
        <v>8</v>
      </c>
      <c r="B11" s="432" t="s">
        <v>4309</v>
      </c>
      <c r="C11" s="400">
        <v>1000000000</v>
      </c>
      <c r="D11" s="437">
        <v>0</v>
      </c>
      <c r="E11" s="435">
        <v>0</v>
      </c>
      <c r="F11" s="430">
        <f t="shared" si="0"/>
        <v>1</v>
      </c>
    </row>
    <row r="12" spans="1:6" ht="19.149999999999999" customHeight="1" x14ac:dyDescent="0.25">
      <c r="A12" s="429">
        <v>9</v>
      </c>
      <c r="B12" s="432" t="s">
        <v>4310</v>
      </c>
      <c r="C12" s="400">
        <v>4660437098</v>
      </c>
      <c r="D12" s="434">
        <v>1319083706.3599999</v>
      </c>
      <c r="E12" s="435">
        <v>4035917290.1500001</v>
      </c>
      <c r="F12" s="430">
        <f t="shared" si="0"/>
        <v>0.13400455680820347</v>
      </c>
    </row>
    <row r="13" spans="1:6" ht="19.149999999999999" customHeight="1" x14ac:dyDescent="0.25">
      <c r="A13" s="438">
        <v>10</v>
      </c>
      <c r="B13" s="432" t="s">
        <v>4311</v>
      </c>
      <c r="C13" s="400">
        <v>25407275000</v>
      </c>
      <c r="D13" s="439">
        <v>500000000</v>
      </c>
      <c r="E13" s="465">
        <v>800000000</v>
      </c>
      <c r="F13" s="430">
        <f t="shared" si="0"/>
        <v>0.96851295544288007</v>
      </c>
    </row>
    <row r="14" spans="1:6" ht="19.149999999999999" customHeight="1" x14ac:dyDescent="0.25">
      <c r="A14" s="429">
        <v>11</v>
      </c>
      <c r="B14" s="432" t="s">
        <v>4312</v>
      </c>
      <c r="C14" s="400">
        <v>32075597970</v>
      </c>
      <c r="D14" s="439">
        <f>4626842554.92+2500000000-D13</f>
        <v>6626842554.9200001</v>
      </c>
      <c r="E14" s="465">
        <v>33407221425.475712</v>
      </c>
      <c r="F14" s="430">
        <f t="shared" si="0"/>
        <v>-4.1515156061039504E-2</v>
      </c>
    </row>
    <row r="15" spans="1:6" ht="19.149999999999999" customHeight="1" x14ac:dyDescent="0.25">
      <c r="A15" s="429">
        <v>12</v>
      </c>
      <c r="B15" s="432" t="s">
        <v>4313</v>
      </c>
      <c r="C15" s="400">
        <v>7749543453.8599997</v>
      </c>
      <c r="D15" s="439">
        <v>0</v>
      </c>
      <c r="E15" s="404">
        <v>17297484078.860001</v>
      </c>
      <c r="F15" s="430">
        <f t="shared" si="0"/>
        <v>-1.2320649186429466</v>
      </c>
    </row>
    <row r="16" spans="1:6" ht="19.149999999999999" customHeight="1" x14ac:dyDescent="0.25">
      <c r="A16" s="429">
        <v>13</v>
      </c>
      <c r="B16" s="432" t="s">
        <v>4314</v>
      </c>
      <c r="C16" s="400">
        <v>8484953737</v>
      </c>
      <c r="D16" s="439">
        <v>0</v>
      </c>
      <c r="E16" s="435">
        <v>1000000000</v>
      </c>
      <c r="F16" s="430">
        <f t="shared" si="0"/>
        <v>0.88214431910932645</v>
      </c>
    </row>
    <row r="17" spans="1:6" ht="30" x14ac:dyDescent="0.25">
      <c r="A17" s="429">
        <v>14</v>
      </c>
      <c r="B17" s="432" t="s">
        <v>4315</v>
      </c>
      <c r="C17" s="400">
        <v>500000000</v>
      </c>
      <c r="D17" s="439">
        <v>163265659.83000001</v>
      </c>
      <c r="E17" s="440">
        <v>313230745.22000003</v>
      </c>
      <c r="F17" s="430">
        <f t="shared" si="0"/>
        <v>0.37353850955999995</v>
      </c>
    </row>
    <row r="18" spans="1:6" ht="19.149999999999999" customHeight="1" x14ac:dyDescent="0.25">
      <c r="A18" s="429">
        <v>15</v>
      </c>
      <c r="B18" s="432" t="s">
        <v>4316</v>
      </c>
      <c r="C18" s="404">
        <v>0</v>
      </c>
      <c r="D18" s="439">
        <v>855000000</v>
      </c>
      <c r="E18" s="440">
        <v>1500000000</v>
      </c>
      <c r="F18" s="441"/>
    </row>
    <row r="19" spans="1:6" ht="19.149999999999999" customHeight="1" x14ac:dyDescent="0.25">
      <c r="A19" s="429"/>
      <c r="B19" s="442" t="s">
        <v>3244</v>
      </c>
      <c r="C19" s="443">
        <f>SUM(C4:C18)</f>
        <v>187858525273</v>
      </c>
      <c r="D19" s="461">
        <f>SUM(D4:D18)</f>
        <v>55237088745.870003</v>
      </c>
      <c r="E19" s="443">
        <v>151735057036.24954</v>
      </c>
      <c r="F19" s="444">
        <f>(C19-E19)/C19</f>
        <v>0.19229081131268899</v>
      </c>
    </row>
    <row r="20" spans="1:6" ht="19.149999999999999" customHeight="1" x14ac:dyDescent="0.25">
      <c r="A20" s="429"/>
      <c r="B20" s="432"/>
      <c r="C20" s="445"/>
      <c r="D20" s="434"/>
      <c r="E20" s="429"/>
      <c r="F20" s="429"/>
    </row>
    <row r="21" spans="1:6" ht="19.149999999999999" customHeight="1" x14ac:dyDescent="0.3">
      <c r="A21" s="429" t="s">
        <v>4317</v>
      </c>
      <c r="B21" s="446" t="s">
        <v>4318</v>
      </c>
      <c r="C21" s="424"/>
      <c r="D21" s="460"/>
      <c r="E21" s="429"/>
      <c r="F21" s="430"/>
    </row>
    <row r="22" spans="1:6" ht="19.149999999999999" customHeight="1" x14ac:dyDescent="0.25">
      <c r="A22" s="429">
        <v>1</v>
      </c>
      <c r="B22" s="432" t="s">
        <v>4319</v>
      </c>
      <c r="C22" s="400">
        <v>10508246933.9</v>
      </c>
      <c r="D22" s="462">
        <v>9376719569.5200005</v>
      </c>
      <c r="E22" s="440">
        <v>13000000000</v>
      </c>
      <c r="F22" s="430">
        <f>(C22-E22)/C22</f>
        <v>-0.23712357368206788</v>
      </c>
    </row>
    <row r="23" spans="1:6" ht="19.149999999999999" customHeight="1" x14ac:dyDescent="0.25">
      <c r="A23" s="429"/>
      <c r="B23" s="442" t="s">
        <v>4320</v>
      </c>
      <c r="C23" s="447">
        <f t="shared" ref="C23:D23" si="1">SUM(C22)</f>
        <v>10508246933.9</v>
      </c>
      <c r="D23" s="447">
        <f t="shared" si="1"/>
        <v>9376719569.5200005</v>
      </c>
      <c r="E23" s="447">
        <v>13000000000</v>
      </c>
      <c r="F23" s="444">
        <f>(C23-E23)/C23</f>
        <v>-0.23712357368206788</v>
      </c>
    </row>
    <row r="24" spans="1:6" ht="19.149999999999999" customHeight="1" x14ac:dyDescent="0.25">
      <c r="A24" s="429" t="s">
        <v>4321</v>
      </c>
      <c r="B24" s="448" t="s">
        <v>4322</v>
      </c>
      <c r="C24" s="429"/>
      <c r="D24" s="429"/>
      <c r="E24" s="429"/>
      <c r="F24" s="430"/>
    </row>
    <row r="25" spans="1:6" ht="19.149999999999999" customHeight="1" x14ac:dyDescent="0.25">
      <c r="A25" s="438">
        <v>1</v>
      </c>
      <c r="B25" s="449" t="s">
        <v>4323</v>
      </c>
      <c r="C25" s="400">
        <v>2720007030.5500002</v>
      </c>
      <c r="D25" s="450">
        <v>178010717.52000001</v>
      </c>
      <c r="E25" s="440">
        <v>1424476385.4860001</v>
      </c>
      <c r="F25" s="430">
        <f>(C25-E25)/C25</f>
        <v>0.47629680016012194</v>
      </c>
    </row>
    <row r="26" spans="1:6" ht="19.149999999999999" customHeight="1" x14ac:dyDescent="0.25">
      <c r="A26" s="429">
        <v>2</v>
      </c>
      <c r="B26" s="432" t="s">
        <v>4324</v>
      </c>
      <c r="C26" s="400">
        <v>5359893041.9700003</v>
      </c>
      <c r="D26" s="451">
        <v>905900000</v>
      </c>
      <c r="E26" s="435">
        <v>6378312771.8160019</v>
      </c>
      <c r="F26" s="430">
        <f>(C26-E26)/C26</f>
        <v>-0.19000747251323635</v>
      </c>
    </row>
    <row r="27" spans="1:6" ht="19.149999999999999" customHeight="1" x14ac:dyDescent="0.25">
      <c r="A27" s="429">
        <v>3</v>
      </c>
      <c r="B27" s="432" t="s">
        <v>4325</v>
      </c>
      <c r="C27" s="400">
        <v>6100000000</v>
      </c>
      <c r="D27" s="434">
        <v>1652834534.05</v>
      </c>
      <c r="E27" s="434">
        <v>4257519505.8920994</v>
      </c>
      <c r="F27" s="430">
        <f>(C27-E27)/C27</f>
        <v>0.30204598264063942</v>
      </c>
    </row>
    <row r="28" spans="1:6" ht="19.149999999999999" customHeight="1" x14ac:dyDescent="0.25">
      <c r="A28" s="429"/>
      <c r="B28" s="452" t="s">
        <v>4326</v>
      </c>
      <c r="C28" s="447">
        <f t="shared" ref="C28" si="2">SUM(C25:C27)</f>
        <v>14179900072.52</v>
      </c>
      <c r="D28" s="447">
        <f>SUM(D25:D27)</f>
        <v>2736745251.5699997</v>
      </c>
      <c r="E28" s="447">
        <v>12060308663.194101</v>
      </c>
      <c r="F28" s="444">
        <f>(C28-E28)/C28</f>
        <v>0.14947858577886389</v>
      </c>
    </row>
    <row r="29" spans="1:6" ht="19.149999999999999" customHeight="1" x14ac:dyDescent="0.25">
      <c r="A29" s="429" t="s">
        <v>4327</v>
      </c>
      <c r="B29" s="448" t="s">
        <v>4328</v>
      </c>
      <c r="C29" s="429"/>
      <c r="D29" s="429"/>
      <c r="E29" s="429"/>
      <c r="F29" s="430"/>
    </row>
    <row r="30" spans="1:6" ht="19.149999999999999" customHeight="1" x14ac:dyDescent="0.25">
      <c r="A30" s="429">
        <v>1</v>
      </c>
      <c r="B30" s="432" t="s">
        <v>4329</v>
      </c>
      <c r="C30" s="400">
        <f>40000000000</f>
        <v>40000000000</v>
      </c>
      <c r="D30" s="462">
        <v>18429782248.389999</v>
      </c>
      <c r="E30" s="435">
        <v>40060000000</v>
      </c>
      <c r="F30" s="430">
        <f t="shared" ref="F30:F36" si="3">(C30-E30)/C30</f>
        <v>-1.5E-3</v>
      </c>
    </row>
    <row r="31" spans="1:6" ht="19.149999999999999" customHeight="1" x14ac:dyDescent="0.25">
      <c r="A31" s="429">
        <v>2</v>
      </c>
      <c r="B31" s="432" t="s">
        <v>4330</v>
      </c>
      <c r="C31" s="400">
        <v>4769143402</v>
      </c>
      <c r="D31" s="462">
        <v>1125867630.98</v>
      </c>
      <c r="E31" s="435">
        <v>3700865150</v>
      </c>
      <c r="F31" s="430">
        <f t="shared" si="3"/>
        <v>0.22399793043589425</v>
      </c>
    </row>
    <row r="32" spans="1:6" ht="19.149999999999999" customHeight="1" x14ac:dyDescent="0.25">
      <c r="A32" s="429">
        <v>3</v>
      </c>
      <c r="B32" s="432" t="s">
        <v>4331</v>
      </c>
      <c r="C32" s="400">
        <v>16601691541</v>
      </c>
      <c r="D32" s="462">
        <v>4387301299.75</v>
      </c>
      <c r="E32" s="435">
        <v>12208839307</v>
      </c>
      <c r="F32" s="430">
        <f t="shared" si="3"/>
        <v>0.26460268962059014</v>
      </c>
    </row>
    <row r="33" spans="1:6" ht="19.149999999999999" customHeight="1" x14ac:dyDescent="0.25">
      <c r="A33" s="429">
        <v>5</v>
      </c>
      <c r="B33" s="432" t="s">
        <v>4332</v>
      </c>
      <c r="C33" s="400">
        <v>8429500000</v>
      </c>
      <c r="D33" s="462">
        <v>3095867698.2800002</v>
      </c>
      <c r="E33" s="435">
        <v>7740955000</v>
      </c>
      <c r="F33" s="430">
        <f t="shared" si="3"/>
        <v>8.1682780710599673E-2</v>
      </c>
    </row>
    <row r="34" spans="1:6" ht="19.149999999999999" customHeight="1" x14ac:dyDescent="0.25">
      <c r="A34" s="429">
        <v>6</v>
      </c>
      <c r="B34" s="432" t="s">
        <v>4333</v>
      </c>
      <c r="C34" s="400">
        <v>12900000000</v>
      </c>
      <c r="D34" s="462">
        <v>5475779238.6499996</v>
      </c>
      <c r="E34" s="435">
        <v>10650800000</v>
      </c>
      <c r="F34" s="430">
        <f t="shared" si="3"/>
        <v>0.17435658914728683</v>
      </c>
    </row>
    <row r="35" spans="1:6" ht="19.149999999999999" customHeight="1" x14ac:dyDescent="0.25">
      <c r="A35" s="429"/>
      <c r="B35" s="453" t="s">
        <v>4334</v>
      </c>
      <c r="C35" s="454">
        <f t="shared" ref="C35:D35" si="4">SUM(C30:C34)</f>
        <v>82700334943</v>
      </c>
      <c r="D35" s="454">
        <f t="shared" si="4"/>
        <v>32514598116.049995</v>
      </c>
      <c r="E35" s="454">
        <v>74361459457</v>
      </c>
      <c r="F35" s="430">
        <f t="shared" si="3"/>
        <v>0.1008324269998114</v>
      </c>
    </row>
    <row r="36" spans="1:6" ht="19.149999999999999" customHeight="1" x14ac:dyDescent="0.25">
      <c r="A36" s="429"/>
      <c r="B36" s="453" t="s">
        <v>4335</v>
      </c>
      <c r="C36" s="454">
        <f t="shared" ref="C36" si="5">C35+C28+C23</f>
        <v>107388481949.42</v>
      </c>
      <c r="D36" s="454">
        <f>D35+D28+D23</f>
        <v>44628062937.139999</v>
      </c>
      <c r="E36" s="454">
        <v>99421768120.194107</v>
      </c>
      <c r="F36" s="430">
        <f t="shared" si="3"/>
        <v>7.4185924641138101E-2</v>
      </c>
    </row>
    <row r="37" spans="1:6" ht="19.149999999999999" customHeight="1" x14ac:dyDescent="0.25">
      <c r="A37" s="429" t="s">
        <v>4336</v>
      </c>
      <c r="B37" s="455" t="s">
        <v>4337</v>
      </c>
      <c r="C37" s="445"/>
      <c r="D37" s="445"/>
      <c r="E37" s="445"/>
      <c r="F37" s="430"/>
    </row>
    <row r="38" spans="1:6" ht="19.149999999999999" customHeight="1" x14ac:dyDescent="0.25">
      <c r="A38" s="429">
        <v>1</v>
      </c>
      <c r="B38" s="432" t="s">
        <v>4338</v>
      </c>
      <c r="C38" s="400">
        <v>23800141423.860001</v>
      </c>
      <c r="D38" s="451">
        <v>7774522620.9200001</v>
      </c>
      <c r="E38" s="445">
        <v>17138427365.719999</v>
      </c>
      <c r="F38" s="430">
        <f>(C38-E38)/C38</f>
        <v>0.27990228879318896</v>
      </c>
    </row>
    <row r="39" spans="1:6" ht="19.149999999999999" customHeight="1" x14ac:dyDescent="0.25">
      <c r="A39" s="456">
        <v>2</v>
      </c>
      <c r="B39" s="432" t="s">
        <v>4339</v>
      </c>
      <c r="C39" s="400"/>
      <c r="D39" s="451"/>
      <c r="E39" s="429"/>
      <c r="F39" s="430"/>
    </row>
    <row r="40" spans="1:6" ht="19.149999999999999" customHeight="1" x14ac:dyDescent="0.25">
      <c r="A40" s="457"/>
      <c r="B40" s="399" t="s">
        <v>4340</v>
      </c>
      <c r="C40" s="400"/>
      <c r="D40" s="451">
        <f>D18</f>
        <v>855000000</v>
      </c>
      <c r="E40" s="451">
        <v>1528600000</v>
      </c>
      <c r="F40" s="430"/>
    </row>
    <row r="41" spans="1:6" ht="19.149999999999999" customHeight="1" x14ac:dyDescent="0.25">
      <c r="A41" s="457"/>
      <c r="B41" s="399" t="s">
        <v>4341</v>
      </c>
      <c r="C41" s="400"/>
      <c r="D41" s="451"/>
      <c r="E41" s="451">
        <v>800000000</v>
      </c>
      <c r="F41" s="430"/>
    </row>
    <row r="42" spans="1:6" ht="19.149999999999999" customHeight="1" x14ac:dyDescent="0.25">
      <c r="A42" s="457"/>
      <c r="B42" s="399" t="s">
        <v>4342</v>
      </c>
      <c r="C42" s="400"/>
      <c r="D42" s="451"/>
      <c r="E42" s="451">
        <v>500000000</v>
      </c>
      <c r="F42" s="430"/>
    </row>
    <row r="43" spans="1:6" ht="19.149999999999999" customHeight="1" x14ac:dyDescent="0.25">
      <c r="A43" s="457"/>
      <c r="B43" s="399" t="s">
        <v>4343</v>
      </c>
      <c r="C43" s="400"/>
      <c r="D43" s="451"/>
      <c r="E43" s="451">
        <v>440000000</v>
      </c>
      <c r="F43" s="430"/>
    </row>
    <row r="44" spans="1:6" ht="19.149999999999999" customHeight="1" x14ac:dyDescent="0.25">
      <c r="A44" s="457"/>
      <c r="B44" s="399" t="s">
        <v>4344</v>
      </c>
      <c r="C44" s="400"/>
      <c r="D44" s="451"/>
      <c r="E44" s="451">
        <v>500000000</v>
      </c>
      <c r="F44" s="430"/>
    </row>
    <row r="45" spans="1:6" ht="19.149999999999999" customHeight="1" x14ac:dyDescent="0.25">
      <c r="A45" s="458"/>
      <c r="B45" s="399" t="s">
        <v>4345</v>
      </c>
      <c r="C45" s="400"/>
      <c r="D45" s="451"/>
      <c r="E45" s="451">
        <v>900000000</v>
      </c>
      <c r="F45" s="430"/>
    </row>
    <row r="46" spans="1:6" ht="19.149999999999999" customHeight="1" x14ac:dyDescent="0.25">
      <c r="A46" s="458">
        <v>3</v>
      </c>
      <c r="B46" s="399" t="s">
        <v>4346</v>
      </c>
      <c r="C46" s="400">
        <f>80470043323.58-C38</f>
        <v>56669901899.720001</v>
      </c>
      <c r="D46" s="451"/>
      <c r="E46" s="445">
        <v>30506261550.33429</v>
      </c>
      <c r="F46" s="430"/>
    </row>
    <row r="47" spans="1:6" ht="19.149999999999999" customHeight="1" x14ac:dyDescent="0.25">
      <c r="A47" s="429"/>
      <c r="B47" s="452" t="s">
        <v>4347</v>
      </c>
      <c r="C47" s="447">
        <f>SUM(C38:C46)</f>
        <v>80470043323.580002</v>
      </c>
      <c r="D47" s="447">
        <f>SUM(D38:D45)</f>
        <v>8629522620.9200001</v>
      </c>
      <c r="E47" s="447">
        <v>52313288916.054291</v>
      </c>
      <c r="F47" s="430">
        <f>(C47-E47)/C47</f>
        <v>0.34990355720704558</v>
      </c>
    </row>
    <row r="48" spans="1:6" ht="19.149999999999999" customHeight="1" x14ac:dyDescent="0.25">
      <c r="A48" s="429"/>
      <c r="B48" s="459" t="s">
        <v>4348</v>
      </c>
      <c r="C48" s="454">
        <f>C23+C28+C35+C47</f>
        <v>187858525273</v>
      </c>
      <c r="D48" s="463">
        <f>D23+D28+D35+D47</f>
        <v>53257585558.059998</v>
      </c>
      <c r="E48" s="454">
        <v>151735057036.24838</v>
      </c>
      <c r="F48" s="430">
        <f>(C48-E48)/C48</f>
        <v>0.19229081131269515</v>
      </c>
    </row>
  </sheetData>
  <mergeCells count="1">
    <mergeCell ref="A1:F1"/>
  </mergeCells>
  <pageMargins left="0.7" right="0.7" top="0.75" bottom="0.75" header="0.3" footer="0.3"/>
  <pageSetup scale="83" fitToHeight="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3"/>
  <sheetViews>
    <sheetView workbookViewId="0">
      <selection activeCell="A183" sqref="A1:F183"/>
    </sheetView>
  </sheetViews>
  <sheetFormatPr defaultRowHeight="15" x14ac:dyDescent="0.25"/>
  <cols>
    <col min="1" max="1" width="3.85546875" bestFit="1" customWidth="1"/>
    <col min="2" max="2" width="10.42578125" bestFit="1" customWidth="1"/>
    <col min="3" max="3" width="55.140625" customWidth="1"/>
    <col min="4" max="4" width="25.28515625" customWidth="1"/>
    <col min="5" max="5" width="15.5703125" customWidth="1"/>
    <col min="6" max="6" width="13.28515625" customWidth="1"/>
  </cols>
  <sheetData>
    <row r="1" spans="1:6" ht="32.25" thickBot="1" x14ac:dyDescent="0.3">
      <c r="A1" s="335" t="s">
        <v>2918</v>
      </c>
      <c r="B1" s="335" t="s">
        <v>3500</v>
      </c>
      <c r="C1" s="335" t="s">
        <v>3501</v>
      </c>
      <c r="D1" s="335" t="s">
        <v>3735</v>
      </c>
      <c r="E1" s="335" t="s">
        <v>3733</v>
      </c>
      <c r="F1" s="335" t="s">
        <v>3734</v>
      </c>
    </row>
    <row r="2" spans="1:6" ht="15.75" thickBot="1" x14ac:dyDescent="0.3">
      <c r="A2" s="335"/>
      <c r="B2" s="335"/>
      <c r="C2" s="335"/>
      <c r="D2" s="335"/>
      <c r="E2" s="335">
        <v>2020</v>
      </c>
      <c r="F2" s="335">
        <v>2020</v>
      </c>
    </row>
    <row r="3" spans="1:6" ht="15.75" thickBot="1" x14ac:dyDescent="0.3">
      <c r="A3" s="336"/>
      <c r="B3" s="336">
        <v>1</v>
      </c>
      <c r="C3" s="1412" t="s">
        <v>3502</v>
      </c>
      <c r="D3" s="1413"/>
      <c r="E3" s="1413"/>
      <c r="F3" s="1414"/>
    </row>
    <row r="4" spans="1:6" ht="15.75" thickBot="1" x14ac:dyDescent="0.3">
      <c r="A4" s="337">
        <v>1</v>
      </c>
      <c r="B4" s="337">
        <v>23305100100</v>
      </c>
      <c r="C4" s="338" t="s">
        <v>3503</v>
      </c>
      <c r="D4" s="338"/>
      <c r="E4" s="338"/>
      <c r="F4" s="344"/>
    </row>
    <row r="5" spans="1:6" ht="15.75" thickBot="1" x14ac:dyDescent="0.3">
      <c r="A5" s="337">
        <v>3</v>
      </c>
      <c r="B5" s="337">
        <v>23405600100</v>
      </c>
      <c r="C5" s="338" t="s">
        <v>3504</v>
      </c>
      <c r="D5" s="338"/>
      <c r="E5" s="338"/>
      <c r="F5" s="344"/>
    </row>
    <row r="6" spans="1:6" ht="15.75" thickBot="1" x14ac:dyDescent="0.3">
      <c r="A6" s="337">
        <v>4</v>
      </c>
      <c r="B6" s="337">
        <v>11102000100</v>
      </c>
      <c r="C6" s="338" t="s">
        <v>3505</v>
      </c>
      <c r="D6" s="338"/>
      <c r="E6" s="338"/>
      <c r="F6" s="344"/>
    </row>
    <row r="7" spans="1:6" ht="15.75" thickBot="1" x14ac:dyDescent="0.3">
      <c r="A7" s="337">
        <v>5</v>
      </c>
      <c r="B7" s="337">
        <v>21500100100</v>
      </c>
      <c r="C7" s="338" t="s">
        <v>3506</v>
      </c>
      <c r="D7" s="338"/>
      <c r="E7" s="338"/>
      <c r="F7" s="344"/>
    </row>
    <row r="8" spans="1:6" ht="15.75" thickBot="1" x14ac:dyDescent="0.3">
      <c r="A8" s="337">
        <v>6</v>
      </c>
      <c r="B8" s="337">
        <v>21502100100</v>
      </c>
      <c r="C8" s="338" t="s">
        <v>3507</v>
      </c>
      <c r="D8" s="338"/>
      <c r="E8" s="338"/>
      <c r="F8" s="344"/>
    </row>
    <row r="9" spans="1:6" ht="15.75" thickBot="1" x14ac:dyDescent="0.3">
      <c r="A9" s="337">
        <v>7</v>
      </c>
      <c r="B9" s="337">
        <v>21510200100</v>
      </c>
      <c r="C9" s="338" t="s">
        <v>3508</v>
      </c>
      <c r="D9" s="338"/>
      <c r="E9" s="338"/>
      <c r="F9" s="344"/>
    </row>
    <row r="10" spans="1:6" ht="15.75" thickBot="1" x14ac:dyDescent="0.3">
      <c r="A10" s="337">
        <v>8</v>
      </c>
      <c r="B10" s="337">
        <v>21511000100</v>
      </c>
      <c r="C10" s="338" t="s">
        <v>3509</v>
      </c>
      <c r="D10" s="338"/>
      <c r="E10" s="338"/>
      <c r="F10" s="344"/>
    </row>
    <row r="11" spans="1:6" ht="15.75" thickBot="1" x14ac:dyDescent="0.3">
      <c r="A11" s="337">
        <v>9</v>
      </c>
      <c r="B11" s="337">
        <v>21511500100</v>
      </c>
      <c r="C11" s="338" t="s">
        <v>3510</v>
      </c>
      <c r="D11" s="338"/>
      <c r="E11" s="338"/>
      <c r="F11" s="344"/>
    </row>
    <row r="12" spans="1:6" ht="15.75" thickBot="1" x14ac:dyDescent="0.3">
      <c r="A12" s="337">
        <v>10</v>
      </c>
      <c r="B12" s="337">
        <v>21511600100</v>
      </c>
      <c r="C12" s="338" t="s">
        <v>3511</v>
      </c>
      <c r="D12" s="338"/>
      <c r="E12" s="338"/>
      <c r="F12" s="344"/>
    </row>
    <row r="13" spans="1:6" ht="15.75" thickBot="1" x14ac:dyDescent="0.3">
      <c r="A13" s="337">
        <v>11</v>
      </c>
      <c r="B13" s="337"/>
      <c r="C13" s="338" t="s">
        <v>3697</v>
      </c>
      <c r="D13" s="338"/>
      <c r="E13" s="338"/>
      <c r="F13" s="344"/>
    </row>
    <row r="14" spans="1:6" ht="15.75" thickBot="1" x14ac:dyDescent="0.3">
      <c r="A14" s="337">
        <v>12</v>
      </c>
      <c r="B14" s="337">
        <v>21510200200</v>
      </c>
      <c r="C14" s="338" t="s">
        <v>3512</v>
      </c>
      <c r="D14" s="338"/>
      <c r="E14" s="338"/>
      <c r="F14" s="344"/>
    </row>
    <row r="15" spans="1:6" ht="15.75" thickBot="1" x14ac:dyDescent="0.3">
      <c r="A15" s="337">
        <v>13</v>
      </c>
      <c r="B15" s="337">
        <v>23305100200</v>
      </c>
      <c r="C15" s="338" t="s">
        <v>3513</v>
      </c>
      <c r="D15" s="338"/>
      <c r="E15" s="338"/>
      <c r="F15" s="344"/>
    </row>
    <row r="16" spans="1:6" ht="15.75" thickBot="1" x14ac:dyDescent="0.3">
      <c r="A16" s="337">
        <v>14</v>
      </c>
      <c r="B16" s="337">
        <v>21500100300</v>
      </c>
      <c r="C16" s="338" t="s">
        <v>3514</v>
      </c>
      <c r="D16" s="338"/>
      <c r="E16" s="338"/>
      <c r="F16" s="344"/>
    </row>
    <row r="17" spans="1:6" ht="15.75" thickBot="1" x14ac:dyDescent="0.3">
      <c r="A17" s="1409" t="s">
        <v>3515</v>
      </c>
      <c r="B17" s="1410"/>
      <c r="C17" s="1411"/>
      <c r="D17" s="381"/>
      <c r="E17" s="381"/>
      <c r="F17" s="341">
        <f>SUM(F4:F16)</f>
        <v>0</v>
      </c>
    </row>
    <row r="18" spans="1:6" ht="15.75" thickBot="1" x14ac:dyDescent="0.3">
      <c r="A18" s="336"/>
      <c r="B18" s="336">
        <v>2</v>
      </c>
      <c r="C18" s="1412" t="s">
        <v>3516</v>
      </c>
      <c r="D18" s="1413"/>
      <c r="E18" s="1413"/>
      <c r="F18" s="1414"/>
    </row>
    <row r="19" spans="1:6" ht="15.75" thickBot="1" x14ac:dyDescent="0.3">
      <c r="A19" s="337">
        <v>1</v>
      </c>
      <c r="B19" s="337">
        <v>22200100100</v>
      </c>
      <c r="C19" s="338" t="s">
        <v>3517</v>
      </c>
      <c r="D19" s="338"/>
      <c r="E19" s="338"/>
      <c r="F19" s="339"/>
    </row>
    <row r="20" spans="1:6" ht="15.75" thickBot="1" x14ac:dyDescent="0.3">
      <c r="A20" s="337">
        <v>2</v>
      </c>
      <c r="B20" s="337">
        <v>22200900100</v>
      </c>
      <c r="C20" s="338" t="s">
        <v>3518</v>
      </c>
      <c r="D20" s="338"/>
      <c r="E20" s="338"/>
      <c r="F20" s="339"/>
    </row>
    <row r="21" spans="1:6" ht="15.75" thickBot="1" x14ac:dyDescent="0.3">
      <c r="A21" s="337">
        <v>3</v>
      </c>
      <c r="B21" s="337">
        <v>22205100100</v>
      </c>
      <c r="C21" s="338" t="s">
        <v>3519</v>
      </c>
      <c r="D21" s="338"/>
      <c r="E21" s="338"/>
      <c r="F21" s="339"/>
    </row>
    <row r="22" spans="1:6" ht="15.75" thickBot="1" x14ac:dyDescent="0.3">
      <c r="A22" s="337">
        <v>4</v>
      </c>
      <c r="B22" s="337">
        <v>22205500100</v>
      </c>
      <c r="C22" s="338" t="s">
        <v>3520</v>
      </c>
      <c r="D22" s="338"/>
      <c r="E22" s="338"/>
      <c r="F22" s="340"/>
    </row>
    <row r="23" spans="1:6" ht="15.75" thickBot="1" x14ac:dyDescent="0.3">
      <c r="A23" s="337">
        <v>6</v>
      </c>
      <c r="B23" s="337">
        <v>23600100100</v>
      </c>
      <c r="C23" s="338" t="s">
        <v>3521</v>
      </c>
      <c r="D23" s="338"/>
      <c r="E23" s="338"/>
      <c r="F23" s="339"/>
    </row>
    <row r="24" spans="1:6" ht="15.75" thickBot="1" x14ac:dyDescent="0.3">
      <c r="A24" s="337">
        <v>7</v>
      </c>
      <c r="B24" s="337">
        <v>11101200100</v>
      </c>
      <c r="C24" s="338" t="s">
        <v>3522</v>
      </c>
      <c r="D24" s="338"/>
      <c r="E24" s="338"/>
      <c r="F24" s="339"/>
    </row>
    <row r="25" spans="1:6" ht="15.75" thickBot="1" x14ac:dyDescent="0.3">
      <c r="A25" s="1409" t="s">
        <v>3515</v>
      </c>
      <c r="B25" s="1410"/>
      <c r="C25" s="1411"/>
      <c r="D25" s="381"/>
      <c r="E25" s="381"/>
      <c r="F25" s="341">
        <f>SUM(F19:F24)</f>
        <v>0</v>
      </c>
    </row>
    <row r="26" spans="1:6" ht="15.75" thickBot="1" x14ac:dyDescent="0.3">
      <c r="A26" s="336"/>
      <c r="B26" s="336">
        <v>3</v>
      </c>
      <c r="C26" s="1412" t="s">
        <v>3523</v>
      </c>
      <c r="D26" s="1413"/>
      <c r="E26" s="1413"/>
      <c r="F26" s="1414"/>
    </row>
    <row r="27" spans="1:6" ht="15.75" thickBot="1" x14ac:dyDescent="0.3">
      <c r="A27" s="337">
        <v>1</v>
      </c>
      <c r="B27" s="337">
        <v>51705400900</v>
      </c>
      <c r="C27" s="338" t="s">
        <v>3524</v>
      </c>
      <c r="D27" s="338"/>
      <c r="E27" s="338"/>
      <c r="F27" s="339"/>
    </row>
    <row r="28" spans="1:6" ht="15.75" thickBot="1" x14ac:dyDescent="0.3">
      <c r="A28" s="337">
        <v>2</v>
      </c>
      <c r="B28" s="337">
        <v>51705401000</v>
      </c>
      <c r="C28" s="338" t="s">
        <v>3525</v>
      </c>
      <c r="D28" s="338"/>
      <c r="E28" s="338"/>
      <c r="F28" s="339"/>
    </row>
    <row r="29" spans="1:6" ht="15.75" thickBot="1" x14ac:dyDescent="0.3">
      <c r="A29" s="337">
        <v>3</v>
      </c>
      <c r="B29" s="337">
        <v>51705600100</v>
      </c>
      <c r="C29" s="338" t="s">
        <v>3526</v>
      </c>
      <c r="D29" s="338"/>
      <c r="E29" s="338"/>
      <c r="F29" s="339"/>
    </row>
    <row r="30" spans="1:6" ht="15.75" thickBot="1" x14ac:dyDescent="0.3">
      <c r="A30" s="337">
        <v>4</v>
      </c>
      <c r="B30" s="337">
        <v>51800100100</v>
      </c>
      <c r="C30" s="338" t="s">
        <v>3527</v>
      </c>
      <c r="D30" s="338"/>
      <c r="E30" s="338"/>
      <c r="F30" s="339"/>
    </row>
    <row r="31" spans="1:6" ht="15.75" thickBot="1" x14ac:dyDescent="0.3">
      <c r="A31" s="337">
        <v>5</v>
      </c>
      <c r="B31" s="337">
        <v>51705400200</v>
      </c>
      <c r="C31" s="338" t="s">
        <v>3529</v>
      </c>
      <c r="D31" s="338"/>
      <c r="E31" s="338"/>
      <c r="F31" s="339"/>
    </row>
    <row r="32" spans="1:6" ht="15.75" thickBot="1" x14ac:dyDescent="0.3">
      <c r="A32" s="337">
        <v>6</v>
      </c>
      <c r="B32" s="337">
        <v>51705400300</v>
      </c>
      <c r="C32" s="338" t="s">
        <v>3530</v>
      </c>
      <c r="D32" s="338"/>
      <c r="E32" s="338"/>
      <c r="F32" s="339"/>
    </row>
    <row r="33" spans="1:6" ht="15.75" thickBot="1" x14ac:dyDescent="0.3">
      <c r="A33" s="337">
        <v>7</v>
      </c>
      <c r="B33" s="337">
        <v>51705400400</v>
      </c>
      <c r="C33" s="338" t="s">
        <v>3531</v>
      </c>
      <c r="D33" s="338"/>
      <c r="E33" s="338"/>
      <c r="F33" s="339"/>
    </row>
    <row r="34" spans="1:6" ht="15.75" thickBot="1" x14ac:dyDescent="0.3">
      <c r="A34" s="337">
        <v>8</v>
      </c>
      <c r="B34" s="337">
        <v>51705400500</v>
      </c>
      <c r="C34" s="338" t="s">
        <v>3532</v>
      </c>
      <c r="D34" s="338"/>
      <c r="E34" s="338"/>
      <c r="F34" s="339"/>
    </row>
    <row r="35" spans="1:6" ht="15.75" thickBot="1" x14ac:dyDescent="0.3">
      <c r="A35" s="337">
        <v>9</v>
      </c>
      <c r="B35" s="337">
        <v>51705400600</v>
      </c>
      <c r="C35" s="338" t="s">
        <v>3533</v>
      </c>
      <c r="D35" s="338"/>
      <c r="E35" s="338"/>
      <c r="F35" s="339"/>
    </row>
    <row r="36" spans="1:6" ht="15.75" thickBot="1" x14ac:dyDescent="0.3">
      <c r="A36" s="337">
        <v>10</v>
      </c>
      <c r="B36" s="337">
        <v>51705400700</v>
      </c>
      <c r="C36" s="338" t="s">
        <v>3534</v>
      </c>
      <c r="D36" s="338"/>
      <c r="E36" s="338"/>
      <c r="F36" s="339"/>
    </row>
    <row r="37" spans="1:6" ht="15.75" thickBot="1" x14ac:dyDescent="0.3">
      <c r="A37" s="337">
        <v>11</v>
      </c>
      <c r="B37" s="337">
        <v>51705400800</v>
      </c>
      <c r="C37" s="338" t="s">
        <v>3535</v>
      </c>
      <c r="D37" s="338"/>
      <c r="E37" s="338"/>
      <c r="F37" s="339"/>
    </row>
    <row r="38" spans="1:6" ht="15.75" thickBot="1" x14ac:dyDescent="0.3">
      <c r="A38" s="337">
        <v>12</v>
      </c>
      <c r="B38" s="337">
        <v>51700100100</v>
      </c>
      <c r="C38" s="338" t="s">
        <v>3536</v>
      </c>
      <c r="D38" s="338"/>
      <c r="E38" s="338"/>
      <c r="F38" s="339"/>
    </row>
    <row r="39" spans="1:6" ht="15.75" thickBot="1" x14ac:dyDescent="0.3">
      <c r="A39" s="337">
        <v>13</v>
      </c>
      <c r="B39" s="337">
        <v>51700100200</v>
      </c>
      <c r="C39" s="338" t="s">
        <v>3537</v>
      </c>
      <c r="D39" s="338"/>
      <c r="E39" s="338"/>
      <c r="F39" s="339"/>
    </row>
    <row r="40" spans="1:6" ht="15.75" thickBot="1" x14ac:dyDescent="0.3">
      <c r="A40" s="337">
        <v>14</v>
      </c>
      <c r="B40" s="337">
        <v>51700100300</v>
      </c>
      <c r="C40" s="338" t="s">
        <v>3538</v>
      </c>
      <c r="D40" s="338"/>
      <c r="E40" s="338"/>
      <c r="F40" s="339"/>
    </row>
    <row r="41" spans="1:6" ht="15.75" thickBot="1" x14ac:dyDescent="0.3">
      <c r="A41" s="337">
        <v>15</v>
      </c>
      <c r="B41" s="337">
        <v>51700300100</v>
      </c>
      <c r="C41" s="338" t="s">
        <v>3539</v>
      </c>
      <c r="D41" s="338"/>
      <c r="E41" s="338"/>
      <c r="F41" s="339"/>
    </row>
    <row r="42" spans="1:6" ht="15.75" thickBot="1" x14ac:dyDescent="0.3">
      <c r="A42" s="337">
        <v>16</v>
      </c>
      <c r="B42" s="337">
        <v>51700300200</v>
      </c>
      <c r="C42" s="338" t="s">
        <v>3540</v>
      </c>
      <c r="D42" s="338"/>
      <c r="E42" s="338"/>
      <c r="F42" s="339"/>
    </row>
    <row r="43" spans="1:6" ht="15.75" thickBot="1" x14ac:dyDescent="0.3">
      <c r="A43" s="337">
        <v>17</v>
      </c>
      <c r="B43" s="337">
        <v>51700300300</v>
      </c>
      <c r="C43" s="338" t="s">
        <v>3541</v>
      </c>
      <c r="D43" s="338"/>
      <c r="E43" s="338"/>
      <c r="F43" s="339"/>
    </row>
    <row r="44" spans="1:6" ht="15.75" thickBot="1" x14ac:dyDescent="0.3">
      <c r="A44" s="337">
        <v>18</v>
      </c>
      <c r="B44" s="337">
        <v>51700800100</v>
      </c>
      <c r="C44" s="338" t="s">
        <v>3542</v>
      </c>
      <c r="D44" s="338"/>
      <c r="E44" s="338"/>
      <c r="F44" s="339"/>
    </row>
    <row r="45" spans="1:6" ht="15.75" thickBot="1" x14ac:dyDescent="0.3">
      <c r="A45" s="337">
        <v>19</v>
      </c>
      <c r="B45" s="337">
        <v>51701800100</v>
      </c>
      <c r="C45" s="338" t="s">
        <v>3543</v>
      </c>
      <c r="D45" s="338"/>
      <c r="E45" s="338"/>
      <c r="F45" s="339"/>
    </row>
    <row r="46" spans="1:6" ht="15.75" thickBot="1" x14ac:dyDescent="0.3">
      <c r="A46" s="337">
        <v>20</v>
      </c>
      <c r="B46" s="337">
        <v>51702100100</v>
      </c>
      <c r="C46" s="338" t="s">
        <v>3544</v>
      </c>
      <c r="D46" s="338"/>
      <c r="E46" s="338"/>
      <c r="F46" s="339"/>
    </row>
    <row r="47" spans="1:6" ht="15.75" thickBot="1" x14ac:dyDescent="0.3">
      <c r="A47" s="337">
        <v>21</v>
      </c>
      <c r="B47" s="337">
        <v>51702100200</v>
      </c>
      <c r="C47" s="338" t="s">
        <v>3672</v>
      </c>
      <c r="D47" s="338"/>
      <c r="E47" s="338"/>
      <c r="F47" s="339"/>
    </row>
    <row r="48" spans="1:6" ht="15.75" thickBot="1" x14ac:dyDescent="0.3">
      <c r="A48" s="337">
        <v>22</v>
      </c>
      <c r="B48" s="337">
        <v>51705400100</v>
      </c>
      <c r="C48" s="338" t="s">
        <v>3545</v>
      </c>
      <c r="D48" s="338"/>
      <c r="E48" s="338"/>
      <c r="F48" s="339"/>
    </row>
    <row r="49" spans="1:6" ht="15.75" thickBot="1" x14ac:dyDescent="0.3">
      <c r="A49" s="337">
        <v>23</v>
      </c>
      <c r="B49" s="337">
        <v>51702100300</v>
      </c>
      <c r="C49" s="338" t="s">
        <v>3546</v>
      </c>
      <c r="D49" s="338"/>
      <c r="E49" s="338"/>
      <c r="F49" s="339"/>
    </row>
    <row r="50" spans="1:6" ht="15.75" thickBot="1" x14ac:dyDescent="0.3">
      <c r="A50" s="1409" t="s">
        <v>3515</v>
      </c>
      <c r="B50" s="1410"/>
      <c r="C50" s="1411"/>
      <c r="D50" s="381"/>
      <c r="E50" s="381"/>
      <c r="F50" s="341">
        <f>SUM(F27:F49)</f>
        <v>0</v>
      </c>
    </row>
    <row r="51" spans="1:6" ht="15.75" thickBot="1" x14ac:dyDescent="0.3">
      <c r="A51" s="336"/>
      <c r="B51" s="336">
        <v>4</v>
      </c>
      <c r="C51" s="1412" t="s">
        <v>3547</v>
      </c>
      <c r="D51" s="1413"/>
      <c r="E51" s="1413"/>
      <c r="F51" s="1413"/>
    </row>
    <row r="52" spans="1:6" ht="15.75" thickBot="1" x14ac:dyDescent="0.3">
      <c r="A52" s="337">
        <v>1</v>
      </c>
      <c r="B52" s="337">
        <v>11103300100</v>
      </c>
      <c r="C52" s="338" t="s">
        <v>3548</v>
      </c>
      <c r="D52" s="338"/>
      <c r="E52" s="338"/>
      <c r="F52" s="339"/>
    </row>
    <row r="53" spans="1:6" ht="15.75" thickBot="1" x14ac:dyDescent="0.3">
      <c r="A53" s="337">
        <v>2</v>
      </c>
      <c r="B53" s="337">
        <v>52100300100</v>
      </c>
      <c r="C53" s="338" t="s">
        <v>3549</v>
      </c>
      <c r="D53" s="338"/>
      <c r="E53" s="338"/>
      <c r="F53" s="339"/>
    </row>
    <row r="54" spans="1:6" ht="15.75" thickBot="1" x14ac:dyDescent="0.3">
      <c r="A54" s="337">
        <v>3</v>
      </c>
      <c r="B54" s="337">
        <v>52110200100</v>
      </c>
      <c r="C54" s="338" t="s">
        <v>3550</v>
      </c>
      <c r="D54" s="338"/>
      <c r="E54" s="338"/>
      <c r="F54" s="339"/>
    </row>
    <row r="55" spans="1:6" ht="15.75" thickBot="1" x14ac:dyDescent="0.3">
      <c r="A55" s="337">
        <v>4</v>
      </c>
      <c r="B55" s="337">
        <v>52110600100</v>
      </c>
      <c r="C55" s="338" t="s">
        <v>3551</v>
      </c>
      <c r="D55" s="338"/>
      <c r="E55" s="338"/>
      <c r="F55" s="339"/>
    </row>
    <row r="56" spans="1:6" ht="15.75" thickBot="1" x14ac:dyDescent="0.3">
      <c r="A56" s="337">
        <v>5</v>
      </c>
      <c r="B56" s="337">
        <v>52111500100</v>
      </c>
      <c r="C56" s="338" t="s">
        <v>3552</v>
      </c>
      <c r="D56" s="338"/>
      <c r="E56" s="338"/>
      <c r="F56" s="339"/>
    </row>
    <row r="57" spans="1:6" ht="15.75" thickBot="1" x14ac:dyDescent="0.3">
      <c r="A57" s="337">
        <v>6</v>
      </c>
      <c r="B57" s="337">
        <v>52110300100</v>
      </c>
      <c r="C57" s="338" t="s">
        <v>3553</v>
      </c>
      <c r="D57" s="338"/>
      <c r="E57" s="338"/>
      <c r="F57" s="339"/>
    </row>
    <row r="58" spans="1:6" ht="15.75" thickBot="1" x14ac:dyDescent="0.3">
      <c r="A58" s="337">
        <v>7</v>
      </c>
      <c r="B58" s="337">
        <v>52111600100</v>
      </c>
      <c r="C58" s="338" t="s">
        <v>3554</v>
      </c>
      <c r="D58" s="338"/>
      <c r="E58" s="338"/>
      <c r="F58" s="339"/>
    </row>
    <row r="59" spans="1:6" ht="15.75" thickBot="1" x14ac:dyDescent="0.3">
      <c r="A59" s="337">
        <v>8</v>
      </c>
      <c r="B59" s="337">
        <v>52100100100</v>
      </c>
      <c r="C59" s="338" t="s">
        <v>3555</v>
      </c>
      <c r="D59" s="338"/>
      <c r="E59" s="338"/>
      <c r="F59" s="339"/>
    </row>
    <row r="60" spans="1:6" ht="15.75" thickBot="1" x14ac:dyDescent="0.3">
      <c r="A60" s="337">
        <v>9</v>
      </c>
      <c r="B60" s="337">
        <v>52102600100</v>
      </c>
      <c r="C60" s="338" t="s">
        <v>3528</v>
      </c>
      <c r="D60" s="338"/>
      <c r="E60" s="338"/>
      <c r="F60" s="339"/>
    </row>
    <row r="61" spans="1:6" ht="15.75" thickBot="1" x14ac:dyDescent="0.3">
      <c r="A61" s="337">
        <v>10</v>
      </c>
      <c r="B61" s="337">
        <v>52100200100</v>
      </c>
      <c r="C61" s="338" t="s">
        <v>3556</v>
      </c>
      <c r="D61" s="338"/>
      <c r="E61" s="338"/>
      <c r="F61" s="339"/>
    </row>
    <row r="62" spans="1:6" ht="15.75" thickBot="1" x14ac:dyDescent="0.3">
      <c r="A62" s="1409" t="s">
        <v>3515</v>
      </c>
      <c r="B62" s="1410"/>
      <c r="C62" s="1411"/>
      <c r="D62" s="381"/>
      <c r="E62" s="381"/>
      <c r="F62" s="341">
        <f>SUM(F52:F61)</f>
        <v>0</v>
      </c>
    </row>
    <row r="63" spans="1:6" ht="15.75" thickBot="1" x14ac:dyDescent="0.3">
      <c r="A63" s="336"/>
      <c r="B63" s="336">
        <v>5</v>
      </c>
      <c r="C63" s="1412" t="s">
        <v>3557</v>
      </c>
      <c r="D63" s="1413"/>
      <c r="E63" s="1413"/>
      <c r="F63" s="1413"/>
    </row>
    <row r="64" spans="1:6" ht="15.75" thickBot="1" x14ac:dyDescent="0.3">
      <c r="A64" s="337">
        <v>1</v>
      </c>
      <c r="B64" s="337">
        <v>12305500100</v>
      </c>
      <c r="C64" s="338" t="s">
        <v>3558</v>
      </c>
      <c r="D64" s="338"/>
      <c r="E64" s="338"/>
      <c r="F64" s="339"/>
    </row>
    <row r="65" spans="1:6" ht="15.75" thickBot="1" x14ac:dyDescent="0.3">
      <c r="A65" s="337">
        <v>2</v>
      </c>
      <c r="B65" s="337">
        <v>12305600100</v>
      </c>
      <c r="C65" s="338" t="s">
        <v>3559</v>
      </c>
      <c r="D65" s="338"/>
      <c r="E65" s="338"/>
      <c r="F65" s="339"/>
    </row>
    <row r="66" spans="1:6" ht="15.75" thickBot="1" x14ac:dyDescent="0.3">
      <c r="A66" s="337">
        <v>3</v>
      </c>
      <c r="B66" s="337">
        <v>12300300100</v>
      </c>
      <c r="C66" s="338" t="s">
        <v>3560</v>
      </c>
      <c r="D66" s="338"/>
      <c r="E66" s="338"/>
      <c r="F66" s="339"/>
    </row>
    <row r="67" spans="1:6" ht="15.75" thickBot="1" x14ac:dyDescent="0.3">
      <c r="A67" s="337">
        <v>4</v>
      </c>
      <c r="B67" s="337">
        <v>12300100100</v>
      </c>
      <c r="C67" s="338" t="s">
        <v>3561</v>
      </c>
      <c r="D67" s="338"/>
      <c r="E67" s="338"/>
      <c r="F67" s="339"/>
    </row>
    <row r="68" spans="1:6" ht="15.75" thickBot="1" x14ac:dyDescent="0.3">
      <c r="A68" s="337">
        <v>5</v>
      </c>
      <c r="B68" s="337">
        <v>12300400200</v>
      </c>
      <c r="C68" s="338" t="s">
        <v>3562</v>
      </c>
      <c r="D68" s="338"/>
      <c r="E68" s="338"/>
      <c r="F68" s="339"/>
    </row>
    <row r="69" spans="1:6" ht="15.75" thickBot="1" x14ac:dyDescent="0.3">
      <c r="A69" s="1409" t="s">
        <v>3515</v>
      </c>
      <c r="B69" s="1410"/>
      <c r="C69" s="1411"/>
      <c r="D69" s="381"/>
      <c r="E69" s="381"/>
      <c r="F69" s="341">
        <f>SUM(F64:F68)</f>
        <v>0</v>
      </c>
    </row>
    <row r="70" spans="1:6" ht="15.75" thickBot="1" x14ac:dyDescent="0.3">
      <c r="A70" s="336"/>
      <c r="B70" s="336">
        <v>6</v>
      </c>
      <c r="C70" s="1412" t="s">
        <v>3563</v>
      </c>
      <c r="D70" s="1413"/>
      <c r="E70" s="1413"/>
      <c r="F70" s="1413"/>
    </row>
    <row r="71" spans="1:6" ht="15.75" thickBot="1" x14ac:dyDescent="0.3">
      <c r="A71" s="337">
        <v>1</v>
      </c>
      <c r="B71" s="337">
        <v>51300100200</v>
      </c>
      <c r="C71" s="338" t="s">
        <v>3564</v>
      </c>
      <c r="D71" s="338"/>
      <c r="E71" s="338"/>
      <c r="F71" s="339"/>
    </row>
    <row r="72" spans="1:6" ht="15.75" thickBot="1" x14ac:dyDescent="0.3">
      <c r="A72" s="337">
        <v>2</v>
      </c>
      <c r="B72" s="337">
        <v>51300100100</v>
      </c>
      <c r="C72" s="338" t="s">
        <v>3565</v>
      </c>
      <c r="D72" s="338"/>
      <c r="E72" s="338"/>
      <c r="F72" s="339"/>
    </row>
    <row r="73" spans="1:6" ht="15.75" thickBot="1" x14ac:dyDescent="0.3">
      <c r="A73" s="337">
        <v>4</v>
      </c>
      <c r="B73" s="337">
        <v>51400100100</v>
      </c>
      <c r="C73" s="338" t="s">
        <v>3566</v>
      </c>
      <c r="D73" s="338"/>
      <c r="E73" s="338"/>
      <c r="F73" s="339"/>
    </row>
    <row r="74" spans="1:6" ht="15.75" thickBot="1" x14ac:dyDescent="0.3">
      <c r="A74" s="337">
        <v>5</v>
      </c>
      <c r="B74" s="337">
        <v>51400100200</v>
      </c>
      <c r="C74" s="338" t="s">
        <v>3567</v>
      </c>
      <c r="D74" s="338"/>
      <c r="E74" s="338"/>
      <c r="F74" s="339"/>
    </row>
    <row r="75" spans="1:6" ht="15.75" thickBot="1" x14ac:dyDescent="0.3">
      <c r="A75" s="337">
        <v>6</v>
      </c>
      <c r="B75" s="337">
        <v>53905100100</v>
      </c>
      <c r="C75" s="338" t="s">
        <v>3568</v>
      </c>
      <c r="D75" s="338"/>
      <c r="E75" s="338"/>
      <c r="F75" s="339"/>
    </row>
    <row r="76" spans="1:6" ht="15.75" thickBot="1" x14ac:dyDescent="0.3">
      <c r="A76" s="337">
        <v>8</v>
      </c>
      <c r="B76" s="337">
        <v>53905300100</v>
      </c>
      <c r="C76" s="338" t="s">
        <v>3569</v>
      </c>
      <c r="D76" s="338"/>
      <c r="E76" s="338"/>
      <c r="F76" s="339"/>
    </row>
    <row r="77" spans="1:6" ht="15.75" thickBot="1" x14ac:dyDescent="0.3">
      <c r="A77" s="337">
        <v>10</v>
      </c>
      <c r="B77" s="337">
        <v>55200200100</v>
      </c>
      <c r="C77" s="338" t="s">
        <v>3570</v>
      </c>
      <c r="D77" s="338"/>
      <c r="E77" s="338"/>
      <c r="F77" s="339"/>
    </row>
    <row r="78" spans="1:6" ht="15.75" thickBot="1" x14ac:dyDescent="0.3">
      <c r="A78" s="337">
        <v>11</v>
      </c>
      <c r="B78" s="337">
        <v>55200100200</v>
      </c>
      <c r="C78" s="338" t="s">
        <v>3571</v>
      </c>
      <c r="D78" s="338"/>
      <c r="E78" s="338"/>
      <c r="F78" s="339"/>
    </row>
    <row r="79" spans="1:6" ht="15.75" thickBot="1" x14ac:dyDescent="0.3">
      <c r="A79" s="1409" t="s">
        <v>3515</v>
      </c>
      <c r="B79" s="1410"/>
      <c r="C79" s="1411"/>
      <c r="D79" s="381"/>
      <c r="E79" s="381"/>
      <c r="F79" s="341">
        <f>SUM(F71:F78)</f>
        <v>0</v>
      </c>
    </row>
    <row r="80" spans="1:6" ht="15.75" thickBot="1" x14ac:dyDescent="0.3">
      <c r="A80" s="336"/>
      <c r="B80" s="336">
        <v>7</v>
      </c>
      <c r="C80" s="1412" t="s">
        <v>3572</v>
      </c>
      <c r="D80" s="1413"/>
      <c r="E80" s="1413"/>
      <c r="F80" s="1413"/>
    </row>
    <row r="81" spans="1:6" ht="15.75" thickBot="1" x14ac:dyDescent="0.3">
      <c r="A81" s="337">
        <v>1</v>
      </c>
      <c r="B81" s="337">
        <v>25200100100</v>
      </c>
      <c r="C81" s="338" t="s">
        <v>3573</v>
      </c>
      <c r="D81" s="338"/>
      <c r="E81" s="338"/>
      <c r="F81" s="339"/>
    </row>
    <row r="82" spans="1:6" ht="15.75" thickBot="1" x14ac:dyDescent="0.3">
      <c r="A82" s="337">
        <v>2</v>
      </c>
      <c r="B82" s="337">
        <v>25210200100</v>
      </c>
      <c r="C82" s="338" t="s">
        <v>3574</v>
      </c>
      <c r="D82" s="338"/>
      <c r="E82" s="338"/>
      <c r="F82" s="339"/>
    </row>
    <row r="83" spans="1:6" ht="15.75" thickBot="1" x14ac:dyDescent="0.3">
      <c r="A83" s="337">
        <v>3</v>
      </c>
      <c r="B83" s="337">
        <v>25210300100</v>
      </c>
      <c r="C83" s="338" t="s">
        <v>3575</v>
      </c>
      <c r="D83" s="338"/>
      <c r="E83" s="338"/>
      <c r="F83" s="339"/>
    </row>
    <row r="84" spans="1:6" ht="15.75" thickBot="1" x14ac:dyDescent="0.3">
      <c r="A84" s="337">
        <v>5</v>
      </c>
      <c r="B84" s="337">
        <v>25305300100</v>
      </c>
      <c r="C84" s="338" t="s">
        <v>3576</v>
      </c>
      <c r="D84" s="338"/>
      <c r="E84" s="338"/>
      <c r="F84" s="339"/>
    </row>
    <row r="85" spans="1:6" ht="15.75" thickBot="1" x14ac:dyDescent="0.3">
      <c r="A85" s="337">
        <v>6</v>
      </c>
      <c r="B85" s="337">
        <v>25305700100</v>
      </c>
      <c r="C85" s="338" t="s">
        <v>3577</v>
      </c>
      <c r="D85" s="338"/>
      <c r="E85" s="338"/>
      <c r="F85" s="339"/>
    </row>
    <row r="86" spans="1:6" ht="15.75" thickBot="1" x14ac:dyDescent="0.3">
      <c r="A86" s="337">
        <v>7</v>
      </c>
      <c r="B86" s="337">
        <v>26000100100</v>
      </c>
      <c r="C86" s="338" t="s">
        <v>3578</v>
      </c>
      <c r="D86" s="338"/>
      <c r="E86" s="338"/>
      <c r="F86" s="339"/>
    </row>
    <row r="87" spans="1:6" ht="15.75" thickBot="1" x14ac:dyDescent="0.3">
      <c r="A87" s="337">
        <v>9</v>
      </c>
      <c r="B87" s="337">
        <v>22800700100</v>
      </c>
      <c r="C87" s="338" t="s">
        <v>3579</v>
      </c>
      <c r="D87" s="338"/>
      <c r="E87" s="338"/>
      <c r="F87" s="339"/>
    </row>
    <row r="88" spans="1:6" ht="15.75" thickBot="1" x14ac:dyDescent="0.3">
      <c r="A88" s="337">
        <v>10</v>
      </c>
      <c r="B88" s="337">
        <v>22900100100</v>
      </c>
      <c r="C88" s="338" t="s">
        <v>3580</v>
      </c>
      <c r="D88" s="338"/>
      <c r="E88" s="338"/>
      <c r="F88" s="339"/>
    </row>
    <row r="89" spans="1:6" ht="15.75" thickBot="1" x14ac:dyDescent="0.3">
      <c r="A89" s="337">
        <v>11</v>
      </c>
      <c r="B89" s="337">
        <v>22905500100</v>
      </c>
      <c r="C89" s="338" t="s">
        <v>3581</v>
      </c>
      <c r="D89" s="338"/>
      <c r="E89" s="338"/>
      <c r="F89" s="339"/>
    </row>
    <row r="90" spans="1:6" ht="15.75" thickBot="1" x14ac:dyDescent="0.3">
      <c r="A90" s="337">
        <v>12</v>
      </c>
      <c r="B90" s="337">
        <v>23100300100</v>
      </c>
      <c r="C90" s="338" t="s">
        <v>3582</v>
      </c>
      <c r="D90" s="338"/>
      <c r="E90" s="338"/>
      <c r="F90" s="339"/>
    </row>
    <row r="91" spans="1:6" ht="15.75" thickBot="1" x14ac:dyDescent="0.3">
      <c r="A91" s="337">
        <v>13</v>
      </c>
      <c r="B91" s="337">
        <v>23400100100</v>
      </c>
      <c r="C91" s="338" t="s">
        <v>3583</v>
      </c>
      <c r="D91" s="338"/>
      <c r="E91" s="338"/>
      <c r="F91" s="339"/>
    </row>
    <row r="92" spans="1:6" ht="15.75" thickBot="1" x14ac:dyDescent="0.3">
      <c r="A92" s="337">
        <v>14</v>
      </c>
      <c r="B92" s="337">
        <v>23400400100</v>
      </c>
      <c r="C92" s="338" t="s">
        <v>3584</v>
      </c>
      <c r="D92" s="338"/>
      <c r="E92" s="338"/>
      <c r="F92" s="339"/>
    </row>
    <row r="93" spans="1:6" ht="15.75" thickBot="1" x14ac:dyDescent="0.3">
      <c r="A93" s="337">
        <v>15</v>
      </c>
      <c r="B93" s="337">
        <v>26300100100</v>
      </c>
      <c r="C93" s="338" t="s">
        <v>3585</v>
      </c>
      <c r="D93" s="338"/>
      <c r="E93" s="338"/>
      <c r="F93" s="339"/>
    </row>
    <row r="94" spans="1:6" ht="15.75" thickBot="1" x14ac:dyDescent="0.3">
      <c r="A94" s="337">
        <v>19</v>
      </c>
      <c r="B94" s="337">
        <v>22800700200</v>
      </c>
      <c r="C94" s="338" t="s">
        <v>3586</v>
      </c>
      <c r="D94" s="338"/>
      <c r="E94" s="338"/>
      <c r="F94" s="339"/>
    </row>
    <row r="95" spans="1:6" ht="15.75" thickBot="1" x14ac:dyDescent="0.3">
      <c r="A95" s="337">
        <v>20</v>
      </c>
      <c r="B95" s="337">
        <v>26100100100</v>
      </c>
      <c r="C95" s="338" t="s">
        <v>3587</v>
      </c>
      <c r="D95" s="338"/>
      <c r="E95" s="338"/>
      <c r="F95" s="339"/>
    </row>
    <row r="96" spans="1:6" ht="15.75" thickBot="1" x14ac:dyDescent="0.3">
      <c r="A96" s="337">
        <v>21</v>
      </c>
      <c r="B96" s="337">
        <v>26300100200</v>
      </c>
      <c r="C96" s="338" t="s">
        <v>3588</v>
      </c>
      <c r="D96" s="338"/>
      <c r="E96" s="338"/>
      <c r="F96" s="339"/>
    </row>
    <row r="97" spans="1:6" ht="15.75" thickBot="1" x14ac:dyDescent="0.3">
      <c r="A97" s="337">
        <v>22</v>
      </c>
      <c r="B97" s="337">
        <v>23400100300</v>
      </c>
      <c r="C97" s="338" t="s">
        <v>3589</v>
      </c>
      <c r="D97" s="338"/>
      <c r="E97" s="338"/>
      <c r="F97" s="340"/>
    </row>
    <row r="98" spans="1:6" ht="15.75" thickBot="1" x14ac:dyDescent="0.3">
      <c r="A98" s="1409" t="s">
        <v>3515</v>
      </c>
      <c r="B98" s="1410"/>
      <c r="C98" s="1411"/>
      <c r="D98" s="381"/>
      <c r="E98" s="381"/>
      <c r="F98" s="341">
        <f>SUM(F81:F97)</f>
        <v>0</v>
      </c>
    </row>
    <row r="99" spans="1:6" ht="15.75" thickBot="1" x14ac:dyDescent="0.3">
      <c r="A99" s="336"/>
      <c r="B99" s="336">
        <v>8</v>
      </c>
      <c r="C99" s="1412" t="s">
        <v>3590</v>
      </c>
      <c r="D99" s="1413"/>
      <c r="E99" s="1413"/>
      <c r="F99" s="1413"/>
    </row>
    <row r="100" spans="1:6" ht="15.75" thickBot="1" x14ac:dyDescent="0.3">
      <c r="A100" s="337">
        <v>2</v>
      </c>
      <c r="B100" s="337">
        <v>53505300100</v>
      </c>
      <c r="C100" s="338" t="s">
        <v>3591</v>
      </c>
      <c r="D100" s="338"/>
      <c r="E100" s="338"/>
      <c r="F100" s="339"/>
    </row>
    <row r="101" spans="1:6" ht="15.75" thickBot="1" x14ac:dyDescent="0.3">
      <c r="A101" s="337">
        <v>3</v>
      </c>
      <c r="B101" s="337">
        <v>53500100100</v>
      </c>
      <c r="C101" s="338" t="s">
        <v>3592</v>
      </c>
      <c r="D101" s="338"/>
      <c r="E101" s="338"/>
      <c r="F101" s="339"/>
    </row>
    <row r="102" spans="1:6" ht="15.75" thickBot="1" x14ac:dyDescent="0.3">
      <c r="A102" s="337">
        <v>7</v>
      </c>
      <c r="B102" s="337">
        <v>53500100200</v>
      </c>
      <c r="C102" s="338" t="s">
        <v>3593</v>
      </c>
      <c r="D102" s="338"/>
      <c r="E102" s="338"/>
      <c r="F102" s="339"/>
    </row>
    <row r="103" spans="1:6" ht="15.75" thickBot="1" x14ac:dyDescent="0.3">
      <c r="A103" s="1409" t="s">
        <v>3515</v>
      </c>
      <c r="B103" s="1410"/>
      <c r="C103" s="1411"/>
      <c r="D103" s="381"/>
      <c r="E103" s="381"/>
      <c r="F103" s="341">
        <f>SUM(F100:F102)</f>
        <v>0</v>
      </c>
    </row>
    <row r="104" spans="1:6" ht="15.75" thickBot="1" x14ac:dyDescent="0.3">
      <c r="A104" s="336"/>
      <c r="B104" s="336">
        <v>9</v>
      </c>
      <c r="C104" s="1412" t="s">
        <v>3594</v>
      </c>
      <c r="D104" s="1413"/>
      <c r="E104" s="1413"/>
      <c r="F104" s="1413"/>
    </row>
    <row r="105" spans="1:6" ht="15.75" thickBot="1" x14ac:dyDescent="0.3">
      <c r="A105" s="337">
        <v>1</v>
      </c>
      <c r="B105" s="337">
        <v>45100200100</v>
      </c>
      <c r="C105" s="338" t="s">
        <v>3595</v>
      </c>
      <c r="D105" s="338"/>
      <c r="E105" s="338"/>
      <c r="F105" s="340">
        <v>0</v>
      </c>
    </row>
    <row r="106" spans="1:6" ht="15.75" thickBot="1" x14ac:dyDescent="0.3">
      <c r="A106" s="1409" t="s">
        <v>3515</v>
      </c>
      <c r="B106" s="1410"/>
      <c r="C106" s="1411"/>
      <c r="D106" s="381"/>
      <c r="E106" s="381"/>
      <c r="F106" s="345">
        <f>SUM(F105)</f>
        <v>0</v>
      </c>
    </row>
    <row r="107" spans="1:6" ht="15.75" thickBot="1" x14ac:dyDescent="0.3">
      <c r="A107" s="336"/>
      <c r="B107" s="336">
        <v>10</v>
      </c>
      <c r="C107" s="1412" t="s">
        <v>3596</v>
      </c>
      <c r="D107" s="1413"/>
      <c r="E107" s="1413"/>
      <c r="F107" s="1413"/>
    </row>
    <row r="108" spans="1:6" ht="15.75" thickBot="1" x14ac:dyDescent="0.3">
      <c r="A108" s="337">
        <v>1</v>
      </c>
      <c r="B108" s="337">
        <v>31800100100</v>
      </c>
      <c r="C108" s="338" t="s">
        <v>3597</v>
      </c>
      <c r="D108" s="338"/>
      <c r="E108" s="338"/>
      <c r="F108" s="339"/>
    </row>
    <row r="109" spans="1:6" ht="15.75" thickBot="1" x14ac:dyDescent="0.3">
      <c r="A109" s="337">
        <v>2</v>
      </c>
      <c r="B109" s="337">
        <v>31801100100</v>
      </c>
      <c r="C109" s="338" t="s">
        <v>3598</v>
      </c>
      <c r="D109" s="338"/>
      <c r="E109" s="338"/>
      <c r="F109" s="339"/>
    </row>
    <row r="110" spans="1:6" ht="15.75" thickBot="1" x14ac:dyDescent="0.3">
      <c r="A110" s="337">
        <v>3</v>
      </c>
      <c r="B110" s="337">
        <v>31801200100</v>
      </c>
      <c r="C110" s="338" t="s">
        <v>3599</v>
      </c>
      <c r="D110" s="338"/>
      <c r="E110" s="338"/>
      <c r="F110" s="339"/>
    </row>
    <row r="111" spans="1:6" ht="15.75" thickBot="1" x14ac:dyDescent="0.3">
      <c r="A111" s="337">
        <v>4</v>
      </c>
      <c r="B111" s="337">
        <v>31801300100</v>
      </c>
      <c r="C111" s="338" t="s">
        <v>3600</v>
      </c>
      <c r="D111" s="338"/>
      <c r="E111" s="338"/>
      <c r="F111" s="339"/>
    </row>
    <row r="112" spans="1:6" ht="15.75" thickBot="1" x14ac:dyDescent="0.3">
      <c r="A112" s="337">
        <v>5</v>
      </c>
      <c r="B112" s="337">
        <v>32600100100</v>
      </c>
      <c r="C112" s="338" t="s">
        <v>3601</v>
      </c>
      <c r="D112" s="338"/>
      <c r="E112" s="338"/>
      <c r="F112" s="339"/>
    </row>
    <row r="113" spans="1:6" ht="15.75" thickBot="1" x14ac:dyDescent="0.3">
      <c r="A113" s="337">
        <v>6</v>
      </c>
      <c r="B113" s="337">
        <v>32600200100</v>
      </c>
      <c r="C113" s="338" t="s">
        <v>3602</v>
      </c>
      <c r="D113" s="338"/>
      <c r="E113" s="338"/>
      <c r="F113" s="339"/>
    </row>
    <row r="114" spans="1:6" ht="15.75" thickBot="1" x14ac:dyDescent="0.3">
      <c r="A114" s="337">
        <v>7</v>
      </c>
      <c r="B114" s="337">
        <v>32600300100</v>
      </c>
      <c r="C114" s="338" t="s">
        <v>3603</v>
      </c>
      <c r="D114" s="338"/>
      <c r="E114" s="338"/>
      <c r="F114" s="339"/>
    </row>
    <row r="115" spans="1:6" ht="15.75" thickBot="1" x14ac:dyDescent="0.3">
      <c r="A115" s="337">
        <v>8</v>
      </c>
      <c r="B115" s="337">
        <v>32605200100</v>
      </c>
      <c r="C115" s="338" t="s">
        <v>3604</v>
      </c>
      <c r="D115" s="338"/>
      <c r="E115" s="338"/>
      <c r="F115" s="339"/>
    </row>
    <row r="116" spans="1:6" ht="15.75" thickBot="1" x14ac:dyDescent="0.3">
      <c r="A116" s="337">
        <v>9</v>
      </c>
      <c r="B116" s="337">
        <v>32605200200</v>
      </c>
      <c r="C116" s="338" t="s">
        <v>3605</v>
      </c>
      <c r="D116" s="338"/>
      <c r="E116" s="338"/>
      <c r="F116" s="339"/>
    </row>
    <row r="117" spans="1:6" ht="15.75" thickBot="1" x14ac:dyDescent="0.3">
      <c r="A117" s="337">
        <v>11</v>
      </c>
      <c r="B117" s="337">
        <v>32605200300</v>
      </c>
      <c r="C117" s="338" t="s">
        <v>3606</v>
      </c>
      <c r="D117" s="338"/>
      <c r="E117" s="338"/>
      <c r="F117" s="339"/>
    </row>
    <row r="118" spans="1:6" ht="15.75" thickBot="1" x14ac:dyDescent="0.3">
      <c r="A118" s="1409" t="s">
        <v>3515</v>
      </c>
      <c r="B118" s="1410"/>
      <c r="C118" s="1411"/>
      <c r="D118" s="381"/>
      <c r="E118" s="381"/>
      <c r="F118" s="341">
        <f>SUM(F108:F117)</f>
        <v>0</v>
      </c>
    </row>
    <row r="119" spans="1:6" ht="15.75" thickBot="1" x14ac:dyDescent="0.3">
      <c r="A119" s="336"/>
      <c r="B119" s="336">
        <v>11</v>
      </c>
      <c r="C119" s="1412" t="s">
        <v>3607</v>
      </c>
      <c r="D119" s="1413"/>
      <c r="E119" s="1413"/>
      <c r="F119" s="1413"/>
    </row>
    <row r="120" spans="1:6" ht="15.75" thickBot="1" x14ac:dyDescent="0.3">
      <c r="A120" s="337">
        <v>2</v>
      </c>
      <c r="B120" s="337">
        <v>23800400100</v>
      </c>
      <c r="C120" s="338" t="s">
        <v>3608</v>
      </c>
      <c r="D120" s="338"/>
      <c r="E120" s="338"/>
      <c r="F120" s="339"/>
    </row>
    <row r="121" spans="1:6" ht="15.75" thickBot="1" x14ac:dyDescent="0.3">
      <c r="A121" s="337">
        <v>3</v>
      </c>
      <c r="B121" s="337">
        <v>22000800100</v>
      </c>
      <c r="C121" s="338" t="s">
        <v>3609</v>
      </c>
      <c r="D121" s="338"/>
      <c r="E121" s="338"/>
      <c r="F121" s="340"/>
    </row>
    <row r="122" spans="1:6" ht="15.75" thickBot="1" x14ac:dyDescent="0.3">
      <c r="A122" s="337">
        <v>4</v>
      </c>
      <c r="B122" s="337">
        <v>23800100100</v>
      </c>
      <c r="C122" s="338" t="s">
        <v>3610</v>
      </c>
      <c r="D122" s="338"/>
      <c r="E122" s="338"/>
      <c r="F122" s="339"/>
    </row>
    <row r="123" spans="1:6" ht="15.75" thickBot="1" x14ac:dyDescent="0.3">
      <c r="A123" s="337">
        <v>5</v>
      </c>
      <c r="B123" s="337">
        <v>23800100200</v>
      </c>
      <c r="C123" s="338" t="s">
        <v>3611</v>
      </c>
      <c r="D123" s="338"/>
      <c r="E123" s="338"/>
      <c r="F123" s="339"/>
    </row>
    <row r="124" spans="1:6" ht="15.75" thickBot="1" x14ac:dyDescent="0.3">
      <c r="A124" s="337">
        <v>6</v>
      </c>
      <c r="B124" s="337">
        <v>23800100300</v>
      </c>
      <c r="C124" s="338" t="s">
        <v>3612</v>
      </c>
      <c r="D124" s="338"/>
      <c r="E124" s="338"/>
      <c r="F124" s="339"/>
    </row>
    <row r="125" spans="1:6" ht="15.75" thickBot="1" x14ac:dyDescent="0.3">
      <c r="A125" s="337">
        <v>7</v>
      </c>
      <c r="B125" s="337">
        <v>11101000100</v>
      </c>
      <c r="C125" s="338" t="s">
        <v>3613</v>
      </c>
      <c r="D125" s="338"/>
      <c r="E125" s="338"/>
      <c r="F125" s="339"/>
    </row>
    <row r="126" spans="1:6" ht="15.75" thickBot="1" x14ac:dyDescent="0.3">
      <c r="A126" s="337">
        <v>8</v>
      </c>
      <c r="B126" s="337">
        <v>14000100100</v>
      </c>
      <c r="C126" s="338" t="s">
        <v>3614</v>
      </c>
      <c r="D126" s="338"/>
      <c r="E126" s="338"/>
      <c r="F126" s="339"/>
    </row>
    <row r="127" spans="1:6" ht="15.75" thickBot="1" x14ac:dyDescent="0.3">
      <c r="A127" s="337">
        <v>9</v>
      </c>
      <c r="B127" s="337">
        <v>14000200100</v>
      </c>
      <c r="C127" s="338" t="s">
        <v>3615</v>
      </c>
      <c r="D127" s="338"/>
      <c r="E127" s="338"/>
      <c r="F127" s="339"/>
    </row>
    <row r="128" spans="1:6" ht="15.75" thickBot="1" x14ac:dyDescent="0.3">
      <c r="A128" s="337">
        <v>11</v>
      </c>
      <c r="B128" s="337">
        <v>11105100100</v>
      </c>
      <c r="C128" s="338" t="s">
        <v>3616</v>
      </c>
      <c r="D128" s="338"/>
      <c r="E128" s="338"/>
      <c r="F128" s="339"/>
    </row>
    <row r="129" spans="1:6" ht="15.75" thickBot="1" x14ac:dyDescent="0.3">
      <c r="A129" s="337">
        <v>12</v>
      </c>
      <c r="B129" s="337">
        <v>22000100100</v>
      </c>
      <c r="C129" s="338" t="s">
        <v>3617</v>
      </c>
      <c r="D129" s="338"/>
      <c r="E129" s="338"/>
      <c r="F129" s="339"/>
    </row>
    <row r="130" spans="1:6" ht="15.75" thickBot="1" x14ac:dyDescent="0.3">
      <c r="A130" s="337">
        <v>13</v>
      </c>
      <c r="B130" s="337">
        <v>22000100200</v>
      </c>
      <c r="C130" s="338" t="s">
        <v>3618</v>
      </c>
      <c r="D130" s="338"/>
      <c r="E130" s="338"/>
      <c r="F130" s="339"/>
    </row>
    <row r="131" spans="1:6" ht="15.75" thickBot="1" x14ac:dyDescent="0.3">
      <c r="A131" s="337">
        <v>14</v>
      </c>
      <c r="B131" s="337">
        <v>22000200100</v>
      </c>
      <c r="C131" s="338" t="s">
        <v>3619</v>
      </c>
      <c r="D131" s="338"/>
      <c r="E131" s="338"/>
      <c r="F131" s="339"/>
    </row>
    <row r="132" spans="1:6" ht="15.75" thickBot="1" x14ac:dyDescent="0.3">
      <c r="A132" s="337">
        <v>15</v>
      </c>
      <c r="B132" s="337">
        <v>22000700100</v>
      </c>
      <c r="C132" s="338" t="s">
        <v>3620</v>
      </c>
      <c r="D132" s="338"/>
      <c r="E132" s="338"/>
      <c r="F132" s="339"/>
    </row>
    <row r="133" spans="1:6" ht="15.75" thickBot="1" x14ac:dyDescent="0.3">
      <c r="A133" s="337">
        <v>16</v>
      </c>
      <c r="B133" s="337">
        <v>23800100500</v>
      </c>
      <c r="C133" s="338" t="s">
        <v>3621</v>
      </c>
      <c r="D133" s="338"/>
      <c r="E133" s="338"/>
      <c r="F133" s="339"/>
    </row>
    <row r="134" spans="1:6" ht="15.75" thickBot="1" x14ac:dyDescent="0.3">
      <c r="A134" s="337">
        <v>17</v>
      </c>
      <c r="B134" s="337">
        <v>23800100600</v>
      </c>
      <c r="C134" s="338" t="s">
        <v>3622</v>
      </c>
      <c r="D134" s="338"/>
      <c r="E134" s="338"/>
      <c r="F134" s="339"/>
    </row>
    <row r="135" spans="1:6" ht="15.75" thickBot="1" x14ac:dyDescent="0.3">
      <c r="A135" s="337">
        <v>18</v>
      </c>
      <c r="B135" s="337">
        <v>22000100400</v>
      </c>
      <c r="C135" s="338" t="s">
        <v>3623</v>
      </c>
      <c r="D135" s="338"/>
      <c r="E135" s="338"/>
      <c r="F135" s="339"/>
    </row>
    <row r="136" spans="1:6" ht="15.75" thickBot="1" x14ac:dyDescent="0.3">
      <c r="A136" s="337">
        <v>19</v>
      </c>
      <c r="B136" s="337">
        <v>22000700200</v>
      </c>
      <c r="C136" s="338" t="s">
        <v>3624</v>
      </c>
      <c r="D136" s="338"/>
      <c r="E136" s="338"/>
      <c r="F136" s="339"/>
    </row>
    <row r="137" spans="1:6" ht="15.75" thickBot="1" x14ac:dyDescent="0.3">
      <c r="A137" s="1409" t="s">
        <v>3515</v>
      </c>
      <c r="B137" s="1410"/>
      <c r="C137" s="1411"/>
      <c r="D137" s="381"/>
      <c r="E137" s="381"/>
      <c r="F137" s="341">
        <f>SUM(F120:F136)</f>
        <v>0</v>
      </c>
    </row>
    <row r="138" spans="1:6" ht="15.75" thickBot="1" x14ac:dyDescent="0.3">
      <c r="A138" s="336"/>
      <c r="B138" s="336">
        <v>12</v>
      </c>
      <c r="C138" s="1412" t="s">
        <v>3625</v>
      </c>
      <c r="D138" s="1413"/>
      <c r="E138" s="1413"/>
      <c r="F138" s="1413"/>
    </row>
    <row r="139" spans="1:6" ht="15.75" thickBot="1" x14ac:dyDescent="0.3">
      <c r="A139" s="337">
        <v>1</v>
      </c>
      <c r="B139" s="337">
        <v>11100100100</v>
      </c>
      <c r="C139" s="338" t="s">
        <v>3626</v>
      </c>
      <c r="D139" s="338"/>
      <c r="E139" s="338"/>
      <c r="F139" s="339"/>
    </row>
    <row r="140" spans="1:6" ht="15.75" thickBot="1" x14ac:dyDescent="0.3">
      <c r="A140" s="337">
        <v>2</v>
      </c>
      <c r="B140" s="337">
        <v>11100100200</v>
      </c>
      <c r="C140" s="338" t="s">
        <v>3627</v>
      </c>
      <c r="D140" s="338"/>
      <c r="E140" s="338"/>
      <c r="F140" s="339"/>
    </row>
    <row r="141" spans="1:6" ht="15.75" thickBot="1" x14ac:dyDescent="0.3">
      <c r="A141" s="337">
        <v>5</v>
      </c>
      <c r="B141" s="337">
        <v>11100200100</v>
      </c>
      <c r="C141" s="338" t="s">
        <v>3628</v>
      </c>
      <c r="D141" s="338"/>
      <c r="E141" s="338"/>
      <c r="F141" s="339"/>
    </row>
    <row r="142" spans="1:6" ht="15.75" thickBot="1" x14ac:dyDescent="0.3">
      <c r="A142" s="337">
        <v>6</v>
      </c>
      <c r="B142" s="337">
        <v>11100200300</v>
      </c>
      <c r="C142" s="338" t="s">
        <v>3629</v>
      </c>
      <c r="D142" s="338"/>
      <c r="E142" s="338"/>
      <c r="F142" s="339"/>
    </row>
    <row r="143" spans="1:6" ht="15.75" thickBot="1" x14ac:dyDescent="0.3">
      <c r="A143" s="337">
        <v>9</v>
      </c>
      <c r="B143" s="337">
        <v>11100300100</v>
      </c>
      <c r="C143" s="338" t="s">
        <v>3630</v>
      </c>
      <c r="D143" s="338"/>
      <c r="E143" s="338"/>
      <c r="F143" s="339"/>
    </row>
    <row r="144" spans="1:6" ht="15.75" thickBot="1" x14ac:dyDescent="0.3">
      <c r="A144" s="337">
        <v>10</v>
      </c>
      <c r="B144" s="337">
        <v>12400400100</v>
      </c>
      <c r="C144" s="338" t="s">
        <v>3631</v>
      </c>
      <c r="D144" s="338"/>
      <c r="E144" s="338"/>
      <c r="F144" s="339"/>
    </row>
    <row r="145" spans="1:6" ht="15.75" thickBot="1" x14ac:dyDescent="0.3">
      <c r="A145" s="337">
        <v>11</v>
      </c>
      <c r="B145" s="337">
        <v>11100800100</v>
      </c>
      <c r="C145" s="338" t="s">
        <v>3632</v>
      </c>
      <c r="D145" s="338"/>
      <c r="E145" s="338"/>
      <c r="F145" s="340"/>
    </row>
    <row r="146" spans="1:6" ht="15.75" thickBot="1" x14ac:dyDescent="0.3">
      <c r="A146" s="337">
        <v>12</v>
      </c>
      <c r="B146" s="337">
        <v>12400700100</v>
      </c>
      <c r="C146" s="338" t="s">
        <v>3633</v>
      </c>
      <c r="D146" s="338"/>
      <c r="E146" s="338"/>
      <c r="F146" s="339"/>
    </row>
    <row r="147" spans="1:6" ht="15.75" thickBot="1" x14ac:dyDescent="0.3">
      <c r="A147" s="337">
        <v>13</v>
      </c>
      <c r="B147" s="337">
        <v>12500100100</v>
      </c>
      <c r="C147" s="338" t="s">
        <v>3634</v>
      </c>
      <c r="D147" s="338"/>
      <c r="E147" s="338"/>
      <c r="F147" s="339"/>
    </row>
    <row r="148" spans="1:6" ht="15.75" thickBot="1" x14ac:dyDescent="0.3">
      <c r="A148" s="337">
        <v>14</v>
      </c>
      <c r="B148" s="337">
        <v>12500100200</v>
      </c>
      <c r="C148" s="338" t="s">
        <v>3635</v>
      </c>
      <c r="D148" s="338"/>
      <c r="E148" s="338"/>
      <c r="F148" s="339"/>
    </row>
    <row r="149" spans="1:6" ht="15.75" thickBot="1" x14ac:dyDescent="0.3">
      <c r="A149" s="337">
        <v>15</v>
      </c>
      <c r="B149" s="337">
        <v>12500600100</v>
      </c>
      <c r="C149" s="338" t="s">
        <v>3636</v>
      </c>
      <c r="D149" s="338"/>
      <c r="E149" s="338"/>
      <c r="F149" s="339"/>
    </row>
    <row r="150" spans="1:6" ht="15.75" thickBot="1" x14ac:dyDescent="0.3">
      <c r="A150" s="337">
        <v>16</v>
      </c>
      <c r="B150" s="337">
        <v>12500700100</v>
      </c>
      <c r="C150" s="338" t="s">
        <v>3637</v>
      </c>
      <c r="D150" s="338"/>
      <c r="E150" s="338"/>
      <c r="F150" s="339"/>
    </row>
    <row r="151" spans="1:6" ht="15.75" thickBot="1" x14ac:dyDescent="0.3">
      <c r="A151" s="337">
        <v>17</v>
      </c>
      <c r="B151" s="337">
        <v>11101300100</v>
      </c>
      <c r="C151" s="338" t="s">
        <v>3638</v>
      </c>
      <c r="D151" s="338"/>
      <c r="E151" s="338"/>
      <c r="F151" s="339"/>
    </row>
    <row r="152" spans="1:6" ht="15.75" thickBot="1" x14ac:dyDescent="0.3">
      <c r="A152" s="337">
        <v>18</v>
      </c>
      <c r="B152" s="337">
        <v>12500700200</v>
      </c>
      <c r="C152" s="338" t="s">
        <v>3639</v>
      </c>
      <c r="D152" s="338"/>
      <c r="E152" s="338"/>
      <c r="F152" s="339"/>
    </row>
    <row r="153" spans="1:6" ht="15.75" thickBot="1" x14ac:dyDescent="0.3">
      <c r="A153" s="337">
        <v>19</v>
      </c>
      <c r="B153" s="337">
        <v>11101300200</v>
      </c>
      <c r="C153" s="338" t="s">
        <v>3625</v>
      </c>
      <c r="D153" s="338"/>
      <c r="E153" s="338"/>
      <c r="F153" s="339"/>
    </row>
    <row r="154" spans="1:6" ht="15.75" thickBot="1" x14ac:dyDescent="0.3">
      <c r="A154" s="337">
        <v>21</v>
      </c>
      <c r="B154" s="337">
        <v>11101400100</v>
      </c>
      <c r="C154" s="338" t="s">
        <v>3640</v>
      </c>
      <c r="D154" s="338"/>
      <c r="E154" s="338"/>
      <c r="F154" s="339"/>
    </row>
    <row r="155" spans="1:6" ht="15.75" thickBot="1" x14ac:dyDescent="0.3">
      <c r="A155" s="337">
        <v>22</v>
      </c>
      <c r="B155" s="337">
        <v>11101700100</v>
      </c>
      <c r="C155" s="338" t="s">
        <v>3641</v>
      </c>
      <c r="D155" s="338"/>
      <c r="E155" s="338"/>
      <c r="F155" s="339"/>
    </row>
    <row r="156" spans="1:6" ht="15.75" thickBot="1" x14ac:dyDescent="0.3">
      <c r="A156" s="337">
        <v>23</v>
      </c>
      <c r="B156" s="337">
        <v>11102100100</v>
      </c>
      <c r="C156" s="338" t="s">
        <v>3642</v>
      </c>
      <c r="D156" s="338"/>
      <c r="E156" s="338"/>
      <c r="F156" s="339"/>
    </row>
    <row r="157" spans="1:6" ht="15.75" thickBot="1" x14ac:dyDescent="0.3">
      <c r="A157" s="337">
        <v>24</v>
      </c>
      <c r="B157" s="337">
        <v>11102100200</v>
      </c>
      <c r="C157" s="338" t="s">
        <v>3643</v>
      </c>
      <c r="D157" s="338"/>
      <c r="E157" s="338"/>
      <c r="F157" s="339"/>
    </row>
    <row r="158" spans="1:6" ht="15.75" thickBot="1" x14ac:dyDescent="0.3">
      <c r="A158" s="337">
        <v>25</v>
      </c>
      <c r="B158" s="337">
        <v>12500800100</v>
      </c>
      <c r="C158" s="338" t="s">
        <v>3644</v>
      </c>
      <c r="D158" s="338"/>
      <c r="E158" s="338"/>
      <c r="F158" s="339"/>
    </row>
    <row r="159" spans="1:6" ht="15.75" thickBot="1" x14ac:dyDescent="0.3">
      <c r="A159" s="337">
        <v>26</v>
      </c>
      <c r="B159" s="337">
        <v>11103500100</v>
      </c>
      <c r="C159" s="338" t="s">
        <v>3645</v>
      </c>
      <c r="D159" s="338"/>
      <c r="E159" s="338"/>
      <c r="F159" s="339"/>
    </row>
    <row r="160" spans="1:6" ht="15.75" thickBot="1" x14ac:dyDescent="0.3">
      <c r="A160" s="337">
        <v>27</v>
      </c>
      <c r="B160" s="337">
        <v>11103700100</v>
      </c>
      <c r="C160" s="338" t="s">
        <v>3646</v>
      </c>
      <c r="D160" s="338"/>
      <c r="E160" s="338"/>
      <c r="F160" s="339"/>
    </row>
    <row r="161" spans="1:6" ht="15.75" thickBot="1" x14ac:dyDescent="0.3">
      <c r="A161" s="337">
        <v>28</v>
      </c>
      <c r="B161" s="337">
        <v>11103800100</v>
      </c>
      <c r="C161" s="338" t="s">
        <v>3647</v>
      </c>
      <c r="D161" s="338"/>
      <c r="E161" s="338"/>
      <c r="F161" s="339"/>
    </row>
    <row r="162" spans="1:6" ht="15.75" thickBot="1" x14ac:dyDescent="0.3">
      <c r="A162" s="337">
        <v>29</v>
      </c>
      <c r="B162" s="337">
        <v>14700100100</v>
      </c>
      <c r="C162" s="338" t="s">
        <v>3648</v>
      </c>
      <c r="D162" s="338"/>
      <c r="E162" s="338"/>
      <c r="F162" s="339"/>
    </row>
    <row r="163" spans="1:6" ht="15.75" thickBot="1" x14ac:dyDescent="0.3">
      <c r="A163" s="337">
        <v>30</v>
      </c>
      <c r="B163" s="337">
        <v>11104400100</v>
      </c>
      <c r="C163" s="338" t="s">
        <v>3649</v>
      </c>
      <c r="D163" s="338"/>
      <c r="E163" s="338"/>
      <c r="F163" s="339"/>
    </row>
    <row r="164" spans="1:6" ht="15.75" thickBot="1" x14ac:dyDescent="0.3">
      <c r="A164" s="337">
        <v>31</v>
      </c>
      <c r="B164" s="337">
        <v>14800100100</v>
      </c>
      <c r="C164" s="338" t="s">
        <v>3650</v>
      </c>
      <c r="D164" s="338"/>
      <c r="E164" s="338"/>
      <c r="F164" s="339"/>
    </row>
    <row r="165" spans="1:6" ht="15.75" thickBot="1" x14ac:dyDescent="0.3">
      <c r="A165" s="337">
        <v>32</v>
      </c>
      <c r="B165" s="337">
        <v>14800100200</v>
      </c>
      <c r="C165" s="338" t="s">
        <v>3651</v>
      </c>
      <c r="D165" s="338"/>
      <c r="E165" s="338"/>
      <c r="F165" s="339"/>
    </row>
    <row r="166" spans="1:6" ht="15.75" thickBot="1" x14ac:dyDescent="0.3">
      <c r="A166" s="337">
        <v>33</v>
      </c>
      <c r="B166" s="337">
        <v>11105200100</v>
      </c>
      <c r="C166" s="338" t="s">
        <v>3652</v>
      </c>
      <c r="D166" s="338"/>
      <c r="E166" s="338"/>
      <c r="F166" s="339"/>
    </row>
    <row r="167" spans="1:6" ht="15.75" thickBot="1" x14ac:dyDescent="0.3">
      <c r="A167" s="337">
        <v>34</v>
      </c>
      <c r="B167" s="337">
        <v>55100100100</v>
      </c>
      <c r="C167" s="338" t="s">
        <v>3653</v>
      </c>
      <c r="D167" s="338"/>
      <c r="E167" s="338"/>
      <c r="F167" s="339"/>
    </row>
    <row r="168" spans="1:6" ht="15.75" thickBot="1" x14ac:dyDescent="0.3">
      <c r="A168" s="337">
        <v>35</v>
      </c>
      <c r="B168" s="337">
        <v>55100100200</v>
      </c>
      <c r="C168" s="338" t="s">
        <v>3654</v>
      </c>
      <c r="D168" s="338"/>
      <c r="E168" s="338"/>
      <c r="F168" s="339"/>
    </row>
    <row r="169" spans="1:6" ht="15.75" thickBot="1" x14ac:dyDescent="0.3">
      <c r="A169" s="337">
        <v>37</v>
      </c>
      <c r="B169" s="337">
        <v>11113200100</v>
      </c>
      <c r="C169" s="338" t="s">
        <v>3655</v>
      </c>
      <c r="D169" s="338"/>
      <c r="E169" s="338"/>
      <c r="F169" s="339"/>
    </row>
    <row r="170" spans="1:6" ht="15.75" thickBot="1" x14ac:dyDescent="0.3">
      <c r="A170" s="337">
        <v>38</v>
      </c>
      <c r="B170" s="337">
        <v>12400400200</v>
      </c>
      <c r="C170" s="338" t="s">
        <v>3656</v>
      </c>
      <c r="D170" s="338"/>
      <c r="E170" s="338"/>
      <c r="F170" s="339"/>
    </row>
    <row r="171" spans="1:6" ht="15.75" thickBot="1" x14ac:dyDescent="0.3">
      <c r="A171" s="337">
        <v>39</v>
      </c>
      <c r="B171" s="337">
        <v>11111500100</v>
      </c>
      <c r="C171" s="338" t="s">
        <v>3657</v>
      </c>
      <c r="D171" s="338"/>
      <c r="E171" s="338"/>
      <c r="F171" s="339"/>
    </row>
    <row r="172" spans="1:6" ht="15.75" thickBot="1" x14ac:dyDescent="0.3">
      <c r="A172" s="337">
        <v>42</v>
      </c>
      <c r="B172" s="337">
        <v>12500100300</v>
      </c>
      <c r="C172" s="338" t="s">
        <v>3658</v>
      </c>
      <c r="D172" s="338"/>
      <c r="E172" s="338"/>
      <c r="F172" s="339"/>
    </row>
    <row r="173" spans="1:6" ht="15.75" thickBot="1" x14ac:dyDescent="0.3">
      <c r="A173" s="337">
        <v>43</v>
      </c>
      <c r="B173" s="337">
        <v>11103500200</v>
      </c>
      <c r="C173" s="338" t="s">
        <v>3659</v>
      </c>
      <c r="D173" s="338"/>
      <c r="E173" s="338"/>
      <c r="F173" s="339"/>
    </row>
    <row r="174" spans="1:6" ht="15.75" thickBot="1" x14ac:dyDescent="0.3">
      <c r="A174" s="337">
        <v>46</v>
      </c>
      <c r="B174" s="337">
        <v>12500700300</v>
      </c>
      <c r="C174" s="338" t="s">
        <v>3660</v>
      </c>
      <c r="D174" s="338"/>
      <c r="E174" s="338"/>
      <c r="F174" s="339"/>
    </row>
    <row r="175" spans="1:6" ht="15.75" thickBot="1" x14ac:dyDescent="0.3">
      <c r="A175" s="1409" t="s">
        <v>3515</v>
      </c>
      <c r="B175" s="1410"/>
      <c r="C175" s="1411"/>
      <c r="D175" s="381"/>
      <c r="E175" s="381"/>
      <c r="F175" s="341">
        <f>SUM(F139:F174)</f>
        <v>0</v>
      </c>
    </row>
    <row r="176" spans="1:6" ht="15.75" thickBot="1" x14ac:dyDescent="0.3">
      <c r="A176" s="336"/>
      <c r="B176" s="336">
        <v>13</v>
      </c>
      <c r="C176" s="1412" t="s">
        <v>3661</v>
      </c>
      <c r="D176" s="1413"/>
      <c r="E176" s="1413"/>
      <c r="F176" s="1413"/>
    </row>
    <row r="177" spans="1:6" ht="15.75" thickBot="1" x14ac:dyDescent="0.3">
      <c r="A177" s="337">
        <v>1</v>
      </c>
      <c r="B177" s="337">
        <v>11200300100</v>
      </c>
      <c r="C177" s="338" t="s">
        <v>3662</v>
      </c>
      <c r="D177" s="338"/>
      <c r="E177" s="338"/>
      <c r="F177" s="339"/>
    </row>
    <row r="178" spans="1:6" ht="15.75" thickBot="1" x14ac:dyDescent="0.3">
      <c r="A178" s="337">
        <v>2</v>
      </c>
      <c r="B178" s="337">
        <v>11200400100</v>
      </c>
      <c r="C178" s="338" t="s">
        <v>3663</v>
      </c>
      <c r="D178" s="338"/>
      <c r="E178" s="338"/>
      <c r="F178" s="339"/>
    </row>
    <row r="179" spans="1:6" ht="15.75" thickBot="1" x14ac:dyDescent="0.3">
      <c r="A179" s="337">
        <v>3</v>
      </c>
      <c r="B179" s="337">
        <v>11202100100</v>
      </c>
      <c r="C179" s="338" t="s">
        <v>3664</v>
      </c>
      <c r="D179" s="338"/>
      <c r="E179" s="338"/>
      <c r="F179" s="339"/>
    </row>
    <row r="180" spans="1:6" ht="15.75" thickBot="1" x14ac:dyDescent="0.3">
      <c r="A180" s="337">
        <v>4</v>
      </c>
      <c r="B180" s="337">
        <v>11202300100</v>
      </c>
      <c r="C180" s="338" t="s">
        <v>3665</v>
      </c>
      <c r="D180" s="338"/>
      <c r="E180" s="338"/>
      <c r="F180" s="339"/>
    </row>
    <row r="181" spans="1:6" ht="15.75" thickBot="1" x14ac:dyDescent="0.3">
      <c r="A181" s="337">
        <v>5</v>
      </c>
      <c r="B181" s="337">
        <v>11200700200</v>
      </c>
      <c r="C181" s="338" t="s">
        <v>3666</v>
      </c>
      <c r="D181" s="338"/>
      <c r="E181" s="338"/>
      <c r="F181" s="339"/>
    </row>
    <row r="182" spans="1:6" ht="15.75" thickBot="1" x14ac:dyDescent="0.3">
      <c r="A182" s="1409" t="s">
        <v>3515</v>
      </c>
      <c r="B182" s="1410"/>
      <c r="C182" s="1411"/>
      <c r="D182" s="381"/>
      <c r="E182" s="381"/>
      <c r="F182" s="341">
        <f>SUM(F177:F181)</f>
        <v>0</v>
      </c>
    </row>
    <row r="183" spans="1:6" ht="15.75" thickBot="1" x14ac:dyDescent="0.3">
      <c r="A183" s="1415" t="s">
        <v>3409</v>
      </c>
      <c r="B183" s="1416"/>
      <c r="C183" s="1417"/>
      <c r="D183" s="382"/>
      <c r="E183" s="382"/>
      <c r="F183" s="343">
        <f>F182+F175+F137+F118+F106+F103+F98+F79+F69+F62+F50+F25+F17</f>
        <v>0</v>
      </c>
    </row>
  </sheetData>
  <mergeCells count="27">
    <mergeCell ref="A50:C50"/>
    <mergeCell ref="C3:F3"/>
    <mergeCell ref="A17:C17"/>
    <mergeCell ref="C18:F18"/>
    <mergeCell ref="A25:C25"/>
    <mergeCell ref="C26:F26"/>
    <mergeCell ref="A106:C106"/>
    <mergeCell ref="C51:F51"/>
    <mergeCell ref="A62:C62"/>
    <mergeCell ref="C63:F63"/>
    <mergeCell ref="A69:C69"/>
    <mergeCell ref="C70:F70"/>
    <mergeCell ref="A79:C79"/>
    <mergeCell ref="C80:F80"/>
    <mergeCell ref="A98:C98"/>
    <mergeCell ref="C99:F99"/>
    <mergeCell ref="A103:C103"/>
    <mergeCell ref="C104:F104"/>
    <mergeCell ref="C176:F176"/>
    <mergeCell ref="A182:C182"/>
    <mergeCell ref="A183:C183"/>
    <mergeCell ref="C107:F107"/>
    <mergeCell ref="A118:C118"/>
    <mergeCell ref="C119:F119"/>
    <mergeCell ref="A137:C137"/>
    <mergeCell ref="C138:F138"/>
    <mergeCell ref="A175:C175"/>
  </mergeCells>
  <pageMargins left="0.7" right="0.7" top="0.75" bottom="0.75" header="0.3" footer="0.3"/>
  <pageSetup scale="99"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4"/>
  <sheetViews>
    <sheetView zoomScale="80" zoomScaleNormal="80" workbookViewId="0">
      <pane ySplit="2" topLeftCell="A53" activePane="bottomLeft" state="frozen"/>
      <selection pane="bottomLeft" activeCell="E53" sqref="E53"/>
    </sheetView>
  </sheetViews>
  <sheetFormatPr defaultColWidth="8.85546875" defaultRowHeight="15.75" x14ac:dyDescent="0.25"/>
  <cols>
    <col min="1" max="1" width="3.140625" style="83" bestFit="1" customWidth="1"/>
    <col min="2" max="2" width="17.7109375" style="83" customWidth="1"/>
    <col min="3" max="3" width="47.42578125" style="83" customWidth="1"/>
    <col min="4" max="4" width="18.42578125" style="83" customWidth="1"/>
    <col min="5" max="5" width="16.28515625" style="83" customWidth="1"/>
    <col min="6" max="6" width="18.28515625" style="83" bestFit="1" customWidth="1"/>
    <col min="7" max="7" width="18.7109375" style="83" customWidth="1"/>
    <col min="8" max="8" width="22.140625" style="83" customWidth="1"/>
    <col min="9" max="9" width="15.42578125" style="83" bestFit="1" customWidth="1"/>
    <col min="10" max="10" width="18.28515625" style="83" bestFit="1" customWidth="1"/>
    <col min="11" max="16384" width="8.85546875" style="83"/>
  </cols>
  <sheetData>
    <row r="1" spans="1:8" x14ac:dyDescent="0.25">
      <c r="A1" s="1204" t="s">
        <v>3337</v>
      </c>
      <c r="B1" s="1204"/>
      <c r="C1" s="1204"/>
      <c r="D1" s="1204"/>
      <c r="E1" s="1204"/>
      <c r="F1" s="1204"/>
      <c r="G1" s="1204"/>
    </row>
    <row r="2" spans="1:8" ht="31.5" x14ac:dyDescent="0.25">
      <c r="A2" s="155" t="s">
        <v>2918</v>
      </c>
      <c r="B2" s="155" t="s">
        <v>2919</v>
      </c>
      <c r="C2" s="155" t="s">
        <v>2920</v>
      </c>
      <c r="D2" s="79" t="s">
        <v>7</v>
      </c>
      <c r="E2" s="79" t="s">
        <v>2921</v>
      </c>
      <c r="F2" s="79" t="s">
        <v>2922</v>
      </c>
      <c r="G2" s="79" t="s">
        <v>0</v>
      </c>
    </row>
    <row r="3" spans="1:8" ht="31.5" x14ac:dyDescent="0.25">
      <c r="A3" s="86" t="s">
        <v>2923</v>
      </c>
      <c r="B3" s="86" t="s">
        <v>3039</v>
      </c>
      <c r="C3" s="156" t="s">
        <v>540</v>
      </c>
      <c r="D3" s="157">
        <v>420000000</v>
      </c>
      <c r="E3" s="84">
        <v>28046000</v>
      </c>
      <c r="F3" s="84">
        <v>114184000</v>
      </c>
      <c r="G3" s="87">
        <f>E3*13</f>
        <v>364598000</v>
      </c>
      <c r="H3" s="158">
        <f>D3-G3</f>
        <v>55402000</v>
      </c>
    </row>
    <row r="4" spans="1:8" x14ac:dyDescent="0.25">
      <c r="A4" s="86" t="s">
        <v>2925</v>
      </c>
      <c r="B4" s="86" t="s">
        <v>2973</v>
      </c>
      <c r="C4" s="156" t="s">
        <v>447</v>
      </c>
      <c r="D4" s="157">
        <v>200000000</v>
      </c>
      <c r="E4" s="84">
        <v>12500000</v>
      </c>
      <c r="F4" s="84">
        <v>50000000</v>
      </c>
      <c r="G4" s="87">
        <f>E4*13</f>
        <v>162500000</v>
      </c>
      <c r="H4" s="158">
        <f t="shared" ref="H4:H67" si="0">D4-G4</f>
        <v>37500000</v>
      </c>
    </row>
    <row r="5" spans="1:8" ht="31.5" x14ac:dyDescent="0.25">
      <c r="A5" s="86" t="s">
        <v>2927</v>
      </c>
      <c r="B5" s="86" t="s">
        <v>2979</v>
      </c>
      <c r="C5" s="156" t="s">
        <v>2980</v>
      </c>
      <c r="D5" s="157">
        <v>90000000</v>
      </c>
      <c r="E5" s="84">
        <v>6250000</v>
      </c>
      <c r="F5" s="84">
        <v>30875000</v>
      </c>
      <c r="G5" s="87">
        <f>E5*13</f>
        <v>81250000</v>
      </c>
      <c r="H5" s="158">
        <f t="shared" si="0"/>
        <v>8750000</v>
      </c>
    </row>
    <row r="6" spans="1:8" ht="31.5" x14ac:dyDescent="0.25">
      <c r="A6" s="86" t="s">
        <v>2929</v>
      </c>
      <c r="B6" s="86" t="s">
        <v>3012</v>
      </c>
      <c r="C6" s="156" t="s">
        <v>3013</v>
      </c>
      <c r="D6" s="157">
        <v>45000000</v>
      </c>
      <c r="E6" s="84">
        <v>1500000</v>
      </c>
      <c r="F6" s="84">
        <v>27500000</v>
      </c>
      <c r="G6" s="208">
        <v>40000000</v>
      </c>
      <c r="H6" s="158">
        <f t="shared" si="0"/>
        <v>5000000</v>
      </c>
    </row>
    <row r="7" spans="1:8" x14ac:dyDescent="0.25">
      <c r="A7" s="86" t="s">
        <v>2931</v>
      </c>
      <c r="B7" s="86" t="s">
        <v>3041</v>
      </c>
      <c r="C7" s="156" t="s">
        <v>1938</v>
      </c>
      <c r="D7" s="157">
        <v>3000000</v>
      </c>
      <c r="E7" s="84">
        <v>250000</v>
      </c>
      <c r="F7" s="84">
        <v>750000</v>
      </c>
      <c r="G7" s="157">
        <v>3000000</v>
      </c>
      <c r="H7" s="158">
        <f t="shared" si="0"/>
        <v>0</v>
      </c>
    </row>
    <row r="8" spans="1:8" x14ac:dyDescent="0.25">
      <c r="A8" s="86" t="s">
        <v>2933</v>
      </c>
      <c r="B8" s="86" t="s">
        <v>2952</v>
      </c>
      <c r="C8" s="156" t="s">
        <v>220</v>
      </c>
      <c r="D8" s="157">
        <v>24000000</v>
      </c>
      <c r="E8" s="84">
        <v>1500000</v>
      </c>
      <c r="F8" s="84">
        <v>6230420</v>
      </c>
      <c r="G8" s="87">
        <f t="shared" ref="G8:G15" si="1">E8*13</f>
        <v>19500000</v>
      </c>
      <c r="H8" s="158">
        <f t="shared" si="0"/>
        <v>4500000</v>
      </c>
    </row>
    <row r="9" spans="1:8" ht="31.5" x14ac:dyDescent="0.25">
      <c r="A9" s="86" t="s">
        <v>2936</v>
      </c>
      <c r="B9" s="86" t="s">
        <v>3004</v>
      </c>
      <c r="C9" s="156" t="s">
        <v>3005</v>
      </c>
      <c r="D9" s="157">
        <v>24000000</v>
      </c>
      <c r="E9" s="84">
        <v>1250000</v>
      </c>
      <c r="F9" s="84">
        <v>5525000</v>
      </c>
      <c r="G9" s="87">
        <f t="shared" si="1"/>
        <v>16250000</v>
      </c>
      <c r="H9" s="158">
        <f t="shared" si="0"/>
        <v>7750000</v>
      </c>
    </row>
    <row r="10" spans="1:8" x14ac:dyDescent="0.25">
      <c r="A10" s="86" t="s">
        <v>2938</v>
      </c>
      <c r="B10" s="86" t="s">
        <v>3010</v>
      </c>
      <c r="C10" s="156" t="s">
        <v>526</v>
      </c>
      <c r="D10" s="157">
        <v>15000000</v>
      </c>
      <c r="E10" s="84">
        <v>650000</v>
      </c>
      <c r="F10" s="84">
        <v>3800000</v>
      </c>
      <c r="G10" s="87">
        <f t="shared" si="1"/>
        <v>8450000</v>
      </c>
      <c r="H10" s="158">
        <f t="shared" si="0"/>
        <v>6550000</v>
      </c>
    </row>
    <row r="11" spans="1:8" ht="31.5" x14ac:dyDescent="0.25">
      <c r="A11" s="86" t="s">
        <v>2940</v>
      </c>
      <c r="B11" s="86" t="s">
        <v>3134</v>
      </c>
      <c r="C11" s="156" t="s">
        <v>3135</v>
      </c>
      <c r="D11" s="157">
        <v>10000000</v>
      </c>
      <c r="E11" s="84">
        <v>750000</v>
      </c>
      <c r="F11" s="84">
        <v>3750000</v>
      </c>
      <c r="G11" s="87">
        <f t="shared" si="1"/>
        <v>9750000</v>
      </c>
      <c r="H11" s="158">
        <f t="shared" si="0"/>
        <v>250000</v>
      </c>
    </row>
    <row r="12" spans="1:8" ht="31.5" x14ac:dyDescent="0.25">
      <c r="A12" s="86" t="s">
        <v>2942</v>
      </c>
      <c r="B12" s="86" t="s">
        <v>2941</v>
      </c>
      <c r="C12" s="156" t="s">
        <v>250</v>
      </c>
      <c r="D12" s="157">
        <v>18000000</v>
      </c>
      <c r="E12" s="84">
        <v>1025000</v>
      </c>
      <c r="F12" s="84">
        <v>5000000</v>
      </c>
      <c r="G12" s="87">
        <f t="shared" si="1"/>
        <v>13325000</v>
      </c>
      <c r="H12" s="158">
        <f t="shared" si="0"/>
        <v>4675000</v>
      </c>
    </row>
    <row r="13" spans="1:8" ht="31.5" x14ac:dyDescent="0.25">
      <c r="A13" s="86" t="s">
        <v>2944</v>
      </c>
      <c r="B13" s="86" t="s">
        <v>3045</v>
      </c>
      <c r="C13" s="156" t="s">
        <v>1924</v>
      </c>
      <c r="D13" s="157">
        <v>5000000</v>
      </c>
      <c r="E13" s="84">
        <v>300000</v>
      </c>
      <c r="F13" s="84">
        <v>900000</v>
      </c>
      <c r="G13" s="87">
        <f t="shared" si="1"/>
        <v>3900000</v>
      </c>
      <c r="H13" s="158">
        <f t="shared" si="0"/>
        <v>1100000</v>
      </c>
    </row>
    <row r="14" spans="1:8" x14ac:dyDescent="0.25">
      <c r="A14" s="86" t="s">
        <v>2946</v>
      </c>
      <c r="B14" s="86" t="s">
        <v>3069</v>
      </c>
      <c r="C14" s="156" t="s">
        <v>664</v>
      </c>
      <c r="D14" s="157">
        <v>12000000</v>
      </c>
      <c r="E14" s="84">
        <v>600000</v>
      </c>
      <c r="F14" s="84">
        <v>3310000</v>
      </c>
      <c r="G14" s="87">
        <f t="shared" si="1"/>
        <v>7800000</v>
      </c>
      <c r="H14" s="158">
        <f t="shared" si="0"/>
        <v>4200000</v>
      </c>
    </row>
    <row r="15" spans="1:8" x14ac:dyDescent="0.25">
      <c r="A15" s="86" t="s">
        <v>2949</v>
      </c>
      <c r="B15" s="86" t="s">
        <v>3065</v>
      </c>
      <c r="C15" s="156" t="s">
        <v>650</v>
      </c>
      <c r="D15" s="157">
        <v>12000000</v>
      </c>
      <c r="E15" s="84">
        <v>900000</v>
      </c>
      <c r="F15" s="84">
        <v>3600000</v>
      </c>
      <c r="G15" s="87">
        <f t="shared" si="1"/>
        <v>11700000</v>
      </c>
      <c r="H15" s="158">
        <f t="shared" si="0"/>
        <v>300000</v>
      </c>
    </row>
    <row r="16" spans="1:8" ht="31.5" x14ac:dyDescent="0.25">
      <c r="A16" s="86" t="s">
        <v>2951</v>
      </c>
      <c r="B16" s="86" t="s">
        <v>3037</v>
      </c>
      <c r="C16" s="156" t="s">
        <v>1880</v>
      </c>
      <c r="D16" s="157">
        <v>7000000</v>
      </c>
      <c r="E16" s="84">
        <v>200000</v>
      </c>
      <c r="F16" s="84">
        <v>600000</v>
      </c>
      <c r="G16" s="200">
        <v>3000000</v>
      </c>
      <c r="H16" s="158">
        <f t="shared" si="0"/>
        <v>4000000</v>
      </c>
    </row>
    <row r="17" spans="1:8" ht="31.5" x14ac:dyDescent="0.25">
      <c r="A17" s="86" t="s">
        <v>2953</v>
      </c>
      <c r="B17" s="86" t="s">
        <v>3100</v>
      </c>
      <c r="C17" s="156" t="s">
        <v>2108</v>
      </c>
      <c r="D17" s="157">
        <v>15000000</v>
      </c>
      <c r="E17" s="84">
        <v>1000000</v>
      </c>
      <c r="F17" s="84">
        <v>4000000</v>
      </c>
      <c r="G17" s="87">
        <f>E17*13</f>
        <v>13000000</v>
      </c>
      <c r="H17" s="158">
        <f t="shared" si="0"/>
        <v>2000000</v>
      </c>
    </row>
    <row r="18" spans="1:8" x14ac:dyDescent="0.25">
      <c r="A18" s="86" t="s">
        <v>2956</v>
      </c>
      <c r="B18" s="86" t="s">
        <v>3182</v>
      </c>
      <c r="C18" s="156" t="s">
        <v>2631</v>
      </c>
      <c r="D18" s="157">
        <v>15000000</v>
      </c>
      <c r="E18" s="84">
        <v>600000</v>
      </c>
      <c r="F18" s="84">
        <v>5487189.7199999997</v>
      </c>
      <c r="G18" s="87">
        <f>E18*13</f>
        <v>7800000</v>
      </c>
      <c r="H18" s="158">
        <f t="shared" si="0"/>
        <v>7200000</v>
      </c>
    </row>
    <row r="19" spans="1:8" x14ac:dyDescent="0.25">
      <c r="A19" s="86" t="s">
        <v>2958</v>
      </c>
      <c r="B19" s="86" t="s">
        <v>2932</v>
      </c>
      <c r="C19" s="156" t="s">
        <v>1689</v>
      </c>
      <c r="D19" s="157">
        <v>6500000</v>
      </c>
      <c r="E19" s="84">
        <v>275000</v>
      </c>
      <c r="F19" s="84">
        <v>825000</v>
      </c>
      <c r="G19" s="87">
        <f>E19*13</f>
        <v>3575000</v>
      </c>
      <c r="H19" s="158">
        <f t="shared" si="0"/>
        <v>2925000</v>
      </c>
    </row>
    <row r="20" spans="1:8" x14ac:dyDescent="0.25">
      <c r="A20" s="86" t="s">
        <v>2960</v>
      </c>
      <c r="B20" s="86" t="s">
        <v>2950</v>
      </c>
      <c r="C20" s="156" t="s">
        <v>264</v>
      </c>
      <c r="D20" s="157">
        <v>9000000</v>
      </c>
      <c r="E20" s="84">
        <v>800000</v>
      </c>
      <c r="F20" s="84">
        <v>2400000</v>
      </c>
      <c r="G20" s="87">
        <v>9000000</v>
      </c>
      <c r="H20" s="158">
        <f t="shared" si="0"/>
        <v>0</v>
      </c>
    </row>
    <row r="21" spans="1:8" ht="31.5" x14ac:dyDescent="0.25">
      <c r="A21" s="86" t="s">
        <v>2962</v>
      </c>
      <c r="B21" s="86" t="s">
        <v>3154</v>
      </c>
      <c r="C21" s="156" t="s">
        <v>1527</v>
      </c>
      <c r="D21" s="157">
        <v>18000000</v>
      </c>
      <c r="E21" s="84">
        <v>1000000</v>
      </c>
      <c r="F21" s="84">
        <v>3000000</v>
      </c>
      <c r="G21" s="87">
        <f t="shared" ref="G21:G26" si="2">E21*13</f>
        <v>13000000</v>
      </c>
      <c r="H21" s="158">
        <f t="shared" si="0"/>
        <v>5000000</v>
      </c>
    </row>
    <row r="22" spans="1:8" x14ac:dyDescent="0.25">
      <c r="A22" s="86" t="s">
        <v>2964</v>
      </c>
      <c r="B22" s="86" t="s">
        <v>3143</v>
      </c>
      <c r="C22" s="156" t="s">
        <v>2467</v>
      </c>
      <c r="D22" s="157">
        <v>12000000</v>
      </c>
      <c r="E22" s="84">
        <v>750000</v>
      </c>
      <c r="F22" s="84">
        <v>2250000</v>
      </c>
      <c r="G22" s="87">
        <f t="shared" si="2"/>
        <v>9750000</v>
      </c>
      <c r="H22" s="158">
        <f t="shared" si="0"/>
        <v>2250000</v>
      </c>
    </row>
    <row r="23" spans="1:8" ht="31.5" x14ac:dyDescent="0.25">
      <c r="A23" s="86" t="s">
        <v>2966</v>
      </c>
      <c r="B23" s="86" t="s">
        <v>3221</v>
      </c>
      <c r="C23" s="156" t="s">
        <v>438</v>
      </c>
      <c r="D23" s="157">
        <v>10000000</v>
      </c>
      <c r="E23" s="84">
        <v>650000</v>
      </c>
      <c r="F23" s="84">
        <v>2600000</v>
      </c>
      <c r="G23" s="87">
        <f t="shared" si="2"/>
        <v>8450000</v>
      </c>
      <c r="H23" s="158">
        <f t="shared" si="0"/>
        <v>1550000</v>
      </c>
    </row>
    <row r="24" spans="1:8" ht="31.5" x14ac:dyDescent="0.25">
      <c r="A24" s="86" t="s">
        <v>2969</v>
      </c>
      <c r="B24" s="86" t="s">
        <v>3197</v>
      </c>
      <c r="C24" s="156" t="s">
        <v>3198</v>
      </c>
      <c r="D24" s="157">
        <v>0</v>
      </c>
      <c r="E24" s="84"/>
      <c r="F24" s="84"/>
      <c r="G24" s="87">
        <f t="shared" si="2"/>
        <v>0</v>
      </c>
      <c r="H24" s="158">
        <f t="shared" si="0"/>
        <v>0</v>
      </c>
    </row>
    <row r="25" spans="1:8" ht="31.5" x14ac:dyDescent="0.25">
      <c r="A25" s="86" t="s">
        <v>2972</v>
      </c>
      <c r="B25" s="86" t="s">
        <v>3200</v>
      </c>
      <c r="C25" s="156" t="s">
        <v>3201</v>
      </c>
      <c r="D25" s="157">
        <v>0</v>
      </c>
      <c r="E25" s="84"/>
      <c r="F25" s="84"/>
      <c r="G25" s="87">
        <f t="shared" si="2"/>
        <v>0</v>
      </c>
      <c r="H25" s="158">
        <f t="shared" si="0"/>
        <v>0</v>
      </c>
    </row>
    <row r="26" spans="1:8" ht="31.5" x14ac:dyDescent="0.25">
      <c r="A26" s="86" t="s">
        <v>2974</v>
      </c>
      <c r="B26" s="86" t="s">
        <v>3054</v>
      </c>
      <c r="C26" s="156" t="s">
        <v>635</v>
      </c>
      <c r="D26" s="157">
        <v>12000000</v>
      </c>
      <c r="E26" s="84">
        <v>800000</v>
      </c>
      <c r="F26" s="84">
        <v>2400000</v>
      </c>
      <c r="G26" s="87">
        <f t="shared" si="2"/>
        <v>10400000</v>
      </c>
      <c r="H26" s="158">
        <f t="shared" si="0"/>
        <v>1600000</v>
      </c>
    </row>
    <row r="27" spans="1:8" x14ac:dyDescent="0.25">
      <c r="A27" s="86" t="s">
        <v>2976</v>
      </c>
      <c r="B27" s="86" t="s">
        <v>3165</v>
      </c>
      <c r="C27" s="156" t="s">
        <v>2736</v>
      </c>
      <c r="D27" s="157">
        <v>1420000000</v>
      </c>
      <c r="E27" s="84">
        <v>61468500</v>
      </c>
      <c r="F27" s="84">
        <v>307342500</v>
      </c>
      <c r="G27" s="201">
        <v>780000000</v>
      </c>
      <c r="H27" s="158">
        <f t="shared" si="0"/>
        <v>640000000</v>
      </c>
    </row>
    <row r="28" spans="1:8" x14ac:dyDescent="0.25">
      <c r="A28" s="86" t="s">
        <v>2978</v>
      </c>
      <c r="B28" s="86" t="s">
        <v>3047</v>
      </c>
      <c r="C28" s="156" t="s">
        <v>584</v>
      </c>
      <c r="D28" s="157">
        <v>30000000</v>
      </c>
      <c r="E28" s="84">
        <v>1666000</v>
      </c>
      <c r="F28" s="84">
        <v>6664000</v>
      </c>
      <c r="G28" s="87">
        <f t="shared" ref="G28:G48" si="3">E28*13</f>
        <v>21658000</v>
      </c>
      <c r="H28" s="158">
        <f t="shared" si="0"/>
        <v>8342000</v>
      </c>
    </row>
    <row r="29" spans="1:8" x14ac:dyDescent="0.25">
      <c r="A29" s="86" t="s">
        <v>2981</v>
      </c>
      <c r="B29" s="86" t="s">
        <v>3151</v>
      </c>
      <c r="C29" s="156" t="s">
        <v>3152</v>
      </c>
      <c r="D29" s="157">
        <v>10000000</v>
      </c>
      <c r="E29" s="84">
        <v>300000</v>
      </c>
      <c r="F29" s="84">
        <v>1500000</v>
      </c>
      <c r="G29" s="87">
        <f t="shared" si="3"/>
        <v>3900000</v>
      </c>
      <c r="H29" s="158">
        <f t="shared" si="0"/>
        <v>6100000</v>
      </c>
    </row>
    <row r="30" spans="1:8" x14ac:dyDescent="0.25">
      <c r="A30" s="86" t="s">
        <v>2983</v>
      </c>
      <c r="B30" s="86" t="s">
        <v>3007</v>
      </c>
      <c r="C30" s="156" t="s">
        <v>3008</v>
      </c>
      <c r="D30" s="157">
        <v>117000000</v>
      </c>
      <c r="E30" s="84">
        <v>4200000</v>
      </c>
      <c r="F30" s="84">
        <v>21000000</v>
      </c>
      <c r="G30" s="87">
        <f t="shared" si="3"/>
        <v>54600000</v>
      </c>
      <c r="H30" s="158">
        <f t="shared" si="0"/>
        <v>62400000</v>
      </c>
    </row>
    <row r="31" spans="1:8" x14ac:dyDescent="0.25">
      <c r="A31" s="86" t="s">
        <v>2985</v>
      </c>
      <c r="B31" s="86" t="s">
        <v>2991</v>
      </c>
      <c r="C31" s="156" t="s">
        <v>2992</v>
      </c>
      <c r="D31" s="157">
        <v>94000000</v>
      </c>
      <c r="E31" s="84">
        <v>3477750</v>
      </c>
      <c r="F31" s="84">
        <v>17388750</v>
      </c>
      <c r="G31" s="87">
        <f t="shared" si="3"/>
        <v>45210750</v>
      </c>
      <c r="H31" s="158">
        <f t="shared" si="0"/>
        <v>48789250</v>
      </c>
    </row>
    <row r="32" spans="1:8" ht="31.5" x14ac:dyDescent="0.25">
      <c r="A32" s="86" t="s">
        <v>2987</v>
      </c>
      <c r="B32" s="86" t="s">
        <v>3128</v>
      </c>
      <c r="C32" s="156" t="s">
        <v>1275</v>
      </c>
      <c r="D32" s="157">
        <v>18000000</v>
      </c>
      <c r="E32" s="84">
        <v>950000</v>
      </c>
      <c r="F32" s="84">
        <v>2850000</v>
      </c>
      <c r="G32" s="87">
        <f t="shared" si="3"/>
        <v>12350000</v>
      </c>
      <c r="H32" s="158">
        <f t="shared" si="0"/>
        <v>5650000</v>
      </c>
    </row>
    <row r="33" spans="1:8" x14ac:dyDescent="0.25">
      <c r="A33" s="86" t="s">
        <v>2990</v>
      </c>
      <c r="B33" s="86" t="s">
        <v>3130</v>
      </c>
      <c r="C33" s="156" t="s">
        <v>2427</v>
      </c>
      <c r="D33" s="157">
        <v>6000000</v>
      </c>
      <c r="E33" s="84">
        <v>600000</v>
      </c>
      <c r="F33" s="84">
        <v>1800000</v>
      </c>
      <c r="G33" s="87">
        <f t="shared" si="3"/>
        <v>7800000</v>
      </c>
      <c r="H33" s="158">
        <f t="shared" si="0"/>
        <v>-1800000</v>
      </c>
    </row>
    <row r="34" spans="1:8" x14ac:dyDescent="0.25">
      <c r="A34" s="86" t="s">
        <v>2993</v>
      </c>
      <c r="B34" s="86" t="s">
        <v>3015</v>
      </c>
      <c r="C34" s="156" t="s">
        <v>3016</v>
      </c>
      <c r="D34" s="157">
        <v>0</v>
      </c>
      <c r="E34" s="84"/>
      <c r="F34" s="84"/>
      <c r="G34" s="87">
        <f t="shared" si="3"/>
        <v>0</v>
      </c>
      <c r="H34" s="158">
        <f t="shared" si="0"/>
        <v>0</v>
      </c>
    </row>
    <row r="35" spans="1:8" x14ac:dyDescent="0.25">
      <c r="A35" s="86" t="s">
        <v>2995</v>
      </c>
      <c r="B35" s="86" t="s">
        <v>2924</v>
      </c>
      <c r="C35" s="156" t="s">
        <v>2262</v>
      </c>
      <c r="D35" s="157">
        <v>7000000</v>
      </c>
      <c r="E35" s="84">
        <v>500000</v>
      </c>
      <c r="F35" s="84">
        <v>1500000</v>
      </c>
      <c r="G35" s="87">
        <f t="shared" si="3"/>
        <v>6500000</v>
      </c>
      <c r="H35" s="158">
        <f t="shared" si="0"/>
        <v>500000</v>
      </c>
    </row>
    <row r="36" spans="1:8" x14ac:dyDescent="0.25">
      <c r="A36" s="86" t="s">
        <v>2998</v>
      </c>
      <c r="B36" s="86" t="s">
        <v>3028</v>
      </c>
      <c r="C36" s="156" t="s">
        <v>3029</v>
      </c>
      <c r="D36" s="157">
        <v>10000000</v>
      </c>
      <c r="E36" s="84">
        <v>400000</v>
      </c>
      <c r="F36" s="84">
        <v>1200000</v>
      </c>
      <c r="G36" s="87">
        <f t="shared" si="3"/>
        <v>5200000</v>
      </c>
      <c r="H36" s="158">
        <f t="shared" si="0"/>
        <v>4800000</v>
      </c>
    </row>
    <row r="37" spans="1:8" x14ac:dyDescent="0.25">
      <c r="A37" s="86" t="s">
        <v>3000</v>
      </c>
      <c r="B37" s="86" t="s">
        <v>2994</v>
      </c>
      <c r="C37" s="156" t="s">
        <v>1825</v>
      </c>
      <c r="D37" s="157">
        <v>48000000</v>
      </c>
      <c r="E37" s="84">
        <v>3200000</v>
      </c>
      <c r="F37" s="84">
        <v>12800000</v>
      </c>
      <c r="G37" s="87">
        <f t="shared" si="3"/>
        <v>41600000</v>
      </c>
      <c r="H37" s="158">
        <f t="shared" si="0"/>
        <v>6400000</v>
      </c>
    </row>
    <row r="38" spans="1:8" ht="31.5" x14ac:dyDescent="0.25">
      <c r="A38" s="86" t="s">
        <v>3003</v>
      </c>
      <c r="B38" s="86" t="s">
        <v>3018</v>
      </c>
      <c r="C38" s="156" t="s">
        <v>3019</v>
      </c>
      <c r="D38" s="157">
        <v>4000000</v>
      </c>
      <c r="E38" s="84">
        <v>200000</v>
      </c>
      <c r="F38" s="84">
        <v>1470000</v>
      </c>
      <c r="G38" s="87">
        <f t="shared" si="3"/>
        <v>2600000</v>
      </c>
      <c r="H38" s="158">
        <f t="shared" si="0"/>
        <v>1400000</v>
      </c>
    </row>
    <row r="39" spans="1:8" x14ac:dyDescent="0.25">
      <c r="A39" s="86" t="s">
        <v>3006</v>
      </c>
      <c r="B39" s="86" t="s">
        <v>3141</v>
      </c>
      <c r="C39" s="156" t="s">
        <v>2536</v>
      </c>
      <c r="D39" s="157">
        <v>14000000</v>
      </c>
      <c r="E39" s="84">
        <v>800000</v>
      </c>
      <c r="F39" s="84">
        <v>3200000</v>
      </c>
      <c r="G39" s="87">
        <f t="shared" si="3"/>
        <v>10400000</v>
      </c>
      <c r="H39" s="158">
        <f t="shared" si="0"/>
        <v>3600000</v>
      </c>
    </row>
    <row r="40" spans="1:8" x14ac:dyDescent="0.25">
      <c r="A40" s="86" t="s">
        <v>3009</v>
      </c>
      <c r="B40" s="86" t="s">
        <v>2963</v>
      </c>
      <c r="C40" s="156" t="s">
        <v>1748</v>
      </c>
      <c r="D40" s="157">
        <v>42000000</v>
      </c>
      <c r="E40" s="84">
        <v>2800000</v>
      </c>
      <c r="F40" s="84">
        <v>11400000</v>
      </c>
      <c r="G40" s="87">
        <f t="shared" si="3"/>
        <v>36400000</v>
      </c>
      <c r="H40" s="158">
        <f t="shared" si="0"/>
        <v>5600000</v>
      </c>
    </row>
    <row r="41" spans="1:8" ht="31.5" x14ac:dyDescent="0.25">
      <c r="A41" s="86" t="s">
        <v>3011</v>
      </c>
      <c r="B41" s="86" t="s">
        <v>2988</v>
      </c>
      <c r="C41" s="156" t="s">
        <v>2989</v>
      </c>
      <c r="D41" s="157">
        <v>4000000</v>
      </c>
      <c r="E41" s="84">
        <v>100000</v>
      </c>
      <c r="F41" s="84">
        <v>400000</v>
      </c>
      <c r="G41" s="87">
        <f t="shared" si="3"/>
        <v>1300000</v>
      </c>
      <c r="H41" s="158">
        <f t="shared" si="0"/>
        <v>2700000</v>
      </c>
    </row>
    <row r="42" spans="1:8" ht="31.5" x14ac:dyDescent="0.25">
      <c r="A42" s="86" t="s">
        <v>3014</v>
      </c>
      <c r="B42" s="86" t="s">
        <v>3049</v>
      </c>
      <c r="C42" s="156" t="s">
        <v>3050</v>
      </c>
      <c r="D42" s="157">
        <v>16000000</v>
      </c>
      <c r="E42" s="84">
        <v>666600</v>
      </c>
      <c r="F42" s="84">
        <v>2666400</v>
      </c>
      <c r="G42" s="87">
        <f t="shared" si="3"/>
        <v>8665800</v>
      </c>
      <c r="H42" s="158">
        <f t="shared" si="0"/>
        <v>7334200</v>
      </c>
    </row>
    <row r="43" spans="1:8" x14ac:dyDescent="0.25">
      <c r="A43" s="86" t="s">
        <v>3017</v>
      </c>
      <c r="B43" s="86" t="s">
        <v>3158</v>
      </c>
      <c r="C43" s="156" t="s">
        <v>2567</v>
      </c>
      <c r="D43" s="157">
        <v>32000000</v>
      </c>
      <c r="E43" s="84">
        <v>2133300</v>
      </c>
      <c r="F43" s="84">
        <v>9383200</v>
      </c>
      <c r="G43" s="87">
        <f t="shared" si="3"/>
        <v>27732900</v>
      </c>
      <c r="H43" s="158">
        <f t="shared" si="0"/>
        <v>4267100</v>
      </c>
    </row>
    <row r="44" spans="1:8" x14ac:dyDescent="0.25">
      <c r="A44" s="86" t="s">
        <v>3020</v>
      </c>
      <c r="B44" s="86" t="s">
        <v>3021</v>
      </c>
      <c r="C44" s="156" t="s">
        <v>1835</v>
      </c>
      <c r="D44" s="157">
        <v>60000000</v>
      </c>
      <c r="E44" s="84">
        <v>4000000</v>
      </c>
      <c r="F44" s="84">
        <v>16333000</v>
      </c>
      <c r="G44" s="87">
        <f t="shared" si="3"/>
        <v>52000000</v>
      </c>
      <c r="H44" s="158">
        <f t="shared" si="0"/>
        <v>8000000</v>
      </c>
    </row>
    <row r="45" spans="1:8" ht="31.5" x14ac:dyDescent="0.25">
      <c r="A45" s="86" t="s">
        <v>3022</v>
      </c>
      <c r="B45" s="86" t="s">
        <v>2943</v>
      </c>
      <c r="C45" s="156" t="s">
        <v>1728</v>
      </c>
      <c r="D45" s="157">
        <v>15000000</v>
      </c>
      <c r="E45" s="84">
        <v>1200000</v>
      </c>
      <c r="F45" s="84">
        <v>4800000</v>
      </c>
      <c r="G45" s="87">
        <f t="shared" si="3"/>
        <v>15600000</v>
      </c>
      <c r="H45" s="158">
        <f t="shared" si="0"/>
        <v>-600000</v>
      </c>
    </row>
    <row r="46" spans="1:8" x14ac:dyDescent="0.25">
      <c r="A46" s="86" t="s">
        <v>3025</v>
      </c>
      <c r="B46" s="86" t="s">
        <v>2957</v>
      </c>
      <c r="C46" s="156" t="s">
        <v>280</v>
      </c>
      <c r="D46" s="157">
        <v>40000000</v>
      </c>
      <c r="E46" s="84">
        <v>1600000</v>
      </c>
      <c r="F46" s="84">
        <v>6829500</v>
      </c>
      <c r="G46" s="87">
        <f t="shared" si="3"/>
        <v>20800000</v>
      </c>
      <c r="H46" s="158">
        <f t="shared" si="0"/>
        <v>19200000</v>
      </c>
    </row>
    <row r="47" spans="1:8" ht="31.5" x14ac:dyDescent="0.25">
      <c r="A47" s="86" t="s">
        <v>3027</v>
      </c>
      <c r="B47" s="86" t="s">
        <v>3073</v>
      </c>
      <c r="C47" s="156" t="s">
        <v>2039</v>
      </c>
      <c r="D47" s="157">
        <v>20000000</v>
      </c>
      <c r="E47" s="84">
        <v>1500000</v>
      </c>
      <c r="F47" s="84">
        <v>4500000</v>
      </c>
      <c r="G47" s="87">
        <f t="shared" si="3"/>
        <v>19500000</v>
      </c>
      <c r="H47" s="158">
        <f t="shared" si="0"/>
        <v>500000</v>
      </c>
    </row>
    <row r="48" spans="1:8" ht="31.5" x14ac:dyDescent="0.25">
      <c r="A48" s="86" t="s">
        <v>3030</v>
      </c>
      <c r="B48" s="86" t="s">
        <v>3085</v>
      </c>
      <c r="C48" s="156" t="s">
        <v>3086</v>
      </c>
      <c r="D48" s="157">
        <v>5000000</v>
      </c>
      <c r="E48" s="84">
        <v>360000</v>
      </c>
      <c r="F48" s="84">
        <v>1080000</v>
      </c>
      <c r="G48" s="87">
        <f t="shared" si="3"/>
        <v>4680000</v>
      </c>
      <c r="H48" s="158">
        <f t="shared" si="0"/>
        <v>320000</v>
      </c>
    </row>
    <row r="49" spans="1:8" x14ac:dyDescent="0.25">
      <c r="A49" s="86" t="s">
        <v>3033</v>
      </c>
      <c r="B49" s="86" t="s">
        <v>3092</v>
      </c>
      <c r="C49" s="156" t="s">
        <v>710</v>
      </c>
      <c r="D49" s="157">
        <v>13500000</v>
      </c>
      <c r="E49" s="84">
        <v>1200000</v>
      </c>
      <c r="F49" s="84">
        <v>3904500</v>
      </c>
      <c r="G49" s="208">
        <v>14500000</v>
      </c>
      <c r="H49" s="158">
        <f t="shared" si="0"/>
        <v>-1000000</v>
      </c>
    </row>
    <row r="50" spans="1:8" ht="47.25" x14ac:dyDescent="0.25">
      <c r="A50" s="86" t="s">
        <v>3036</v>
      </c>
      <c r="B50" s="86" t="s">
        <v>3234</v>
      </c>
      <c r="C50" s="156" t="s">
        <v>3235</v>
      </c>
      <c r="D50" s="157">
        <v>5000000</v>
      </c>
      <c r="E50" s="84"/>
      <c r="F50" s="84"/>
      <c r="G50" s="87">
        <f>D50/2</f>
        <v>2500000</v>
      </c>
      <c r="H50" s="158">
        <f t="shared" si="0"/>
        <v>2500000</v>
      </c>
    </row>
    <row r="51" spans="1:8" ht="31.5" x14ac:dyDescent="0.25">
      <c r="A51" s="86" t="s">
        <v>3038</v>
      </c>
      <c r="B51" s="86" t="s">
        <v>3031</v>
      </c>
      <c r="C51" s="156" t="s">
        <v>3032</v>
      </c>
      <c r="D51" s="157">
        <v>1000000</v>
      </c>
      <c r="E51" s="84">
        <v>50000</v>
      </c>
      <c r="F51" s="84">
        <v>150000</v>
      </c>
      <c r="G51" s="87">
        <f t="shared" ref="G51:G75" si="4">E51*13</f>
        <v>650000</v>
      </c>
      <c r="H51" s="158">
        <f t="shared" si="0"/>
        <v>350000</v>
      </c>
    </row>
    <row r="52" spans="1:8" ht="31.5" x14ac:dyDescent="0.25">
      <c r="A52" s="86" t="s">
        <v>3040</v>
      </c>
      <c r="B52" s="86" t="s">
        <v>2928</v>
      </c>
      <c r="C52" s="156" t="s">
        <v>39</v>
      </c>
      <c r="D52" s="157">
        <v>7500000</v>
      </c>
      <c r="E52" s="84">
        <v>375000</v>
      </c>
      <c r="F52" s="84">
        <v>1125000</v>
      </c>
      <c r="G52" s="87">
        <f t="shared" si="4"/>
        <v>4875000</v>
      </c>
      <c r="H52" s="158">
        <f t="shared" si="0"/>
        <v>2625000</v>
      </c>
    </row>
    <row r="53" spans="1:8" x14ac:dyDescent="0.25">
      <c r="A53" s="86" t="s">
        <v>3042</v>
      </c>
      <c r="B53" s="86" t="s">
        <v>3023</v>
      </c>
      <c r="C53" s="156" t="s">
        <v>3024</v>
      </c>
      <c r="D53" s="157">
        <v>9000000</v>
      </c>
      <c r="E53" s="84">
        <v>500000</v>
      </c>
      <c r="F53" s="84">
        <v>1500000</v>
      </c>
      <c r="G53" s="87">
        <f t="shared" si="4"/>
        <v>6500000</v>
      </c>
      <c r="H53" s="158">
        <f t="shared" si="0"/>
        <v>2500000</v>
      </c>
    </row>
    <row r="54" spans="1:8" ht="31.5" x14ac:dyDescent="0.25">
      <c r="A54" s="86" t="s">
        <v>3044</v>
      </c>
      <c r="B54" s="86" t="s">
        <v>2945</v>
      </c>
      <c r="C54" s="156" t="s">
        <v>125</v>
      </c>
      <c r="D54" s="157">
        <v>5000000</v>
      </c>
      <c r="E54" s="84">
        <v>262500</v>
      </c>
      <c r="F54" s="84">
        <v>787500</v>
      </c>
      <c r="G54" s="87">
        <f t="shared" si="4"/>
        <v>3412500</v>
      </c>
      <c r="H54" s="158">
        <f t="shared" si="0"/>
        <v>1587500</v>
      </c>
    </row>
    <row r="55" spans="1:8" ht="31.5" x14ac:dyDescent="0.25">
      <c r="A55" s="86" t="s">
        <v>3046</v>
      </c>
      <c r="B55" s="86" t="s">
        <v>3219</v>
      </c>
      <c r="C55" s="156" t="s">
        <v>134</v>
      </c>
      <c r="D55" s="157">
        <v>6600000</v>
      </c>
      <c r="E55" s="84">
        <v>275000</v>
      </c>
      <c r="F55" s="84">
        <v>825000</v>
      </c>
      <c r="G55" s="87">
        <f t="shared" si="4"/>
        <v>3575000</v>
      </c>
      <c r="H55" s="158">
        <f t="shared" si="0"/>
        <v>3025000</v>
      </c>
    </row>
    <row r="56" spans="1:8" x14ac:dyDescent="0.25">
      <c r="A56" s="86" t="s">
        <v>3048</v>
      </c>
      <c r="B56" s="86" t="s">
        <v>2959</v>
      </c>
      <c r="C56" s="156" t="s">
        <v>314</v>
      </c>
      <c r="D56" s="157">
        <v>6000000</v>
      </c>
      <c r="E56" s="84">
        <v>400000</v>
      </c>
      <c r="F56" s="84">
        <v>1200000</v>
      </c>
      <c r="G56" s="87">
        <f t="shared" si="4"/>
        <v>5200000</v>
      </c>
      <c r="H56" s="158">
        <f t="shared" si="0"/>
        <v>800000</v>
      </c>
    </row>
    <row r="57" spans="1:8" x14ac:dyDescent="0.25">
      <c r="A57" s="86" t="s">
        <v>3051</v>
      </c>
      <c r="B57" s="86" t="s">
        <v>3118</v>
      </c>
      <c r="C57" s="156" t="s">
        <v>1079</v>
      </c>
      <c r="D57" s="157">
        <v>150000000</v>
      </c>
      <c r="E57" s="84">
        <v>12000000</v>
      </c>
      <c r="F57" s="84">
        <v>59286000</v>
      </c>
      <c r="G57" s="157">
        <v>150000000</v>
      </c>
      <c r="H57" s="158">
        <f t="shared" si="0"/>
        <v>0</v>
      </c>
    </row>
    <row r="58" spans="1:8" x14ac:dyDescent="0.25">
      <c r="A58" s="86" t="s">
        <v>3053</v>
      </c>
      <c r="B58" s="86" t="s">
        <v>3001</v>
      </c>
      <c r="C58" s="156" t="s">
        <v>3002</v>
      </c>
      <c r="D58" s="157">
        <v>24000000</v>
      </c>
      <c r="E58" s="84">
        <v>2000000</v>
      </c>
      <c r="F58" s="84">
        <v>8760000</v>
      </c>
      <c r="G58" s="157">
        <v>24000000</v>
      </c>
      <c r="H58" s="158">
        <f t="shared" si="0"/>
        <v>0</v>
      </c>
    </row>
    <row r="59" spans="1:8" x14ac:dyDescent="0.25">
      <c r="A59" s="86" t="s">
        <v>3055</v>
      </c>
      <c r="B59" s="86" t="s">
        <v>3162</v>
      </c>
      <c r="C59" s="156" t="s">
        <v>3163</v>
      </c>
      <c r="D59" s="157">
        <v>12000000</v>
      </c>
      <c r="E59" s="84">
        <v>1000000</v>
      </c>
      <c r="F59" s="84">
        <v>5000000</v>
      </c>
      <c r="G59" s="157">
        <v>12000000</v>
      </c>
      <c r="H59" s="158">
        <f t="shared" si="0"/>
        <v>0</v>
      </c>
    </row>
    <row r="60" spans="1:8" x14ac:dyDescent="0.25">
      <c r="A60" s="86" t="s">
        <v>3057</v>
      </c>
      <c r="B60" s="86" t="s">
        <v>2977</v>
      </c>
      <c r="C60" s="156" t="s">
        <v>433</v>
      </c>
      <c r="D60" s="157">
        <v>24000000</v>
      </c>
      <c r="E60" s="84">
        <v>2000000</v>
      </c>
      <c r="F60" s="84">
        <v>9321510</v>
      </c>
      <c r="G60" s="157">
        <v>24000000</v>
      </c>
      <c r="H60" s="158">
        <f t="shared" si="0"/>
        <v>0</v>
      </c>
    </row>
    <row r="61" spans="1:8" x14ac:dyDescent="0.25">
      <c r="A61" s="86" t="s">
        <v>3060</v>
      </c>
      <c r="B61" s="86" t="s">
        <v>2986</v>
      </c>
      <c r="C61" s="156" t="s">
        <v>1779</v>
      </c>
      <c r="D61" s="157">
        <v>140000000</v>
      </c>
      <c r="E61" s="84">
        <v>11600000</v>
      </c>
      <c r="F61" s="84">
        <v>46400000</v>
      </c>
      <c r="G61" s="157">
        <v>140000000</v>
      </c>
      <c r="H61" s="158">
        <f t="shared" si="0"/>
        <v>0</v>
      </c>
    </row>
    <row r="62" spans="1:8" x14ac:dyDescent="0.25">
      <c r="A62" s="86" t="s">
        <v>3062</v>
      </c>
      <c r="B62" s="86" t="s">
        <v>3216</v>
      </c>
      <c r="C62" s="156" t="s">
        <v>3217</v>
      </c>
      <c r="D62" s="157">
        <v>40000000</v>
      </c>
      <c r="E62" s="84">
        <v>3000000</v>
      </c>
      <c r="F62" s="84">
        <v>15000000</v>
      </c>
      <c r="G62" s="87">
        <f t="shared" si="4"/>
        <v>39000000</v>
      </c>
      <c r="H62" s="158">
        <f t="shared" si="0"/>
        <v>1000000</v>
      </c>
    </row>
    <row r="63" spans="1:8" x14ac:dyDescent="0.25">
      <c r="A63" s="86" t="s">
        <v>3064</v>
      </c>
      <c r="B63" s="86" t="s">
        <v>2934</v>
      </c>
      <c r="C63" s="156" t="s">
        <v>2935</v>
      </c>
      <c r="D63" s="157">
        <v>0</v>
      </c>
      <c r="E63" s="84"/>
      <c r="F63" s="84"/>
      <c r="G63" s="87">
        <f t="shared" si="4"/>
        <v>0</v>
      </c>
      <c r="H63" s="158">
        <f t="shared" si="0"/>
        <v>0</v>
      </c>
    </row>
    <row r="64" spans="1:8" ht="31.5" x14ac:dyDescent="0.25">
      <c r="A64" s="86" t="s">
        <v>3066</v>
      </c>
      <c r="B64" s="86" t="s">
        <v>3098</v>
      </c>
      <c r="C64" s="156" t="s">
        <v>771</v>
      </c>
      <c r="D64" s="157">
        <v>40000000</v>
      </c>
      <c r="E64" s="84">
        <v>1500000</v>
      </c>
      <c r="F64" s="84">
        <v>5675000</v>
      </c>
      <c r="G64" s="87">
        <f t="shared" si="4"/>
        <v>19500000</v>
      </c>
      <c r="H64" s="158">
        <f t="shared" si="0"/>
        <v>20500000</v>
      </c>
    </row>
    <row r="65" spans="1:8" x14ac:dyDescent="0.25">
      <c r="A65" s="86" t="s">
        <v>3068</v>
      </c>
      <c r="B65" s="86" t="s">
        <v>2961</v>
      </c>
      <c r="C65" s="156" t="s">
        <v>356</v>
      </c>
      <c r="D65" s="157">
        <v>4000000</v>
      </c>
      <c r="E65" s="84">
        <v>250000</v>
      </c>
      <c r="F65" s="84">
        <v>750000</v>
      </c>
      <c r="G65" s="87">
        <f t="shared" si="4"/>
        <v>3250000</v>
      </c>
      <c r="H65" s="158">
        <f t="shared" si="0"/>
        <v>750000</v>
      </c>
    </row>
    <row r="66" spans="1:8" x14ac:dyDescent="0.25">
      <c r="A66" s="86" t="s">
        <v>3070</v>
      </c>
      <c r="B66" s="86" t="s">
        <v>3088</v>
      </c>
      <c r="C66" s="156" t="s">
        <v>676</v>
      </c>
      <c r="D66" s="157">
        <v>20000000</v>
      </c>
      <c r="E66" s="84">
        <v>1250000</v>
      </c>
      <c r="F66" s="84">
        <v>3750000</v>
      </c>
      <c r="G66" s="87">
        <f t="shared" si="4"/>
        <v>16250000</v>
      </c>
      <c r="H66" s="158">
        <f t="shared" si="0"/>
        <v>3750000</v>
      </c>
    </row>
    <row r="67" spans="1:8" x14ac:dyDescent="0.25">
      <c r="A67" s="86" t="s">
        <v>3072</v>
      </c>
      <c r="B67" s="86" t="s">
        <v>3227</v>
      </c>
      <c r="C67" s="156" t="s">
        <v>3228</v>
      </c>
      <c r="D67" s="157">
        <v>0</v>
      </c>
      <c r="E67" s="84"/>
      <c r="F67" s="84"/>
      <c r="G67" s="87">
        <f t="shared" si="4"/>
        <v>0</v>
      </c>
      <c r="H67" s="158">
        <f t="shared" si="0"/>
        <v>0</v>
      </c>
    </row>
    <row r="68" spans="1:8" ht="31.5" x14ac:dyDescent="0.25">
      <c r="A68" s="86" t="s">
        <v>3074</v>
      </c>
      <c r="B68" s="86" t="s">
        <v>3172</v>
      </c>
      <c r="C68" s="156" t="s">
        <v>2578</v>
      </c>
      <c r="D68" s="157">
        <v>18000000</v>
      </c>
      <c r="E68" s="84">
        <v>650000</v>
      </c>
      <c r="F68" s="84">
        <v>1950000</v>
      </c>
      <c r="G68" s="87">
        <f t="shared" si="4"/>
        <v>8450000</v>
      </c>
      <c r="H68" s="158">
        <f t="shared" ref="H68:H131" si="5">D68-G68</f>
        <v>9550000</v>
      </c>
    </row>
    <row r="69" spans="1:8" ht="31.5" x14ac:dyDescent="0.25">
      <c r="A69" s="86" t="s">
        <v>3076</v>
      </c>
      <c r="B69" s="86" t="s">
        <v>3177</v>
      </c>
      <c r="C69" s="156" t="s">
        <v>3178</v>
      </c>
      <c r="D69" s="157">
        <v>5000000</v>
      </c>
      <c r="E69" s="84">
        <v>450000</v>
      </c>
      <c r="F69" s="84">
        <v>1350000</v>
      </c>
      <c r="G69" s="208">
        <f>E69*12</f>
        <v>5400000</v>
      </c>
      <c r="H69" s="158">
        <f t="shared" si="5"/>
        <v>-400000</v>
      </c>
    </row>
    <row r="70" spans="1:8" x14ac:dyDescent="0.25">
      <c r="A70" s="86" t="s">
        <v>3079</v>
      </c>
      <c r="B70" s="86" t="s">
        <v>3026</v>
      </c>
      <c r="C70" s="156" t="s">
        <v>1850</v>
      </c>
      <c r="D70" s="157">
        <v>18000000</v>
      </c>
      <c r="E70" s="84">
        <v>1150000</v>
      </c>
      <c r="F70" s="84">
        <v>3450000</v>
      </c>
      <c r="G70" s="87">
        <f t="shared" si="4"/>
        <v>14950000</v>
      </c>
      <c r="H70" s="158">
        <f t="shared" si="5"/>
        <v>3050000</v>
      </c>
    </row>
    <row r="71" spans="1:8" ht="47.25" x14ac:dyDescent="0.25">
      <c r="A71" s="86" t="s">
        <v>3081</v>
      </c>
      <c r="B71" s="86" t="s">
        <v>3034</v>
      </c>
      <c r="C71" s="156" t="s">
        <v>3035</v>
      </c>
      <c r="D71" s="157">
        <v>9000000</v>
      </c>
      <c r="E71" s="84">
        <v>250000</v>
      </c>
      <c r="F71" s="84">
        <v>750000</v>
      </c>
      <c r="G71" s="87">
        <f t="shared" si="4"/>
        <v>3250000</v>
      </c>
      <c r="H71" s="158">
        <f t="shared" si="5"/>
        <v>5750000</v>
      </c>
    </row>
    <row r="72" spans="1:8" x14ac:dyDescent="0.25">
      <c r="A72" s="86" t="s">
        <v>3084</v>
      </c>
      <c r="B72" s="86" t="s">
        <v>3061</v>
      </c>
      <c r="C72" s="156" t="s">
        <v>1997</v>
      </c>
      <c r="D72" s="157">
        <v>15000000</v>
      </c>
      <c r="E72" s="84">
        <v>800000</v>
      </c>
      <c r="F72" s="84">
        <v>4510000</v>
      </c>
      <c r="G72" s="87">
        <f t="shared" si="4"/>
        <v>10400000</v>
      </c>
      <c r="H72" s="158">
        <f t="shared" si="5"/>
        <v>4600000</v>
      </c>
    </row>
    <row r="73" spans="1:8" x14ac:dyDescent="0.25">
      <c r="A73" s="86" t="s">
        <v>3087</v>
      </c>
      <c r="B73" s="86" t="s">
        <v>3145</v>
      </c>
      <c r="C73" s="156" t="s">
        <v>1395</v>
      </c>
      <c r="D73" s="157">
        <v>30000000</v>
      </c>
      <c r="E73" s="84">
        <v>1300000</v>
      </c>
      <c r="F73" s="84">
        <v>5052487.71</v>
      </c>
      <c r="G73" s="87">
        <f t="shared" si="4"/>
        <v>16900000</v>
      </c>
      <c r="H73" s="158">
        <f t="shared" si="5"/>
        <v>13100000</v>
      </c>
    </row>
    <row r="74" spans="1:8" x14ac:dyDescent="0.25">
      <c r="A74" s="86" t="s">
        <v>3089</v>
      </c>
      <c r="B74" s="86" t="s">
        <v>3120</v>
      </c>
      <c r="C74" s="156" t="s">
        <v>2306</v>
      </c>
      <c r="D74" s="157">
        <v>10500000</v>
      </c>
      <c r="E74" s="84">
        <v>500000</v>
      </c>
      <c r="F74" s="84">
        <v>1500000</v>
      </c>
      <c r="G74" s="87">
        <f t="shared" si="4"/>
        <v>6500000</v>
      </c>
      <c r="H74" s="158">
        <f t="shared" si="5"/>
        <v>4000000</v>
      </c>
    </row>
    <row r="75" spans="1:8" ht="31.5" x14ac:dyDescent="0.25">
      <c r="A75" s="86" t="s">
        <v>3091</v>
      </c>
      <c r="B75" s="86" t="s">
        <v>3230</v>
      </c>
      <c r="C75" s="156" t="s">
        <v>2849</v>
      </c>
      <c r="D75" s="157">
        <v>25000000</v>
      </c>
      <c r="E75" s="84">
        <v>1000000</v>
      </c>
      <c r="F75" s="84">
        <v>3832500</v>
      </c>
      <c r="G75" s="87">
        <f t="shared" si="4"/>
        <v>13000000</v>
      </c>
      <c r="H75" s="158">
        <f t="shared" si="5"/>
        <v>12000000</v>
      </c>
    </row>
    <row r="76" spans="1:8" x14ac:dyDescent="0.25">
      <c r="A76" s="86" t="s">
        <v>3093</v>
      </c>
      <c r="B76" s="86" t="s">
        <v>3243</v>
      </c>
      <c r="C76" s="156" t="s">
        <v>2545</v>
      </c>
      <c r="D76" s="157">
        <v>0</v>
      </c>
      <c r="E76" s="84"/>
      <c r="F76" s="84"/>
      <c r="G76" s="87">
        <v>278073610</v>
      </c>
      <c r="H76" s="158">
        <f t="shared" si="5"/>
        <v>-278073610</v>
      </c>
    </row>
    <row r="77" spans="1:8" ht="47.25" x14ac:dyDescent="0.25">
      <c r="A77" s="86" t="s">
        <v>3095</v>
      </c>
      <c r="B77" s="86" t="s">
        <v>3104</v>
      </c>
      <c r="C77" s="156" t="s">
        <v>2192</v>
      </c>
      <c r="D77" s="157">
        <v>5000000</v>
      </c>
      <c r="E77" s="84">
        <v>300000</v>
      </c>
      <c r="F77" s="84">
        <v>900000</v>
      </c>
      <c r="G77" s="87">
        <f t="shared" ref="G77:G92" si="6">E77*13</f>
        <v>3900000</v>
      </c>
      <c r="H77" s="158">
        <f t="shared" si="5"/>
        <v>1100000</v>
      </c>
    </row>
    <row r="78" spans="1:8" x14ac:dyDescent="0.25">
      <c r="A78" s="86" t="s">
        <v>3097</v>
      </c>
      <c r="B78" s="86" t="s">
        <v>3102</v>
      </c>
      <c r="C78" s="156" t="s">
        <v>808</v>
      </c>
      <c r="D78" s="157">
        <v>24000000</v>
      </c>
      <c r="E78" s="84">
        <v>850000</v>
      </c>
      <c r="F78" s="84">
        <v>2989000</v>
      </c>
      <c r="G78" s="87">
        <f t="shared" si="6"/>
        <v>11050000</v>
      </c>
      <c r="H78" s="158">
        <f t="shared" si="5"/>
        <v>12950000</v>
      </c>
    </row>
    <row r="79" spans="1:8" ht="31.5" x14ac:dyDescent="0.25">
      <c r="A79" s="86" t="s">
        <v>3099</v>
      </c>
      <c r="B79" s="86" t="s">
        <v>3106</v>
      </c>
      <c r="C79" s="156" t="s">
        <v>876</v>
      </c>
      <c r="D79" s="157">
        <v>150000000</v>
      </c>
      <c r="E79" s="84">
        <v>8750000</v>
      </c>
      <c r="F79" s="84">
        <v>35000000</v>
      </c>
      <c r="G79" s="87">
        <v>114000000</v>
      </c>
      <c r="H79" s="158">
        <f t="shared" si="5"/>
        <v>36000000</v>
      </c>
    </row>
    <row r="80" spans="1:8" x14ac:dyDescent="0.25">
      <c r="A80" s="86" t="s">
        <v>3101</v>
      </c>
      <c r="B80" s="86" t="s">
        <v>2947</v>
      </c>
      <c r="C80" s="156" t="s">
        <v>2948</v>
      </c>
      <c r="D80" s="157">
        <v>24000000</v>
      </c>
      <c r="E80" s="84">
        <v>1500000</v>
      </c>
      <c r="F80" s="84">
        <v>6000000</v>
      </c>
      <c r="G80" s="87">
        <f t="shared" si="6"/>
        <v>19500000</v>
      </c>
      <c r="H80" s="158">
        <f t="shared" si="5"/>
        <v>4500000</v>
      </c>
    </row>
    <row r="81" spans="1:8" x14ac:dyDescent="0.25">
      <c r="A81" s="86" t="s">
        <v>3103</v>
      </c>
      <c r="B81" s="86" t="s">
        <v>3077</v>
      </c>
      <c r="C81" s="156" t="s">
        <v>3078</v>
      </c>
      <c r="D81" s="157">
        <v>12000000</v>
      </c>
      <c r="E81" s="84">
        <v>500000</v>
      </c>
      <c r="F81" s="84">
        <v>2000000</v>
      </c>
      <c r="G81" s="87">
        <f t="shared" si="6"/>
        <v>6500000</v>
      </c>
      <c r="H81" s="158">
        <f t="shared" si="5"/>
        <v>5500000</v>
      </c>
    </row>
    <row r="82" spans="1:8" ht="31.5" x14ac:dyDescent="0.25">
      <c r="A82" s="86" t="s">
        <v>3105</v>
      </c>
      <c r="B82" s="86" t="s">
        <v>3191</v>
      </c>
      <c r="C82" s="156" t="s">
        <v>2699</v>
      </c>
      <c r="D82" s="157">
        <v>12000000</v>
      </c>
      <c r="E82" s="84">
        <v>750000</v>
      </c>
      <c r="F82" s="84">
        <v>2250000</v>
      </c>
      <c r="G82" s="87">
        <f t="shared" si="6"/>
        <v>9750000</v>
      </c>
      <c r="H82" s="158">
        <f t="shared" si="5"/>
        <v>2250000</v>
      </c>
    </row>
    <row r="83" spans="1:8" ht="31.5" x14ac:dyDescent="0.25">
      <c r="A83" s="86" t="s">
        <v>3107</v>
      </c>
      <c r="B83" s="86" t="s">
        <v>3169</v>
      </c>
      <c r="C83" s="156" t="s">
        <v>3170</v>
      </c>
      <c r="D83" s="157">
        <v>18000000</v>
      </c>
      <c r="E83" s="84">
        <v>1250000</v>
      </c>
      <c r="F83" s="84">
        <v>5000000</v>
      </c>
      <c r="G83" s="87">
        <f t="shared" si="6"/>
        <v>16250000</v>
      </c>
      <c r="H83" s="158">
        <f t="shared" si="5"/>
        <v>1750000</v>
      </c>
    </row>
    <row r="84" spans="1:8" x14ac:dyDescent="0.25">
      <c r="A84" s="86" t="s">
        <v>3109</v>
      </c>
      <c r="B84" s="86" t="s">
        <v>3052</v>
      </c>
      <c r="C84" s="156" t="s">
        <v>1964</v>
      </c>
      <c r="D84" s="157">
        <v>12000000</v>
      </c>
      <c r="E84" s="84">
        <v>400000</v>
      </c>
      <c r="F84" s="84">
        <v>2000000</v>
      </c>
      <c r="G84" s="87">
        <f t="shared" si="6"/>
        <v>5200000</v>
      </c>
      <c r="H84" s="158">
        <f t="shared" si="5"/>
        <v>6800000</v>
      </c>
    </row>
    <row r="85" spans="1:8" ht="31.5" x14ac:dyDescent="0.25">
      <c r="A85" s="86" t="s">
        <v>3111</v>
      </c>
      <c r="B85" s="86" t="s">
        <v>3232</v>
      </c>
      <c r="C85" s="156" t="s">
        <v>1569</v>
      </c>
      <c r="D85" s="157">
        <v>16000000</v>
      </c>
      <c r="E85" s="84">
        <v>1200000</v>
      </c>
      <c r="F85" s="84">
        <v>4800000</v>
      </c>
      <c r="G85" s="87">
        <f t="shared" si="6"/>
        <v>15600000</v>
      </c>
      <c r="H85" s="158">
        <f t="shared" si="5"/>
        <v>400000</v>
      </c>
    </row>
    <row r="86" spans="1:8" x14ac:dyDescent="0.25">
      <c r="A86" s="86" t="s">
        <v>3113</v>
      </c>
      <c r="B86" s="86" t="s">
        <v>3126</v>
      </c>
      <c r="C86" s="156" t="s">
        <v>2407</v>
      </c>
      <c r="D86" s="157">
        <v>24000000</v>
      </c>
      <c r="E86" s="84">
        <v>1500000</v>
      </c>
      <c r="F86" s="84">
        <v>5382000</v>
      </c>
      <c r="G86" s="87">
        <f t="shared" si="6"/>
        <v>19500000</v>
      </c>
      <c r="H86" s="158">
        <f t="shared" si="5"/>
        <v>4500000</v>
      </c>
    </row>
    <row r="87" spans="1:8" ht="31.5" x14ac:dyDescent="0.25">
      <c r="A87" s="86" t="s">
        <v>3115</v>
      </c>
      <c r="B87" s="86" t="s">
        <v>3108</v>
      </c>
      <c r="C87" s="156" t="s">
        <v>2200</v>
      </c>
      <c r="D87" s="157">
        <v>20000000</v>
      </c>
      <c r="E87" s="84">
        <v>1500000</v>
      </c>
      <c r="F87" s="84">
        <v>4500000</v>
      </c>
      <c r="G87" s="87">
        <f t="shared" si="6"/>
        <v>19500000</v>
      </c>
      <c r="H87" s="158">
        <f t="shared" si="5"/>
        <v>500000</v>
      </c>
    </row>
    <row r="88" spans="1:8" ht="31.5" x14ac:dyDescent="0.25">
      <c r="A88" s="86" t="s">
        <v>3117</v>
      </c>
      <c r="B88" s="86" t="s">
        <v>3071</v>
      </c>
      <c r="C88" s="156" t="s">
        <v>1990</v>
      </c>
      <c r="D88" s="157">
        <v>5625000</v>
      </c>
      <c r="E88" s="84">
        <v>375000</v>
      </c>
      <c r="F88" s="84">
        <v>1125000</v>
      </c>
      <c r="G88" s="87">
        <f t="shared" si="6"/>
        <v>4875000</v>
      </c>
      <c r="H88" s="158">
        <f t="shared" si="5"/>
        <v>750000</v>
      </c>
    </row>
    <row r="89" spans="1:8" x14ac:dyDescent="0.25">
      <c r="A89" s="86" t="s">
        <v>3119</v>
      </c>
      <c r="B89" s="86" t="s">
        <v>2982</v>
      </c>
      <c r="C89" s="156" t="s">
        <v>473</v>
      </c>
      <c r="D89" s="157">
        <v>11218402</v>
      </c>
      <c r="E89" s="84">
        <v>400000</v>
      </c>
      <c r="F89" s="84">
        <v>2175000</v>
      </c>
      <c r="G89" s="87">
        <f t="shared" si="6"/>
        <v>5200000</v>
      </c>
      <c r="H89" s="158">
        <f t="shared" si="5"/>
        <v>6018402</v>
      </c>
    </row>
    <row r="90" spans="1:8" x14ac:dyDescent="0.25">
      <c r="A90" s="86" t="s">
        <v>3121</v>
      </c>
      <c r="B90" s="86" t="s">
        <v>3137</v>
      </c>
      <c r="C90" s="156" t="s">
        <v>1348</v>
      </c>
      <c r="D90" s="157">
        <v>18000000</v>
      </c>
      <c r="E90" s="84">
        <v>1300000</v>
      </c>
      <c r="F90" s="84">
        <v>3900000</v>
      </c>
      <c r="G90" s="87">
        <f t="shared" si="6"/>
        <v>16900000</v>
      </c>
      <c r="H90" s="158">
        <f t="shared" si="5"/>
        <v>1100000</v>
      </c>
    </row>
    <row r="91" spans="1:8" x14ac:dyDescent="0.25">
      <c r="A91" s="86" t="s">
        <v>3123</v>
      </c>
      <c r="B91" s="86" t="s">
        <v>2975</v>
      </c>
      <c r="C91" s="156" t="s">
        <v>1753</v>
      </c>
      <c r="D91" s="157">
        <v>24000000</v>
      </c>
      <c r="E91" s="84">
        <v>1500000</v>
      </c>
      <c r="F91" s="84">
        <v>4501332</v>
      </c>
      <c r="G91" s="87">
        <f t="shared" si="6"/>
        <v>19500000</v>
      </c>
      <c r="H91" s="158">
        <f t="shared" si="5"/>
        <v>4500000</v>
      </c>
    </row>
    <row r="92" spans="1:8" ht="31.5" x14ac:dyDescent="0.25">
      <c r="A92" s="86" t="s">
        <v>3125</v>
      </c>
      <c r="B92" s="86" t="s">
        <v>3149</v>
      </c>
      <c r="C92" s="156" t="s">
        <v>1479</v>
      </c>
      <c r="D92" s="157">
        <v>18000000</v>
      </c>
      <c r="E92" s="84">
        <v>900000</v>
      </c>
      <c r="F92" s="84">
        <v>2700000</v>
      </c>
      <c r="G92" s="87">
        <f t="shared" si="6"/>
        <v>11700000</v>
      </c>
      <c r="H92" s="158">
        <f t="shared" si="5"/>
        <v>6300000</v>
      </c>
    </row>
    <row r="93" spans="1:8" ht="31.5" x14ac:dyDescent="0.25">
      <c r="A93" s="86" t="s">
        <v>3127</v>
      </c>
      <c r="B93" s="86" t="s">
        <v>3240</v>
      </c>
      <c r="C93" s="156" t="s">
        <v>3241</v>
      </c>
      <c r="D93" s="157">
        <v>12000000</v>
      </c>
      <c r="E93" s="84"/>
      <c r="F93" s="84"/>
      <c r="G93" s="87">
        <f>D93/2</f>
        <v>6000000</v>
      </c>
      <c r="H93" s="158">
        <f t="shared" si="5"/>
        <v>6000000</v>
      </c>
    </row>
    <row r="94" spans="1:8" x14ac:dyDescent="0.25">
      <c r="A94" s="86" t="s">
        <v>3129</v>
      </c>
      <c r="B94" s="86" t="s">
        <v>3090</v>
      </c>
      <c r="C94" s="156" t="s">
        <v>2790</v>
      </c>
      <c r="D94" s="157">
        <v>70000000</v>
      </c>
      <c r="E94" s="84">
        <v>4666600</v>
      </c>
      <c r="F94" s="84">
        <v>18666400</v>
      </c>
      <c r="G94" s="87">
        <f>E94*13</f>
        <v>60665800</v>
      </c>
      <c r="H94" s="158">
        <f t="shared" si="5"/>
        <v>9334200</v>
      </c>
    </row>
    <row r="95" spans="1:8" ht="31.5" x14ac:dyDescent="0.25">
      <c r="A95" s="86" t="s">
        <v>3131</v>
      </c>
      <c r="B95" s="86" t="s">
        <v>3080</v>
      </c>
      <c r="C95" s="156" t="s">
        <v>2090</v>
      </c>
      <c r="D95" s="157">
        <v>40000000</v>
      </c>
      <c r="E95" s="84">
        <v>3000000</v>
      </c>
      <c r="F95" s="84">
        <v>12000000</v>
      </c>
      <c r="G95" s="87">
        <f>E95*13</f>
        <v>39000000</v>
      </c>
      <c r="H95" s="158">
        <f t="shared" si="5"/>
        <v>1000000</v>
      </c>
    </row>
    <row r="96" spans="1:8" x14ac:dyDescent="0.25">
      <c r="A96" s="86" t="s">
        <v>3133</v>
      </c>
      <c r="B96" s="86" t="s">
        <v>2970</v>
      </c>
      <c r="C96" s="156" t="s">
        <v>2971</v>
      </c>
      <c r="D96" s="157">
        <v>50000000</v>
      </c>
      <c r="E96" s="84">
        <v>2666600</v>
      </c>
      <c r="F96" s="84">
        <v>10666400</v>
      </c>
      <c r="G96" s="87">
        <f>E96*13</f>
        <v>34665800</v>
      </c>
      <c r="H96" s="158">
        <f t="shared" si="5"/>
        <v>15334200</v>
      </c>
    </row>
    <row r="97" spans="1:9" x14ac:dyDescent="0.25">
      <c r="A97" s="86" t="s">
        <v>3136</v>
      </c>
      <c r="B97" s="86" t="s">
        <v>3058</v>
      </c>
      <c r="C97" s="156" t="s">
        <v>3059</v>
      </c>
      <c r="D97" s="157">
        <v>30000000</v>
      </c>
      <c r="E97" s="84">
        <v>2000000</v>
      </c>
      <c r="F97" s="84">
        <v>6000000</v>
      </c>
      <c r="G97" s="87">
        <f>E97*13</f>
        <v>26000000</v>
      </c>
      <c r="H97" s="158">
        <f t="shared" si="5"/>
        <v>4000000</v>
      </c>
    </row>
    <row r="98" spans="1:9" x14ac:dyDescent="0.25">
      <c r="A98" s="86" t="s">
        <v>3138</v>
      </c>
      <c r="B98" s="86" t="s">
        <v>3132</v>
      </c>
      <c r="C98" s="156" t="s">
        <v>1312</v>
      </c>
      <c r="D98" s="157">
        <v>30000000</v>
      </c>
      <c r="E98" s="84">
        <v>1606000</v>
      </c>
      <c r="F98" s="84">
        <v>7477800</v>
      </c>
      <c r="G98" s="87">
        <f t="shared" ref="G98:G138" si="7">E98*13</f>
        <v>20878000</v>
      </c>
      <c r="H98" s="158">
        <f t="shared" si="5"/>
        <v>9122000</v>
      </c>
    </row>
    <row r="99" spans="1:9" x14ac:dyDescent="0.25">
      <c r="A99" s="86" t="s">
        <v>3140</v>
      </c>
      <c r="B99" s="86" t="s">
        <v>3094</v>
      </c>
      <c r="C99" s="156" t="s">
        <v>2822</v>
      </c>
      <c r="D99" s="157">
        <v>9000000</v>
      </c>
      <c r="E99" s="84">
        <v>450000</v>
      </c>
      <c r="F99" s="84">
        <v>2219676.5699999998</v>
      </c>
      <c r="G99" s="87">
        <f t="shared" si="7"/>
        <v>5850000</v>
      </c>
      <c r="H99" s="158">
        <f t="shared" si="5"/>
        <v>3150000</v>
      </c>
    </row>
    <row r="100" spans="1:9" ht="31.5" x14ac:dyDescent="0.25">
      <c r="A100" s="86" t="s">
        <v>3142</v>
      </c>
      <c r="B100" s="86" t="s">
        <v>2954</v>
      </c>
      <c r="C100" s="156" t="s">
        <v>2955</v>
      </c>
      <c r="D100" s="157">
        <v>10500000</v>
      </c>
      <c r="E100" s="84">
        <v>750000</v>
      </c>
      <c r="F100" s="84">
        <v>2850000</v>
      </c>
      <c r="G100" s="87">
        <f t="shared" si="7"/>
        <v>9750000</v>
      </c>
      <c r="H100" s="158">
        <f t="shared" si="5"/>
        <v>750000</v>
      </c>
      <c r="I100" s="158"/>
    </row>
    <row r="101" spans="1:9" x14ac:dyDescent="0.25">
      <c r="A101" s="86" t="s">
        <v>3144</v>
      </c>
      <c r="B101" s="86" t="s">
        <v>2965</v>
      </c>
      <c r="C101" s="156" t="s">
        <v>409</v>
      </c>
      <c r="D101" s="157">
        <v>38000000</v>
      </c>
      <c r="E101" s="84">
        <v>2812000</v>
      </c>
      <c r="F101" s="84">
        <v>11936000</v>
      </c>
      <c r="G101" s="208">
        <v>36600000</v>
      </c>
      <c r="H101" s="158">
        <f t="shared" si="5"/>
        <v>1400000</v>
      </c>
    </row>
    <row r="102" spans="1:9" ht="31.5" x14ac:dyDescent="0.25">
      <c r="A102" s="86" t="s">
        <v>3146</v>
      </c>
      <c r="B102" s="86" t="s">
        <v>2996</v>
      </c>
      <c r="C102" s="156" t="s">
        <v>2997</v>
      </c>
      <c r="D102" s="157">
        <v>25000000</v>
      </c>
      <c r="E102" s="84">
        <v>1900000</v>
      </c>
      <c r="F102" s="84">
        <v>7600000</v>
      </c>
      <c r="G102" s="87">
        <f t="shared" si="7"/>
        <v>24700000</v>
      </c>
      <c r="H102" s="158">
        <f t="shared" si="5"/>
        <v>300000</v>
      </c>
    </row>
    <row r="103" spans="1:9" ht="31.5" x14ac:dyDescent="0.25">
      <c r="A103" s="86" t="s">
        <v>3148</v>
      </c>
      <c r="B103" s="86" t="s">
        <v>2967</v>
      </c>
      <c r="C103" s="156" t="s">
        <v>2968</v>
      </c>
      <c r="D103" s="157">
        <v>14000000</v>
      </c>
      <c r="E103" s="84">
        <v>1125000</v>
      </c>
      <c r="F103" s="84">
        <v>3375000</v>
      </c>
      <c r="G103" s="87">
        <f>E103*12</f>
        <v>13500000</v>
      </c>
      <c r="H103" s="158">
        <f t="shared" si="5"/>
        <v>500000</v>
      </c>
    </row>
    <row r="104" spans="1:9" ht="31.5" x14ac:dyDescent="0.25">
      <c r="A104" s="86" t="s">
        <v>3150</v>
      </c>
      <c r="B104" s="86" t="s">
        <v>3167</v>
      </c>
      <c r="C104" s="156" t="s">
        <v>1650</v>
      </c>
      <c r="D104" s="157">
        <v>15000000</v>
      </c>
      <c r="E104" s="84">
        <v>950000</v>
      </c>
      <c r="F104" s="84">
        <v>2850000</v>
      </c>
      <c r="G104" s="87">
        <f t="shared" si="7"/>
        <v>12350000</v>
      </c>
      <c r="H104" s="158">
        <f t="shared" si="5"/>
        <v>2650000</v>
      </c>
    </row>
    <row r="105" spans="1:9" ht="31.5" x14ac:dyDescent="0.25">
      <c r="A105" s="86" t="s">
        <v>3153</v>
      </c>
      <c r="B105" s="86" t="s">
        <v>3063</v>
      </c>
      <c r="C105" s="156" t="s">
        <v>2016</v>
      </c>
      <c r="D105" s="157">
        <v>0</v>
      </c>
      <c r="E105" s="84"/>
      <c r="F105" s="84"/>
      <c r="G105" s="87">
        <f t="shared" si="7"/>
        <v>0</v>
      </c>
      <c r="H105" s="158">
        <f t="shared" si="5"/>
        <v>0</v>
      </c>
    </row>
    <row r="106" spans="1:9" ht="31.5" x14ac:dyDescent="0.25">
      <c r="A106" s="86" t="s">
        <v>3155</v>
      </c>
      <c r="B106" s="86" t="s">
        <v>3160</v>
      </c>
      <c r="C106" s="156" t="s">
        <v>1612</v>
      </c>
      <c r="D106" s="157">
        <v>18000000</v>
      </c>
      <c r="E106" s="84">
        <v>1050000</v>
      </c>
      <c r="F106" s="84">
        <v>3150000</v>
      </c>
      <c r="G106" s="87">
        <f t="shared" si="7"/>
        <v>13650000</v>
      </c>
      <c r="H106" s="158">
        <f t="shared" si="5"/>
        <v>4350000</v>
      </c>
    </row>
    <row r="107" spans="1:9" ht="31.5" x14ac:dyDescent="0.25">
      <c r="A107" s="86" t="s">
        <v>3157</v>
      </c>
      <c r="B107" s="86" t="s">
        <v>2926</v>
      </c>
      <c r="C107" s="156" t="s">
        <v>11</v>
      </c>
      <c r="D107" s="157">
        <v>10000000</v>
      </c>
      <c r="E107" s="84">
        <v>400000</v>
      </c>
      <c r="F107" s="215">
        <v>120000000</v>
      </c>
      <c r="G107" s="87">
        <f t="shared" si="7"/>
        <v>5200000</v>
      </c>
      <c r="H107" s="158">
        <f t="shared" si="5"/>
        <v>4800000</v>
      </c>
    </row>
    <row r="108" spans="1:9" ht="31.5" x14ac:dyDescent="0.25">
      <c r="A108" s="86" t="s">
        <v>3159</v>
      </c>
      <c r="B108" s="86" t="s">
        <v>3112</v>
      </c>
      <c r="C108" s="156" t="s">
        <v>941</v>
      </c>
      <c r="D108" s="157">
        <v>23000000</v>
      </c>
      <c r="E108" s="84">
        <v>1525000</v>
      </c>
      <c r="F108" s="84">
        <v>4575000</v>
      </c>
      <c r="G108" s="87">
        <f t="shared" si="7"/>
        <v>19825000</v>
      </c>
      <c r="H108" s="158">
        <f t="shared" si="5"/>
        <v>3175000</v>
      </c>
    </row>
    <row r="109" spans="1:9" x14ac:dyDescent="0.25">
      <c r="A109" s="86" t="s">
        <v>3161</v>
      </c>
      <c r="B109" s="86" t="s">
        <v>3174</v>
      </c>
      <c r="C109" s="156" t="s">
        <v>3175</v>
      </c>
      <c r="D109" s="157">
        <v>4500000</v>
      </c>
      <c r="E109" s="84">
        <v>214285</v>
      </c>
      <c r="F109" s="84">
        <v>642858</v>
      </c>
      <c r="G109" s="208">
        <v>2800000</v>
      </c>
      <c r="H109" s="158">
        <f t="shared" si="5"/>
        <v>1700000</v>
      </c>
    </row>
    <row r="110" spans="1:9" ht="31.5" x14ac:dyDescent="0.25">
      <c r="A110" s="86" t="s">
        <v>3164</v>
      </c>
      <c r="B110" s="86" t="s">
        <v>3067</v>
      </c>
      <c r="C110" s="156" t="s">
        <v>1996</v>
      </c>
      <c r="D110" s="157">
        <v>5000000</v>
      </c>
      <c r="E110" s="84">
        <v>200000</v>
      </c>
      <c r="F110" s="84">
        <v>600000</v>
      </c>
      <c r="G110" s="87">
        <f t="shared" si="7"/>
        <v>2600000</v>
      </c>
      <c r="H110" s="158">
        <f t="shared" si="5"/>
        <v>2400000</v>
      </c>
    </row>
    <row r="111" spans="1:9" ht="31.5" x14ac:dyDescent="0.25">
      <c r="A111" s="86" t="s">
        <v>3166</v>
      </c>
      <c r="B111" s="86" t="s">
        <v>3184</v>
      </c>
      <c r="C111" s="156" t="s">
        <v>2669</v>
      </c>
      <c r="D111" s="157">
        <v>35000000</v>
      </c>
      <c r="E111" s="84">
        <v>2666666</v>
      </c>
      <c r="F111" s="84">
        <v>7999998</v>
      </c>
      <c r="G111" s="87">
        <f>E111*12</f>
        <v>31999992</v>
      </c>
      <c r="H111" s="158">
        <f t="shared" si="5"/>
        <v>3000008</v>
      </c>
    </row>
    <row r="112" spans="1:9" ht="31.5" x14ac:dyDescent="0.25">
      <c r="A112" s="86" t="s">
        <v>3168</v>
      </c>
      <c r="B112" s="86" t="s">
        <v>3188</v>
      </c>
      <c r="C112" s="156" t="s">
        <v>3189</v>
      </c>
      <c r="D112" s="157">
        <v>25000000</v>
      </c>
      <c r="E112" s="84">
        <v>2015933</v>
      </c>
      <c r="F112" s="84">
        <v>6047799</v>
      </c>
      <c r="G112" s="87">
        <f>E112*12</f>
        <v>24191196</v>
      </c>
      <c r="H112" s="158">
        <f t="shared" si="5"/>
        <v>808804</v>
      </c>
    </row>
    <row r="113" spans="1:8" x14ac:dyDescent="0.25">
      <c r="A113" s="86" t="s">
        <v>3171</v>
      </c>
      <c r="B113" s="86" t="s">
        <v>3082</v>
      </c>
      <c r="C113" s="156" t="s">
        <v>3083</v>
      </c>
      <c r="D113" s="157">
        <v>24000000</v>
      </c>
      <c r="E113" s="84">
        <v>3125000</v>
      </c>
      <c r="F113" s="84">
        <v>9375000</v>
      </c>
      <c r="G113" s="87">
        <f>E113*12</f>
        <v>37500000</v>
      </c>
      <c r="H113" s="158">
        <f t="shared" si="5"/>
        <v>-13500000</v>
      </c>
    </row>
    <row r="114" spans="1:8" x14ac:dyDescent="0.25">
      <c r="A114" s="86" t="s">
        <v>3173</v>
      </c>
      <c r="B114" s="86" t="s">
        <v>3096</v>
      </c>
      <c r="C114" s="156" t="s">
        <v>2100</v>
      </c>
      <c r="D114" s="157">
        <v>5000000</v>
      </c>
      <c r="E114" s="84">
        <v>400000</v>
      </c>
      <c r="F114" s="84">
        <v>1200000</v>
      </c>
      <c r="G114" s="208">
        <v>4900000</v>
      </c>
      <c r="H114" s="158">
        <f t="shared" si="5"/>
        <v>100000</v>
      </c>
    </row>
    <row r="115" spans="1:8" x14ac:dyDescent="0.25">
      <c r="A115" s="86" t="s">
        <v>3176</v>
      </c>
      <c r="B115" s="86" t="s">
        <v>3186</v>
      </c>
      <c r="C115" s="156" t="s">
        <v>2689</v>
      </c>
      <c r="D115" s="157">
        <v>20000000</v>
      </c>
      <c r="E115" s="84">
        <v>1250000</v>
      </c>
      <c r="F115" s="84">
        <v>6250000</v>
      </c>
      <c r="G115" s="87">
        <f t="shared" si="7"/>
        <v>16250000</v>
      </c>
      <c r="H115" s="158">
        <f t="shared" si="5"/>
        <v>3750000</v>
      </c>
    </row>
    <row r="116" spans="1:8" ht="31.5" x14ac:dyDescent="0.25">
      <c r="A116" s="86" t="s">
        <v>3179</v>
      </c>
      <c r="B116" s="86" t="s">
        <v>3180</v>
      </c>
      <c r="C116" s="156" t="s">
        <v>2705</v>
      </c>
      <c r="D116" s="157">
        <v>3000000</v>
      </c>
      <c r="E116" s="84">
        <v>250000</v>
      </c>
      <c r="F116" s="84">
        <v>750000</v>
      </c>
      <c r="G116" s="87">
        <f t="shared" ref="G116:G123" si="8">E116*12</f>
        <v>3000000</v>
      </c>
      <c r="H116" s="158">
        <f t="shared" si="5"/>
        <v>0</v>
      </c>
    </row>
    <row r="117" spans="1:8" ht="31.5" x14ac:dyDescent="0.25">
      <c r="A117" s="86" t="s">
        <v>3181</v>
      </c>
      <c r="B117" s="86" t="s">
        <v>3193</v>
      </c>
      <c r="C117" s="156" t="s">
        <v>2709</v>
      </c>
      <c r="D117" s="157">
        <v>3000000</v>
      </c>
      <c r="E117" s="84">
        <v>250000</v>
      </c>
      <c r="F117" s="84">
        <v>750000</v>
      </c>
      <c r="G117" s="87">
        <f t="shared" si="8"/>
        <v>3000000</v>
      </c>
      <c r="H117" s="158">
        <f t="shared" si="5"/>
        <v>0</v>
      </c>
    </row>
    <row r="118" spans="1:8" ht="31.5" x14ac:dyDescent="0.25">
      <c r="A118" s="86" t="s">
        <v>3183</v>
      </c>
      <c r="B118" s="86" t="s">
        <v>3206</v>
      </c>
      <c r="C118" s="156" t="s">
        <v>2713</v>
      </c>
      <c r="D118" s="157">
        <v>3000000</v>
      </c>
      <c r="E118" s="84">
        <v>250000</v>
      </c>
      <c r="F118" s="84">
        <v>500000</v>
      </c>
      <c r="G118" s="87">
        <f t="shared" si="8"/>
        <v>3000000</v>
      </c>
      <c r="H118" s="158">
        <f t="shared" si="5"/>
        <v>0</v>
      </c>
    </row>
    <row r="119" spans="1:8" ht="31.5" x14ac:dyDescent="0.25">
      <c r="A119" s="86" t="s">
        <v>3185</v>
      </c>
      <c r="B119" s="86" t="s">
        <v>3208</v>
      </c>
      <c r="C119" s="156" t="s">
        <v>2716</v>
      </c>
      <c r="D119" s="157">
        <v>3000000</v>
      </c>
      <c r="E119" s="84">
        <v>250000</v>
      </c>
      <c r="F119" s="84">
        <v>750000</v>
      </c>
      <c r="G119" s="87">
        <f t="shared" si="8"/>
        <v>3000000</v>
      </c>
      <c r="H119" s="158">
        <f t="shared" si="5"/>
        <v>0</v>
      </c>
    </row>
    <row r="120" spans="1:8" ht="31.5" x14ac:dyDescent="0.25">
      <c r="A120" s="86" t="s">
        <v>3187</v>
      </c>
      <c r="B120" s="86" t="s">
        <v>3210</v>
      </c>
      <c r="C120" s="156" t="s">
        <v>2720</v>
      </c>
      <c r="D120" s="157">
        <v>3000000</v>
      </c>
      <c r="E120" s="84">
        <v>250000</v>
      </c>
      <c r="F120" s="84">
        <v>750000</v>
      </c>
      <c r="G120" s="87">
        <f t="shared" si="8"/>
        <v>3000000</v>
      </c>
      <c r="H120" s="158">
        <f t="shared" si="5"/>
        <v>0</v>
      </c>
    </row>
    <row r="121" spans="1:8" ht="31.5" x14ac:dyDescent="0.25">
      <c r="A121" s="86" t="s">
        <v>3190</v>
      </c>
      <c r="B121" s="86" t="s">
        <v>3212</v>
      </c>
      <c r="C121" s="156" t="s">
        <v>2725</v>
      </c>
      <c r="D121" s="157">
        <v>3000000</v>
      </c>
      <c r="E121" s="84">
        <v>250000</v>
      </c>
      <c r="F121" s="84">
        <v>750000</v>
      </c>
      <c r="G121" s="87">
        <f t="shared" si="8"/>
        <v>3000000</v>
      </c>
      <c r="H121" s="158">
        <f t="shared" si="5"/>
        <v>0</v>
      </c>
    </row>
    <row r="122" spans="1:8" ht="31.5" x14ac:dyDescent="0.25">
      <c r="A122" s="86" t="s">
        <v>3192</v>
      </c>
      <c r="B122" s="86" t="s">
        <v>3214</v>
      </c>
      <c r="C122" s="156" t="s">
        <v>2728</v>
      </c>
      <c r="D122" s="157">
        <v>3000000</v>
      </c>
      <c r="E122" s="84">
        <v>250000</v>
      </c>
      <c r="F122" s="84">
        <v>750000</v>
      </c>
      <c r="G122" s="87">
        <f t="shared" si="8"/>
        <v>3000000</v>
      </c>
      <c r="H122" s="158">
        <f t="shared" si="5"/>
        <v>0</v>
      </c>
    </row>
    <row r="123" spans="1:8" ht="31.5" x14ac:dyDescent="0.25">
      <c r="A123" s="86" t="s">
        <v>3194</v>
      </c>
      <c r="B123" s="86" t="s">
        <v>3195</v>
      </c>
      <c r="C123" s="156" t="s">
        <v>2732</v>
      </c>
      <c r="D123" s="157">
        <v>3000000</v>
      </c>
      <c r="E123" s="84">
        <v>250000</v>
      </c>
      <c r="F123" s="84">
        <v>750000</v>
      </c>
      <c r="G123" s="87">
        <f t="shared" si="8"/>
        <v>3000000</v>
      </c>
      <c r="H123" s="158">
        <f t="shared" si="5"/>
        <v>0</v>
      </c>
    </row>
    <row r="124" spans="1:8" ht="31.5" x14ac:dyDescent="0.25">
      <c r="A124" s="86" t="s">
        <v>3196</v>
      </c>
      <c r="B124" s="86" t="s">
        <v>3203</v>
      </c>
      <c r="C124" s="156" t="s">
        <v>3204</v>
      </c>
      <c r="D124" s="157">
        <v>3000000</v>
      </c>
      <c r="E124" s="84">
        <v>250000</v>
      </c>
      <c r="F124" s="84">
        <v>750000</v>
      </c>
      <c r="G124" s="87">
        <f>E124*12</f>
        <v>3000000</v>
      </c>
      <c r="H124" s="158">
        <f t="shared" si="5"/>
        <v>0</v>
      </c>
    </row>
    <row r="125" spans="1:8" x14ac:dyDescent="0.25">
      <c r="A125" s="86" t="s">
        <v>3199</v>
      </c>
      <c r="B125" s="86" t="s">
        <v>3110</v>
      </c>
      <c r="C125" s="156" t="s">
        <v>2242</v>
      </c>
      <c r="D125" s="157">
        <v>7000000</v>
      </c>
      <c r="E125" s="84">
        <v>505000</v>
      </c>
      <c r="F125" s="84">
        <v>1717222</v>
      </c>
      <c r="G125" s="87">
        <f t="shared" si="7"/>
        <v>6565000</v>
      </c>
      <c r="H125" s="158">
        <f t="shared" si="5"/>
        <v>435000</v>
      </c>
    </row>
    <row r="126" spans="1:8" ht="31.5" x14ac:dyDescent="0.25">
      <c r="A126" s="86" t="s">
        <v>3202</v>
      </c>
      <c r="B126" s="86" t="s">
        <v>2930</v>
      </c>
      <c r="C126" s="156" t="s">
        <v>156</v>
      </c>
      <c r="D126" s="157">
        <v>8000000</v>
      </c>
      <c r="E126" s="84">
        <v>550000</v>
      </c>
      <c r="F126" s="84">
        <v>1650000</v>
      </c>
      <c r="G126" s="87">
        <f t="shared" si="7"/>
        <v>7150000</v>
      </c>
      <c r="H126" s="158">
        <f t="shared" si="5"/>
        <v>850000</v>
      </c>
    </row>
    <row r="127" spans="1:8" x14ac:dyDescent="0.25">
      <c r="A127" s="86" t="s">
        <v>3205</v>
      </c>
      <c r="B127" s="86" t="s">
        <v>3124</v>
      </c>
      <c r="C127" s="156" t="s">
        <v>1154</v>
      </c>
      <c r="D127" s="157">
        <v>15000000</v>
      </c>
      <c r="E127" s="84">
        <v>1100000</v>
      </c>
      <c r="F127" s="84">
        <v>2200000</v>
      </c>
      <c r="G127" s="87">
        <f t="shared" si="7"/>
        <v>14300000</v>
      </c>
      <c r="H127" s="158">
        <f t="shared" si="5"/>
        <v>700000</v>
      </c>
    </row>
    <row r="128" spans="1:8" x14ac:dyDescent="0.25">
      <c r="A128" s="86" t="s">
        <v>3207</v>
      </c>
      <c r="B128" s="86" t="s">
        <v>3223</v>
      </c>
      <c r="C128" s="156" t="s">
        <v>371</v>
      </c>
      <c r="D128" s="157">
        <v>12000000</v>
      </c>
      <c r="E128" s="84">
        <v>750000</v>
      </c>
      <c r="F128" s="84">
        <v>2250000</v>
      </c>
      <c r="G128" s="87">
        <f t="shared" si="7"/>
        <v>9750000</v>
      </c>
      <c r="H128" s="158">
        <f t="shared" si="5"/>
        <v>2250000</v>
      </c>
    </row>
    <row r="129" spans="1:10" ht="31.5" x14ac:dyDescent="0.25">
      <c r="A129" s="86" t="s">
        <v>3209</v>
      </c>
      <c r="B129" s="86" t="s">
        <v>3147</v>
      </c>
      <c r="C129" s="156" t="s">
        <v>2491</v>
      </c>
      <c r="D129" s="157">
        <v>6000000</v>
      </c>
      <c r="E129" s="84">
        <v>525000</v>
      </c>
      <c r="F129" s="84">
        <v>1575000</v>
      </c>
      <c r="G129" s="214">
        <v>6400000</v>
      </c>
      <c r="H129" s="158">
        <f t="shared" si="5"/>
        <v>-400000</v>
      </c>
    </row>
    <row r="130" spans="1:10" x14ac:dyDescent="0.25">
      <c r="A130" s="86" t="s">
        <v>3211</v>
      </c>
      <c r="B130" s="86" t="s">
        <v>3043</v>
      </c>
      <c r="C130" s="156" t="s">
        <v>567</v>
      </c>
      <c r="D130" s="157">
        <v>18000000</v>
      </c>
      <c r="E130" s="84">
        <v>1050000</v>
      </c>
      <c r="F130" s="84">
        <v>3400000</v>
      </c>
      <c r="G130" s="87">
        <f t="shared" si="7"/>
        <v>13650000</v>
      </c>
      <c r="H130" s="158">
        <f t="shared" si="5"/>
        <v>4350000</v>
      </c>
    </row>
    <row r="131" spans="1:10" x14ac:dyDescent="0.25">
      <c r="A131" s="86" t="s">
        <v>3213</v>
      </c>
      <c r="B131" s="86" t="s">
        <v>3225</v>
      </c>
      <c r="C131" s="156" t="s">
        <v>214</v>
      </c>
      <c r="D131" s="157">
        <v>5000000</v>
      </c>
      <c r="E131" s="84">
        <v>300000</v>
      </c>
      <c r="F131" s="84">
        <v>900000</v>
      </c>
      <c r="G131" s="87">
        <f t="shared" si="7"/>
        <v>3900000</v>
      </c>
      <c r="H131" s="158">
        <f t="shared" si="5"/>
        <v>1100000</v>
      </c>
    </row>
    <row r="132" spans="1:10" x14ac:dyDescent="0.25">
      <c r="A132" s="86" t="s">
        <v>3215</v>
      </c>
      <c r="B132" s="86" t="s">
        <v>3156</v>
      </c>
      <c r="C132" s="156" t="s">
        <v>2555</v>
      </c>
      <c r="D132" s="157">
        <v>4500000</v>
      </c>
      <c r="E132" s="84">
        <v>225000</v>
      </c>
      <c r="F132" s="84">
        <v>675000</v>
      </c>
      <c r="G132" s="87">
        <v>3000000</v>
      </c>
      <c r="H132" s="158">
        <f t="shared" ref="H132:H144" si="9">D132-G132</f>
        <v>1500000</v>
      </c>
    </row>
    <row r="133" spans="1:10" x14ac:dyDescent="0.25">
      <c r="A133" s="86" t="s">
        <v>3218</v>
      </c>
      <c r="B133" s="86" t="s">
        <v>2999</v>
      </c>
      <c r="C133" s="156" t="s">
        <v>510</v>
      </c>
      <c r="D133" s="157">
        <v>9000000</v>
      </c>
      <c r="E133" s="84">
        <v>625000</v>
      </c>
      <c r="F133" s="84">
        <v>1875000</v>
      </c>
      <c r="G133" s="87">
        <f t="shared" si="7"/>
        <v>8125000</v>
      </c>
      <c r="H133" s="158">
        <f t="shared" si="9"/>
        <v>875000</v>
      </c>
    </row>
    <row r="134" spans="1:10" ht="31.5" x14ac:dyDescent="0.25">
      <c r="A134" s="86" t="s">
        <v>3220</v>
      </c>
      <c r="B134" s="86" t="s">
        <v>2937</v>
      </c>
      <c r="C134" s="156" t="s">
        <v>1697</v>
      </c>
      <c r="D134" s="157">
        <v>10000000</v>
      </c>
      <c r="E134" s="84">
        <v>581000</v>
      </c>
      <c r="F134" s="84">
        <v>1747000</v>
      </c>
      <c r="G134" s="87">
        <f t="shared" si="7"/>
        <v>7553000</v>
      </c>
      <c r="H134" s="158">
        <f t="shared" si="9"/>
        <v>2447000</v>
      </c>
    </row>
    <row r="135" spans="1:10" x14ac:dyDescent="0.25">
      <c r="A135" s="86" t="s">
        <v>3222</v>
      </c>
      <c r="B135" s="86" t="s">
        <v>3114</v>
      </c>
      <c r="C135" s="156" t="s">
        <v>1007</v>
      </c>
      <c r="D135" s="157">
        <v>15000000</v>
      </c>
      <c r="E135" s="84">
        <v>1100000</v>
      </c>
      <c r="F135" s="84">
        <v>4382000</v>
      </c>
      <c r="G135" s="87">
        <f t="shared" si="7"/>
        <v>14300000</v>
      </c>
      <c r="H135" s="158">
        <f t="shared" si="9"/>
        <v>700000</v>
      </c>
    </row>
    <row r="136" spans="1:10" x14ac:dyDescent="0.25">
      <c r="A136" s="86" t="s">
        <v>3224</v>
      </c>
      <c r="B136" s="86" t="s">
        <v>2939</v>
      </c>
      <c r="C136" s="156" t="s">
        <v>1723</v>
      </c>
      <c r="D136" s="157">
        <v>12000000</v>
      </c>
      <c r="E136" s="84">
        <v>700000</v>
      </c>
      <c r="F136" s="84">
        <v>2100000</v>
      </c>
      <c r="G136" s="87">
        <f t="shared" si="7"/>
        <v>9100000</v>
      </c>
      <c r="H136" s="158">
        <f t="shared" si="9"/>
        <v>2900000</v>
      </c>
    </row>
    <row r="137" spans="1:10" x14ac:dyDescent="0.25">
      <c r="A137" s="86" t="s">
        <v>3226</v>
      </c>
      <c r="B137" s="86" t="s">
        <v>3122</v>
      </c>
      <c r="C137" s="156" t="s">
        <v>2365</v>
      </c>
      <c r="D137" s="157">
        <v>15000000</v>
      </c>
      <c r="E137" s="84">
        <v>950000</v>
      </c>
      <c r="F137" s="84">
        <v>3550000</v>
      </c>
      <c r="G137" s="87">
        <f t="shared" si="7"/>
        <v>12350000</v>
      </c>
      <c r="H137" s="158">
        <f t="shared" si="9"/>
        <v>2650000</v>
      </c>
    </row>
    <row r="138" spans="1:10" x14ac:dyDescent="0.25">
      <c r="A138" s="86" t="s">
        <v>3229</v>
      </c>
      <c r="B138" s="86" t="s">
        <v>3116</v>
      </c>
      <c r="C138" s="156" t="s">
        <v>2280</v>
      </c>
      <c r="D138" s="157">
        <v>15000000</v>
      </c>
      <c r="E138" s="84">
        <v>1100000</v>
      </c>
      <c r="F138" s="84">
        <v>3300000</v>
      </c>
      <c r="G138" s="87">
        <f t="shared" si="7"/>
        <v>14300000</v>
      </c>
      <c r="H138" s="158">
        <f t="shared" si="9"/>
        <v>700000</v>
      </c>
    </row>
    <row r="139" spans="1:10" x14ac:dyDescent="0.25">
      <c r="A139" s="86" t="s">
        <v>3231</v>
      </c>
      <c r="B139" s="86" t="s">
        <v>3237</v>
      </c>
      <c r="C139" s="156" t="s">
        <v>3238</v>
      </c>
      <c r="D139" s="157">
        <v>0</v>
      </c>
      <c r="E139" s="84"/>
      <c r="F139" s="84"/>
      <c r="G139" s="87">
        <f>D139/2</f>
        <v>0</v>
      </c>
      <c r="H139" s="158">
        <f t="shared" si="9"/>
        <v>0</v>
      </c>
    </row>
    <row r="140" spans="1:10" ht="31.5" x14ac:dyDescent="0.25">
      <c r="A140" s="86" t="s">
        <v>3233</v>
      </c>
      <c r="B140" s="86" t="s">
        <v>3139</v>
      </c>
      <c r="C140" s="156" t="s">
        <v>1375</v>
      </c>
      <c r="D140" s="157">
        <v>17000000</v>
      </c>
      <c r="E140" s="84">
        <v>1000000</v>
      </c>
      <c r="F140" s="84">
        <v>4095000</v>
      </c>
      <c r="G140" s="87">
        <f>E140*13</f>
        <v>13000000</v>
      </c>
      <c r="H140" s="158">
        <f t="shared" si="9"/>
        <v>4000000</v>
      </c>
    </row>
    <row r="141" spans="1:10" ht="31.5" x14ac:dyDescent="0.25">
      <c r="A141" s="86" t="s">
        <v>3236</v>
      </c>
      <c r="B141" s="86" t="s">
        <v>3075</v>
      </c>
      <c r="C141" s="156" t="s">
        <v>668</v>
      </c>
      <c r="D141" s="157">
        <v>5000000</v>
      </c>
      <c r="E141" s="84">
        <v>200000</v>
      </c>
      <c r="F141" s="84">
        <v>500000</v>
      </c>
      <c r="G141" s="87">
        <f>E141*13</f>
        <v>2600000</v>
      </c>
      <c r="H141" s="158">
        <f t="shared" si="9"/>
        <v>2400000</v>
      </c>
    </row>
    <row r="142" spans="1:10" ht="31.5" x14ac:dyDescent="0.25">
      <c r="A142" s="86" t="s">
        <v>3239</v>
      </c>
      <c r="B142" s="86" t="s">
        <v>2984</v>
      </c>
      <c r="C142" s="156" t="s">
        <v>476</v>
      </c>
      <c r="D142" s="157">
        <v>22000000</v>
      </c>
      <c r="E142" s="84">
        <v>1500000</v>
      </c>
      <c r="F142" s="84">
        <v>4750000</v>
      </c>
      <c r="G142" s="87">
        <f>E142*13</f>
        <v>19500000</v>
      </c>
      <c r="H142" s="158">
        <f t="shared" si="9"/>
        <v>2500000</v>
      </c>
    </row>
    <row r="143" spans="1:10" ht="31.5" x14ac:dyDescent="0.25">
      <c r="A143" s="86" t="s">
        <v>3242</v>
      </c>
      <c r="B143" s="86" t="s">
        <v>3056</v>
      </c>
      <c r="C143" s="156" t="s">
        <v>1981</v>
      </c>
      <c r="D143" s="157">
        <v>7200000</v>
      </c>
      <c r="E143" s="84">
        <v>200000</v>
      </c>
      <c r="F143" s="84">
        <v>600000</v>
      </c>
      <c r="G143" s="87">
        <f>E143*13</f>
        <v>2600000</v>
      </c>
      <c r="H143" s="158">
        <f t="shared" si="9"/>
        <v>4600000</v>
      </c>
      <c r="J143" s="184"/>
    </row>
    <row r="144" spans="1:10" x14ac:dyDescent="0.25">
      <c r="A144" s="1469" t="s">
        <v>3244</v>
      </c>
      <c r="B144" s="1470"/>
      <c r="C144" s="1471"/>
      <c r="D144" s="159">
        <f>SUM(D3:D143)</f>
        <v>4769143402</v>
      </c>
      <c r="E144" s="90">
        <f>SUM(E4:E143)</f>
        <v>242393734</v>
      </c>
      <c r="F144" s="90">
        <f>SUM(F4:F143)</f>
        <v>1165209943</v>
      </c>
      <c r="G144" s="90">
        <f>SUM(G4:G143)</f>
        <v>3402977348</v>
      </c>
      <c r="H144" s="158">
        <f t="shared" si="9"/>
        <v>1366166054</v>
      </c>
    </row>
  </sheetData>
  <sortState ref="B3:G143">
    <sortCondition ref="B3:B143"/>
  </sortState>
  <mergeCells count="2">
    <mergeCell ref="A1:G1"/>
    <mergeCell ref="A144:C144"/>
  </mergeCells>
  <pageMargins left="0.25" right="0.25" top="0.75" bottom="0.75" header="0.3" footer="0.3"/>
  <pageSetup scale="8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768"/>
  <sheetViews>
    <sheetView topLeftCell="D1" zoomScale="107" zoomScaleNormal="107" workbookViewId="0">
      <pane ySplit="4" topLeftCell="A1757" activePane="bottomLeft" state="frozen"/>
      <selection pane="bottomLeft" activeCell="H1766" sqref="H1766"/>
    </sheetView>
  </sheetViews>
  <sheetFormatPr defaultRowHeight="15" x14ac:dyDescent="0.25"/>
  <cols>
    <col min="2" max="2" width="14.28515625" bestFit="1" customWidth="1"/>
    <col min="3" max="3" width="31.28515625" customWidth="1"/>
    <col min="4" max="4" width="12.7109375" bestFit="1" customWidth="1"/>
    <col min="5" max="5" width="12.140625" bestFit="1" customWidth="1"/>
    <col min="6" max="6" width="13.42578125" bestFit="1" customWidth="1"/>
    <col min="7" max="7" width="16.7109375" bestFit="1" customWidth="1"/>
    <col min="8" max="8" width="13.140625" customWidth="1"/>
    <col min="9" max="9" width="15.140625" customWidth="1"/>
  </cols>
  <sheetData>
    <row r="1" spans="1:9" ht="14.45" customHeight="1" x14ac:dyDescent="0.25">
      <c r="A1" s="1253" t="s">
        <v>3342</v>
      </c>
      <c r="B1" s="1253"/>
      <c r="C1" s="1253"/>
      <c r="D1" s="1253"/>
      <c r="E1" s="1253"/>
      <c r="F1" s="1253"/>
      <c r="G1" s="1253"/>
      <c r="H1" s="1253"/>
      <c r="I1" s="1253"/>
    </row>
    <row r="2" spans="1:9" ht="15" customHeight="1" thickBot="1" x14ac:dyDescent="0.3">
      <c r="A2" s="1254" t="s">
        <v>3343</v>
      </c>
      <c r="B2" s="1254"/>
      <c r="C2" s="1254"/>
      <c r="D2" s="1254"/>
      <c r="E2" s="1254"/>
      <c r="F2" s="1254"/>
      <c r="G2" s="1254"/>
      <c r="H2" s="1254"/>
      <c r="I2" s="1254"/>
    </row>
    <row r="3" spans="1:9" ht="21.6" customHeight="1" thickBot="1" x14ac:dyDescent="0.3">
      <c r="A3" s="1267" t="s">
        <v>2918</v>
      </c>
      <c r="B3" s="1267" t="s">
        <v>3344</v>
      </c>
      <c r="C3" s="1267" t="s">
        <v>3</v>
      </c>
      <c r="D3" s="1255" t="s">
        <v>3345</v>
      </c>
      <c r="E3" s="1256"/>
      <c r="F3" s="1255" t="s">
        <v>3346</v>
      </c>
      <c r="G3" s="1256"/>
      <c r="H3" s="207" t="s">
        <v>3410</v>
      </c>
      <c r="I3" s="186" t="s">
        <v>1</v>
      </c>
    </row>
    <row r="4" spans="1:9" ht="15.75" thickBot="1" x14ac:dyDescent="0.3">
      <c r="A4" s="1268"/>
      <c r="B4" s="1268"/>
      <c r="C4" s="1268"/>
      <c r="D4" s="186" t="s">
        <v>3347</v>
      </c>
      <c r="E4" s="186" t="s">
        <v>3348</v>
      </c>
      <c r="F4" s="186">
        <v>2019</v>
      </c>
      <c r="G4" s="186">
        <v>2020</v>
      </c>
      <c r="H4" s="1255">
        <v>2020</v>
      </c>
      <c r="I4" s="1256"/>
    </row>
    <row r="5" spans="1:9" ht="15" customHeight="1" thickBot="1" x14ac:dyDescent="0.3">
      <c r="A5" s="187">
        <v>1</v>
      </c>
      <c r="B5" s="187">
        <v>11100200100</v>
      </c>
      <c r="C5" s="1269" t="s">
        <v>2980</v>
      </c>
      <c r="D5" s="1270"/>
      <c r="E5" s="1270"/>
      <c r="F5" s="1270"/>
      <c r="G5" s="1270"/>
      <c r="H5" s="1270"/>
      <c r="I5" s="212"/>
    </row>
    <row r="6" spans="1:9" ht="15.75" thickBot="1" x14ac:dyDescent="0.3">
      <c r="A6" s="188">
        <v>1</v>
      </c>
      <c r="B6" s="188">
        <v>22020102</v>
      </c>
      <c r="C6" s="189" t="s">
        <v>3349</v>
      </c>
      <c r="D6" s="190">
        <v>13500000</v>
      </c>
      <c r="E6" s="190">
        <v>9491315</v>
      </c>
      <c r="F6" s="190">
        <v>18500000</v>
      </c>
      <c r="G6" s="195">
        <v>17000000</v>
      </c>
      <c r="H6" s="195">
        <v>11000000</v>
      </c>
      <c r="I6" s="212"/>
    </row>
    <row r="7" spans="1:9" ht="15.75" thickBot="1" x14ac:dyDescent="0.3">
      <c r="A7" s="188">
        <v>2</v>
      </c>
      <c r="B7" s="188">
        <v>22020202</v>
      </c>
      <c r="C7" s="189" t="s">
        <v>3350</v>
      </c>
      <c r="D7" s="190">
        <v>9100000</v>
      </c>
      <c r="E7" s="190">
        <v>4995370</v>
      </c>
      <c r="F7" s="190">
        <v>10000000</v>
      </c>
      <c r="G7" s="195">
        <v>8000000</v>
      </c>
      <c r="H7" s="195">
        <f>7000000-750000</f>
        <v>6250000</v>
      </c>
      <c r="I7" s="212"/>
    </row>
    <row r="8" spans="1:9" ht="15.75" thickBot="1" x14ac:dyDescent="0.3">
      <c r="A8" s="188">
        <v>3</v>
      </c>
      <c r="B8" s="188">
        <v>22020203</v>
      </c>
      <c r="C8" s="189" t="s">
        <v>3351</v>
      </c>
      <c r="D8" s="190">
        <v>2400000</v>
      </c>
      <c r="E8" s="190">
        <v>999069</v>
      </c>
      <c r="F8" s="190">
        <v>1500000</v>
      </c>
      <c r="G8" s="195">
        <v>2000000</v>
      </c>
      <c r="H8" s="195">
        <v>2000000</v>
      </c>
      <c r="I8" s="212"/>
    </row>
    <row r="9" spans="1:9" ht="18.75" thickBot="1" x14ac:dyDescent="0.3">
      <c r="A9" s="188">
        <v>4</v>
      </c>
      <c r="B9" s="188">
        <v>22020301</v>
      </c>
      <c r="C9" s="189" t="s">
        <v>3352</v>
      </c>
      <c r="D9" s="190">
        <v>6400000</v>
      </c>
      <c r="E9" s="190">
        <v>5994442</v>
      </c>
      <c r="F9" s="190">
        <v>12000000</v>
      </c>
      <c r="G9" s="195">
        <v>10000000</v>
      </c>
      <c r="H9" s="195">
        <v>9000000</v>
      </c>
      <c r="I9" s="212"/>
    </row>
    <row r="10" spans="1:9" ht="15.75" thickBot="1" x14ac:dyDescent="0.3">
      <c r="A10" s="188">
        <v>5</v>
      </c>
      <c r="B10" s="188">
        <v>22020303</v>
      </c>
      <c r="C10" s="189" t="s">
        <v>3353</v>
      </c>
      <c r="D10" s="190">
        <v>2800000</v>
      </c>
      <c r="E10" s="190">
        <v>1998144</v>
      </c>
      <c r="F10" s="190">
        <v>4000000</v>
      </c>
      <c r="G10" s="195">
        <v>3000000</v>
      </c>
      <c r="H10" s="195">
        <v>3000000</v>
      </c>
      <c r="I10" s="212"/>
    </row>
    <row r="11" spans="1:9" ht="15.75" thickBot="1" x14ac:dyDescent="0.3">
      <c r="A11" s="188">
        <v>6</v>
      </c>
      <c r="B11" s="188">
        <v>22020304</v>
      </c>
      <c r="C11" s="189" t="s">
        <v>3354</v>
      </c>
      <c r="D11" s="190">
        <v>2300000</v>
      </c>
      <c r="E11" s="190">
        <v>1498605</v>
      </c>
      <c r="F11" s="190">
        <v>2500000</v>
      </c>
      <c r="G11" s="195">
        <v>4000000</v>
      </c>
      <c r="H11" s="195">
        <v>4000000</v>
      </c>
      <c r="I11" s="212"/>
    </row>
    <row r="12" spans="1:9" ht="15.75" thickBot="1" x14ac:dyDescent="0.3">
      <c r="A12" s="188">
        <v>7</v>
      </c>
      <c r="B12" s="188">
        <v>22020305</v>
      </c>
      <c r="C12" s="189" t="s">
        <v>3355</v>
      </c>
      <c r="D12" s="190">
        <v>3600000</v>
      </c>
      <c r="E12" s="190">
        <v>2997209</v>
      </c>
      <c r="F12" s="190">
        <v>4500000</v>
      </c>
      <c r="G12" s="195">
        <v>6000000</v>
      </c>
      <c r="H12" s="195">
        <v>6000000</v>
      </c>
      <c r="I12" s="212"/>
    </row>
    <row r="13" spans="1:9" ht="18.75" thickBot="1" x14ac:dyDescent="0.3">
      <c r="A13" s="188">
        <v>8</v>
      </c>
      <c r="B13" s="188">
        <v>22020401</v>
      </c>
      <c r="C13" s="189" t="s">
        <v>3356</v>
      </c>
      <c r="D13" s="190">
        <v>5400000</v>
      </c>
      <c r="E13" s="190">
        <v>4995366</v>
      </c>
      <c r="F13" s="190">
        <v>6000000</v>
      </c>
      <c r="G13" s="195">
        <v>8000000</v>
      </c>
      <c r="H13" s="195">
        <v>8000000</v>
      </c>
      <c r="I13" s="212"/>
    </row>
    <row r="14" spans="1:9" ht="15.75" thickBot="1" x14ac:dyDescent="0.3">
      <c r="A14" s="188">
        <v>9</v>
      </c>
      <c r="B14" s="188">
        <v>22020406</v>
      </c>
      <c r="C14" s="189" t="s">
        <v>3357</v>
      </c>
      <c r="D14" s="190">
        <v>4500000</v>
      </c>
      <c r="E14" s="190">
        <v>2997209</v>
      </c>
      <c r="F14" s="190">
        <v>3500000</v>
      </c>
      <c r="G14" s="195">
        <v>6000000</v>
      </c>
      <c r="H14" s="195">
        <v>6000000</v>
      </c>
      <c r="I14" s="212"/>
    </row>
    <row r="15" spans="1:9" ht="18.75" thickBot="1" x14ac:dyDescent="0.3">
      <c r="A15" s="188">
        <v>10</v>
      </c>
      <c r="B15" s="188">
        <v>22020503</v>
      </c>
      <c r="C15" s="189" t="s">
        <v>3358</v>
      </c>
      <c r="D15" s="190">
        <v>7000000</v>
      </c>
      <c r="E15" s="190">
        <v>4995358</v>
      </c>
      <c r="F15" s="190">
        <v>6000000</v>
      </c>
      <c r="G15" s="195">
        <v>5000000</v>
      </c>
      <c r="H15" s="195">
        <v>5000000</v>
      </c>
      <c r="I15" s="212"/>
    </row>
    <row r="16" spans="1:9" ht="18.75" thickBot="1" x14ac:dyDescent="0.3">
      <c r="A16" s="188">
        <v>11</v>
      </c>
      <c r="B16" s="188">
        <v>22020505</v>
      </c>
      <c r="C16" s="189" t="s">
        <v>3359</v>
      </c>
      <c r="D16" s="190">
        <v>5300000</v>
      </c>
      <c r="E16" s="190">
        <v>4995358</v>
      </c>
      <c r="F16" s="190">
        <v>6000000</v>
      </c>
      <c r="G16" s="195">
        <v>5000000</v>
      </c>
      <c r="H16" s="195">
        <v>5000000</v>
      </c>
      <c r="I16" s="212"/>
    </row>
    <row r="17" spans="1:9" ht="15.75" thickBot="1" x14ac:dyDescent="0.3">
      <c r="A17" s="188">
        <v>12</v>
      </c>
      <c r="B17" s="188">
        <v>22021001</v>
      </c>
      <c r="C17" s="189" t="s">
        <v>3360</v>
      </c>
      <c r="D17" s="190">
        <v>3000000</v>
      </c>
      <c r="E17" s="190">
        <v>2997209</v>
      </c>
      <c r="F17" s="190">
        <v>3500000</v>
      </c>
      <c r="G17" s="195">
        <v>6000000</v>
      </c>
      <c r="H17" s="195">
        <v>6000000</v>
      </c>
      <c r="I17" s="212"/>
    </row>
    <row r="18" spans="1:9" ht="15.75" thickBot="1" x14ac:dyDescent="0.3">
      <c r="A18" s="188">
        <v>13</v>
      </c>
      <c r="B18" s="188">
        <v>22021006</v>
      </c>
      <c r="C18" s="189" t="s">
        <v>3361</v>
      </c>
      <c r="D18" s="190">
        <v>2000000</v>
      </c>
      <c r="E18" s="190">
        <v>2497677</v>
      </c>
      <c r="F18" s="190">
        <v>3000000</v>
      </c>
      <c r="G18" s="195">
        <v>5000000</v>
      </c>
      <c r="H18" s="195">
        <v>5000000</v>
      </c>
      <c r="I18" s="212"/>
    </row>
    <row r="19" spans="1:9" ht="15.75" thickBot="1" x14ac:dyDescent="0.3">
      <c r="A19" s="188">
        <v>14</v>
      </c>
      <c r="B19" s="188">
        <v>22021007</v>
      </c>
      <c r="C19" s="189" t="s">
        <v>3362</v>
      </c>
      <c r="D19" s="190">
        <v>2000000</v>
      </c>
      <c r="E19" s="190">
        <v>2497677</v>
      </c>
      <c r="F19" s="190">
        <v>3000000</v>
      </c>
      <c r="G19" s="195">
        <v>5000000</v>
      </c>
      <c r="H19" s="195">
        <v>5000000</v>
      </c>
      <c r="I19" s="212"/>
    </row>
    <row r="20" spans="1:9" ht="15.75" thickBot="1" x14ac:dyDescent="0.3">
      <c r="A20" s="1260" t="s">
        <v>365</v>
      </c>
      <c r="B20" s="1261"/>
      <c r="C20" s="1262"/>
      <c r="D20" s="191">
        <v>69300000</v>
      </c>
      <c r="E20" s="191">
        <v>53950008</v>
      </c>
      <c r="F20" s="191">
        <v>84000000</v>
      </c>
      <c r="G20" s="196">
        <v>90000000</v>
      </c>
      <c r="H20" s="196">
        <f>SUM(H6:H19)</f>
        <v>81250000</v>
      </c>
      <c r="I20" s="212"/>
    </row>
    <row r="21" spans="1:9" ht="15.75" thickBot="1" x14ac:dyDescent="0.3">
      <c r="A21" s="187">
        <v>2</v>
      </c>
      <c r="B21" s="187">
        <v>31801300100</v>
      </c>
      <c r="C21" s="1257" t="s">
        <v>3059</v>
      </c>
      <c r="D21" s="1258"/>
      <c r="E21" s="1258"/>
      <c r="F21" s="1258"/>
      <c r="G21" s="1258"/>
      <c r="H21" s="1258"/>
      <c r="I21" s="212"/>
    </row>
    <row r="22" spans="1:9" ht="15.75" thickBot="1" x14ac:dyDescent="0.3">
      <c r="A22" s="188">
        <v>1</v>
      </c>
      <c r="B22" s="188">
        <v>22020102</v>
      </c>
      <c r="C22" s="189" t="s">
        <v>3349</v>
      </c>
      <c r="D22" s="190">
        <v>5713005.4000000004</v>
      </c>
      <c r="E22" s="190">
        <v>4982143</v>
      </c>
      <c r="F22" s="190">
        <v>5500000</v>
      </c>
      <c r="G22" s="195">
        <v>5000000</v>
      </c>
      <c r="H22" s="195">
        <v>5000000</v>
      </c>
      <c r="I22" s="212"/>
    </row>
    <row r="23" spans="1:9" ht="15.75" thickBot="1" x14ac:dyDescent="0.3">
      <c r="A23" s="188">
        <v>2</v>
      </c>
      <c r="B23" s="188">
        <v>22020201</v>
      </c>
      <c r="C23" s="189" t="s">
        <v>3363</v>
      </c>
      <c r="D23" s="190">
        <v>713998</v>
      </c>
      <c r="E23" s="190">
        <v>1000000</v>
      </c>
      <c r="F23" s="190">
        <v>1000000</v>
      </c>
      <c r="G23" s="195">
        <v>1000000</v>
      </c>
      <c r="H23" s="195">
        <v>1000000</v>
      </c>
      <c r="I23" s="212"/>
    </row>
    <row r="24" spans="1:9" ht="15.75" thickBot="1" x14ac:dyDescent="0.3">
      <c r="A24" s="188">
        <v>3</v>
      </c>
      <c r="B24" s="188">
        <v>22020202</v>
      </c>
      <c r="C24" s="189" t="s">
        <v>3350</v>
      </c>
      <c r="D24" s="190">
        <v>713998</v>
      </c>
      <c r="E24" s="190">
        <v>1225000</v>
      </c>
      <c r="F24" s="190">
        <v>1500000</v>
      </c>
      <c r="G24" s="195">
        <v>500000</v>
      </c>
      <c r="H24" s="195">
        <v>500000</v>
      </c>
      <c r="I24" s="212"/>
    </row>
    <row r="25" spans="1:9" ht="15.75" thickBot="1" x14ac:dyDescent="0.3">
      <c r="A25" s="188">
        <v>4</v>
      </c>
      <c r="B25" s="188">
        <v>22020203</v>
      </c>
      <c r="C25" s="189" t="s">
        <v>3351</v>
      </c>
      <c r="D25" s="192">
        <v>0</v>
      </c>
      <c r="E25" s="190">
        <v>450000</v>
      </c>
      <c r="F25" s="190">
        <v>500000</v>
      </c>
      <c r="G25" s="195">
        <v>500000</v>
      </c>
      <c r="H25" s="195">
        <v>500000</v>
      </c>
      <c r="I25" s="212"/>
    </row>
    <row r="26" spans="1:9" ht="15.75" thickBot="1" x14ac:dyDescent="0.3">
      <c r="A26" s="188">
        <v>5</v>
      </c>
      <c r="B26" s="188">
        <v>22020206</v>
      </c>
      <c r="C26" s="189" t="s">
        <v>3364</v>
      </c>
      <c r="D26" s="192">
        <v>0</v>
      </c>
      <c r="E26" s="190">
        <v>450000</v>
      </c>
      <c r="F26" s="190">
        <v>500000</v>
      </c>
      <c r="G26" s="195">
        <v>500000</v>
      </c>
      <c r="H26" s="195">
        <v>500000</v>
      </c>
      <c r="I26" s="212"/>
    </row>
    <row r="27" spans="1:9" ht="18.75" thickBot="1" x14ac:dyDescent="0.3">
      <c r="A27" s="188">
        <v>6</v>
      </c>
      <c r="B27" s="188">
        <v>22020301</v>
      </c>
      <c r="C27" s="189" t="s">
        <v>3352</v>
      </c>
      <c r="D27" s="190">
        <v>2142998.7999999998</v>
      </c>
      <c r="E27" s="190">
        <v>2200000</v>
      </c>
      <c r="F27" s="190">
        <v>3000000</v>
      </c>
      <c r="G27" s="195">
        <v>2000000</v>
      </c>
      <c r="H27" s="195">
        <v>2000000</v>
      </c>
      <c r="I27" s="212"/>
    </row>
    <row r="28" spans="1:9" ht="15.75" thickBot="1" x14ac:dyDescent="0.3">
      <c r="A28" s="188">
        <v>7</v>
      </c>
      <c r="B28" s="188">
        <v>22020303</v>
      </c>
      <c r="C28" s="189" t="s">
        <v>3353</v>
      </c>
      <c r="D28" s="192">
        <v>0</v>
      </c>
      <c r="E28" s="190">
        <v>50000</v>
      </c>
      <c r="F28" s="190">
        <v>500000</v>
      </c>
      <c r="G28" s="195">
        <v>500000</v>
      </c>
      <c r="H28" s="195">
        <v>500000</v>
      </c>
      <c r="I28" s="212"/>
    </row>
    <row r="29" spans="1:9" ht="15.75" thickBot="1" x14ac:dyDescent="0.3">
      <c r="A29" s="188">
        <v>8</v>
      </c>
      <c r="B29" s="188">
        <v>22020305</v>
      </c>
      <c r="C29" s="189" t="s">
        <v>3355</v>
      </c>
      <c r="D29" s="190">
        <v>1429000.8</v>
      </c>
      <c r="E29" s="190">
        <v>1350000</v>
      </c>
      <c r="F29" s="190">
        <v>2000000</v>
      </c>
      <c r="G29" s="195">
        <v>1000000</v>
      </c>
      <c r="H29" s="195">
        <v>1000000</v>
      </c>
      <c r="I29" s="212"/>
    </row>
    <row r="30" spans="1:9" ht="15.75" thickBot="1" x14ac:dyDescent="0.3">
      <c r="A30" s="188">
        <v>9</v>
      </c>
      <c r="B30" s="188">
        <v>22020307</v>
      </c>
      <c r="C30" s="189" t="s">
        <v>3365</v>
      </c>
      <c r="D30" s="192">
        <v>0</v>
      </c>
      <c r="E30" s="190">
        <v>300000</v>
      </c>
      <c r="F30" s="190">
        <v>500000</v>
      </c>
      <c r="G30" s="195">
        <v>500000</v>
      </c>
      <c r="H30" s="195">
        <v>500000</v>
      </c>
      <c r="I30" s="212"/>
    </row>
    <row r="31" spans="1:9" ht="18.75" thickBot="1" x14ac:dyDescent="0.3">
      <c r="A31" s="188">
        <v>10</v>
      </c>
      <c r="B31" s="188">
        <v>22020401</v>
      </c>
      <c r="C31" s="189" t="s">
        <v>3356</v>
      </c>
      <c r="D31" s="190">
        <v>2142998.7999999998</v>
      </c>
      <c r="E31" s="190">
        <v>1600000</v>
      </c>
      <c r="F31" s="190">
        <v>2500000</v>
      </c>
      <c r="G31" s="195">
        <v>1000000</v>
      </c>
      <c r="H31" s="195">
        <v>1000000</v>
      </c>
      <c r="I31" s="212"/>
    </row>
    <row r="32" spans="1:9" ht="15.75" thickBot="1" x14ac:dyDescent="0.3">
      <c r="A32" s="188">
        <v>11</v>
      </c>
      <c r="B32" s="188">
        <v>22020402</v>
      </c>
      <c r="C32" s="189" t="s">
        <v>3366</v>
      </c>
      <c r="D32" s="190">
        <v>2142998.7999999998</v>
      </c>
      <c r="E32" s="190">
        <v>2450000</v>
      </c>
      <c r="F32" s="190">
        <v>2500000</v>
      </c>
      <c r="G32" s="195">
        <v>1500000</v>
      </c>
      <c r="H32" s="195">
        <v>1500000</v>
      </c>
      <c r="I32" s="212"/>
    </row>
    <row r="33" spans="1:9" ht="18.75" thickBot="1" x14ac:dyDescent="0.3">
      <c r="A33" s="188">
        <v>12</v>
      </c>
      <c r="B33" s="188">
        <v>22020403</v>
      </c>
      <c r="C33" s="189" t="s">
        <v>3367</v>
      </c>
      <c r="D33" s="192">
        <v>0</v>
      </c>
      <c r="E33" s="190">
        <v>200000</v>
      </c>
      <c r="F33" s="190">
        <v>500000</v>
      </c>
      <c r="G33" s="195">
        <v>500000</v>
      </c>
      <c r="H33" s="195">
        <v>500000</v>
      </c>
      <c r="I33" s="212"/>
    </row>
    <row r="34" spans="1:9" ht="15.75" thickBot="1" x14ac:dyDescent="0.3">
      <c r="A34" s="188">
        <v>13</v>
      </c>
      <c r="B34" s="188">
        <v>22020404</v>
      </c>
      <c r="C34" s="189" t="s">
        <v>3368</v>
      </c>
      <c r="D34" s="192">
        <v>0</v>
      </c>
      <c r="E34" s="190">
        <v>800000</v>
      </c>
      <c r="F34" s="190">
        <v>1000000</v>
      </c>
      <c r="G34" s="195">
        <v>800000</v>
      </c>
      <c r="H34" s="195">
        <v>800000</v>
      </c>
      <c r="I34" s="212"/>
    </row>
    <row r="35" spans="1:9" ht="15.75" thickBot="1" x14ac:dyDescent="0.3">
      <c r="A35" s="188">
        <v>14</v>
      </c>
      <c r="B35" s="188">
        <v>22020405</v>
      </c>
      <c r="C35" s="189" t="s">
        <v>3369</v>
      </c>
      <c r="D35" s="192">
        <v>0</v>
      </c>
      <c r="E35" s="190">
        <v>800000</v>
      </c>
      <c r="F35" s="190">
        <v>1000000</v>
      </c>
      <c r="G35" s="195">
        <v>1000000</v>
      </c>
      <c r="H35" s="195">
        <v>1000000</v>
      </c>
      <c r="I35" s="212"/>
    </row>
    <row r="36" spans="1:9" ht="15.75" thickBot="1" x14ac:dyDescent="0.3">
      <c r="A36" s="188">
        <v>15</v>
      </c>
      <c r="B36" s="188">
        <v>22020406</v>
      </c>
      <c r="C36" s="189" t="s">
        <v>3357</v>
      </c>
      <c r="D36" s="192">
        <v>0</v>
      </c>
      <c r="E36" s="192">
        <v>0</v>
      </c>
      <c r="F36" s="192">
        <v>0</v>
      </c>
      <c r="G36" s="195">
        <v>500000</v>
      </c>
      <c r="H36" s="195">
        <v>500000</v>
      </c>
      <c r="I36" s="212"/>
    </row>
    <row r="37" spans="1:9" ht="15.75" thickBot="1" x14ac:dyDescent="0.3">
      <c r="A37" s="188">
        <v>16</v>
      </c>
      <c r="B37" s="188">
        <v>22020501</v>
      </c>
      <c r="C37" s="189" t="s">
        <v>3370</v>
      </c>
      <c r="D37" s="190">
        <v>2142998.7999999998</v>
      </c>
      <c r="E37" s="190">
        <v>2000000</v>
      </c>
      <c r="F37" s="190">
        <v>2500000</v>
      </c>
      <c r="G37" s="195">
        <v>2000000</v>
      </c>
      <c r="H37" s="195">
        <v>2000000</v>
      </c>
      <c r="I37" s="212"/>
    </row>
    <row r="38" spans="1:9" ht="18.75" thickBot="1" x14ac:dyDescent="0.3">
      <c r="A38" s="188">
        <v>17</v>
      </c>
      <c r="B38" s="188">
        <v>22020503</v>
      </c>
      <c r="C38" s="189" t="s">
        <v>3358</v>
      </c>
      <c r="D38" s="192">
        <v>0</v>
      </c>
      <c r="E38" s="192">
        <v>0</v>
      </c>
      <c r="F38" s="192">
        <v>0</v>
      </c>
      <c r="G38" s="195">
        <v>1000000</v>
      </c>
      <c r="H38" s="195">
        <v>1000000</v>
      </c>
      <c r="I38" s="212"/>
    </row>
    <row r="39" spans="1:9" ht="15.75" thickBot="1" x14ac:dyDescent="0.3">
      <c r="A39" s="188">
        <v>18</v>
      </c>
      <c r="B39" s="188">
        <v>22020601</v>
      </c>
      <c r="C39" s="189" t="s">
        <v>3371</v>
      </c>
      <c r="D39" s="192">
        <v>0</v>
      </c>
      <c r="E39" s="192">
        <v>0</v>
      </c>
      <c r="F39" s="192">
        <v>0</v>
      </c>
      <c r="G39" s="195">
        <v>500000</v>
      </c>
      <c r="H39" s="195">
        <v>500000</v>
      </c>
      <c r="I39" s="212"/>
    </row>
    <row r="40" spans="1:9" ht="15.75" thickBot="1" x14ac:dyDescent="0.3">
      <c r="A40" s="188">
        <v>19</v>
      </c>
      <c r="B40" s="188">
        <v>22020801</v>
      </c>
      <c r="C40" s="189" t="s">
        <v>3372</v>
      </c>
      <c r="D40" s="192">
        <v>0</v>
      </c>
      <c r="E40" s="190">
        <v>300000</v>
      </c>
      <c r="F40" s="190">
        <v>500000</v>
      </c>
      <c r="G40" s="195">
        <v>500000</v>
      </c>
      <c r="H40" s="195">
        <v>500000</v>
      </c>
      <c r="I40" s="212"/>
    </row>
    <row r="41" spans="1:9" ht="15.75" thickBot="1" x14ac:dyDescent="0.3">
      <c r="A41" s="188">
        <v>20</v>
      </c>
      <c r="B41" s="188">
        <v>22020803</v>
      </c>
      <c r="C41" s="189" t="s">
        <v>3373</v>
      </c>
      <c r="D41" s="192">
        <v>0</v>
      </c>
      <c r="E41" s="190">
        <v>875000</v>
      </c>
      <c r="F41" s="190">
        <v>1000000</v>
      </c>
      <c r="G41" s="195">
        <v>5000000</v>
      </c>
      <c r="H41" s="195">
        <v>1000000</v>
      </c>
      <c r="I41" s="212"/>
    </row>
    <row r="42" spans="1:9" ht="15.75" thickBot="1" x14ac:dyDescent="0.3">
      <c r="A42" s="188">
        <v>21</v>
      </c>
      <c r="B42" s="188">
        <v>22020901</v>
      </c>
      <c r="C42" s="189" t="s">
        <v>3374</v>
      </c>
      <c r="D42" s="192">
        <v>0</v>
      </c>
      <c r="E42" s="190">
        <v>50000</v>
      </c>
      <c r="F42" s="190">
        <v>100000</v>
      </c>
      <c r="G42" s="195">
        <v>50000</v>
      </c>
      <c r="H42" s="195">
        <v>50000</v>
      </c>
      <c r="I42" s="212"/>
    </row>
    <row r="43" spans="1:9" ht="15.75" thickBot="1" x14ac:dyDescent="0.3">
      <c r="A43" s="188">
        <v>22</v>
      </c>
      <c r="B43" s="188">
        <v>22021001</v>
      </c>
      <c r="C43" s="189" t="s">
        <v>3360</v>
      </c>
      <c r="D43" s="190">
        <v>1429000.8</v>
      </c>
      <c r="E43" s="190">
        <v>1321428</v>
      </c>
      <c r="F43" s="190">
        <v>1500000</v>
      </c>
      <c r="G43" s="195">
        <v>1000000</v>
      </c>
      <c r="H43" s="195">
        <v>1000000</v>
      </c>
      <c r="I43" s="212"/>
    </row>
    <row r="44" spans="1:9" ht="15.75" thickBot="1" x14ac:dyDescent="0.3">
      <c r="A44" s="188">
        <v>23</v>
      </c>
      <c r="B44" s="188">
        <v>22021002</v>
      </c>
      <c r="C44" s="189" t="s">
        <v>3375</v>
      </c>
      <c r="D44" s="192">
        <v>0</v>
      </c>
      <c r="E44" s="192">
        <v>0</v>
      </c>
      <c r="F44" s="192">
        <v>0</v>
      </c>
      <c r="G44" s="195">
        <v>500000</v>
      </c>
      <c r="H44" s="195">
        <v>500000</v>
      </c>
      <c r="I44" s="212"/>
    </row>
    <row r="45" spans="1:9" ht="15.75" thickBot="1" x14ac:dyDescent="0.3">
      <c r="A45" s="188">
        <v>24</v>
      </c>
      <c r="B45" s="188">
        <v>22021003</v>
      </c>
      <c r="C45" s="189" t="s">
        <v>3376</v>
      </c>
      <c r="D45" s="192">
        <v>0</v>
      </c>
      <c r="E45" s="192">
        <v>0</v>
      </c>
      <c r="F45" s="192">
        <v>0</v>
      </c>
      <c r="G45" s="195">
        <v>200000</v>
      </c>
      <c r="H45" s="195">
        <v>200000</v>
      </c>
      <c r="I45" s="212"/>
    </row>
    <row r="46" spans="1:9" ht="15.75" thickBot="1" x14ac:dyDescent="0.3">
      <c r="A46" s="188">
        <v>25</v>
      </c>
      <c r="B46" s="188">
        <v>22021004</v>
      </c>
      <c r="C46" s="189" t="s">
        <v>3377</v>
      </c>
      <c r="D46" s="192">
        <v>0</v>
      </c>
      <c r="E46" s="192">
        <v>0</v>
      </c>
      <c r="F46" s="192">
        <v>0</v>
      </c>
      <c r="G46" s="195">
        <v>500000</v>
      </c>
      <c r="H46" s="195">
        <v>500000</v>
      </c>
      <c r="I46" s="212"/>
    </row>
    <row r="47" spans="1:9" ht="15.75" thickBot="1" x14ac:dyDescent="0.3">
      <c r="A47" s="188">
        <v>26</v>
      </c>
      <c r="B47" s="188">
        <v>22021006</v>
      </c>
      <c r="C47" s="189" t="s">
        <v>3361</v>
      </c>
      <c r="D47" s="192">
        <v>0</v>
      </c>
      <c r="E47" s="192">
        <v>0</v>
      </c>
      <c r="F47" s="192">
        <v>0</v>
      </c>
      <c r="G47" s="195">
        <v>250000</v>
      </c>
      <c r="H47" s="195">
        <v>250000</v>
      </c>
      <c r="I47" s="212"/>
    </row>
    <row r="48" spans="1:9" ht="15.75" thickBot="1" x14ac:dyDescent="0.3">
      <c r="A48" s="188">
        <v>27</v>
      </c>
      <c r="B48" s="188">
        <v>22021007</v>
      </c>
      <c r="C48" s="189" t="s">
        <v>3362</v>
      </c>
      <c r="D48" s="190">
        <v>1429000.8</v>
      </c>
      <c r="E48" s="190">
        <v>1450000</v>
      </c>
      <c r="F48" s="190">
        <v>1500000</v>
      </c>
      <c r="G48" s="195">
        <v>1000000</v>
      </c>
      <c r="H48" s="195">
        <v>1000000</v>
      </c>
      <c r="I48" s="212"/>
    </row>
    <row r="49" spans="1:9" ht="15.75" thickBot="1" x14ac:dyDescent="0.3">
      <c r="A49" s="188">
        <v>28</v>
      </c>
      <c r="B49" s="188">
        <v>22021008</v>
      </c>
      <c r="C49" s="189" t="s">
        <v>3378</v>
      </c>
      <c r="D49" s="192">
        <v>0</v>
      </c>
      <c r="E49" s="190">
        <v>200000</v>
      </c>
      <c r="F49" s="190">
        <v>400000</v>
      </c>
      <c r="G49" s="195">
        <v>200000</v>
      </c>
      <c r="H49" s="195">
        <v>200000</v>
      </c>
      <c r="I49" s="212"/>
    </row>
    <row r="50" spans="1:9" ht="15.75" thickBot="1" x14ac:dyDescent="0.3">
      <c r="A50" s="188">
        <v>29</v>
      </c>
      <c r="B50" s="188">
        <v>22021052</v>
      </c>
      <c r="C50" s="189" t="s">
        <v>3379</v>
      </c>
      <c r="D50" s="192">
        <v>0</v>
      </c>
      <c r="E50" s="192">
        <v>0</v>
      </c>
      <c r="F50" s="192">
        <v>0</v>
      </c>
      <c r="G50" s="195">
        <v>500000</v>
      </c>
      <c r="H50" s="195">
        <v>500000</v>
      </c>
      <c r="I50" s="212"/>
    </row>
    <row r="51" spans="1:9" ht="15.75" thickBot="1" x14ac:dyDescent="0.3">
      <c r="A51" s="1260" t="s">
        <v>365</v>
      </c>
      <c r="B51" s="1261"/>
      <c r="C51" s="1262"/>
      <c r="D51" s="191">
        <v>19999999</v>
      </c>
      <c r="E51" s="191">
        <v>24053571</v>
      </c>
      <c r="F51" s="191">
        <v>30000000</v>
      </c>
      <c r="G51" s="196">
        <v>30000000</v>
      </c>
      <c r="H51" s="196">
        <f>SUM(H22:H50)</f>
        <v>26000000</v>
      </c>
      <c r="I51" s="212"/>
    </row>
    <row r="52" spans="1:9" ht="15.75" thickBot="1" x14ac:dyDescent="0.3">
      <c r="A52" s="187">
        <v>3</v>
      </c>
      <c r="B52" s="187">
        <v>32600100100</v>
      </c>
      <c r="C52" s="1257" t="s">
        <v>1312</v>
      </c>
      <c r="D52" s="1258"/>
      <c r="E52" s="1258"/>
      <c r="F52" s="1258"/>
      <c r="G52" s="1258"/>
      <c r="H52" s="1258"/>
      <c r="I52" s="212"/>
    </row>
    <row r="53" spans="1:9" ht="15.75" thickBot="1" x14ac:dyDescent="0.3">
      <c r="A53" s="188">
        <v>1</v>
      </c>
      <c r="B53" s="188">
        <v>22020102</v>
      </c>
      <c r="C53" s="189" t="s">
        <v>3349</v>
      </c>
      <c r="D53" s="190">
        <v>11378437.07</v>
      </c>
      <c r="E53" s="190">
        <v>9425130.3000000007</v>
      </c>
      <c r="F53" s="190">
        <v>16092000</v>
      </c>
      <c r="G53" s="195">
        <v>10800000</v>
      </c>
      <c r="H53" s="195">
        <v>7800000</v>
      </c>
      <c r="I53" s="212"/>
    </row>
    <row r="54" spans="1:9" ht="15.75" thickBot="1" x14ac:dyDescent="0.3">
      <c r="A54" s="188">
        <v>2</v>
      </c>
      <c r="B54" s="188">
        <v>22020201</v>
      </c>
      <c r="C54" s="189" t="s">
        <v>3363</v>
      </c>
      <c r="D54" s="190">
        <v>352916.63</v>
      </c>
      <c r="E54" s="190">
        <v>288749.96999999997</v>
      </c>
      <c r="F54" s="190">
        <v>1000000</v>
      </c>
      <c r="G54" s="195">
        <v>1000000</v>
      </c>
      <c r="H54" s="195">
        <v>1000000</v>
      </c>
      <c r="I54" s="212"/>
    </row>
    <row r="55" spans="1:9" ht="15.75" thickBot="1" x14ac:dyDescent="0.3">
      <c r="A55" s="188">
        <v>3</v>
      </c>
      <c r="B55" s="188">
        <v>22020202</v>
      </c>
      <c r="C55" s="189" t="s">
        <v>3350</v>
      </c>
      <c r="D55" s="190">
        <v>352916.63</v>
      </c>
      <c r="E55" s="190">
        <v>288749.96999999997</v>
      </c>
      <c r="F55" s="190">
        <v>1000000</v>
      </c>
      <c r="G55" s="195">
        <v>1000000</v>
      </c>
      <c r="H55" s="195">
        <v>1000000</v>
      </c>
      <c r="I55" s="212"/>
    </row>
    <row r="56" spans="1:9" ht="18.75" thickBot="1" x14ac:dyDescent="0.3">
      <c r="A56" s="188">
        <v>4</v>
      </c>
      <c r="B56" s="188">
        <v>22020301</v>
      </c>
      <c r="C56" s="189" t="s">
        <v>3352</v>
      </c>
      <c r="D56" s="190">
        <v>705833.26</v>
      </c>
      <c r="E56" s="190">
        <v>577499.93999999994</v>
      </c>
      <c r="F56" s="190">
        <v>2000000</v>
      </c>
      <c r="G56" s="195">
        <v>2000000</v>
      </c>
      <c r="H56" s="195">
        <v>2000000</v>
      </c>
      <c r="I56" s="212"/>
    </row>
    <row r="57" spans="1:9" ht="15.75" thickBot="1" x14ac:dyDescent="0.3">
      <c r="A57" s="188">
        <v>5</v>
      </c>
      <c r="B57" s="188">
        <v>22020305</v>
      </c>
      <c r="C57" s="189" t="s">
        <v>3355</v>
      </c>
      <c r="D57" s="190">
        <v>564666.63</v>
      </c>
      <c r="E57" s="190">
        <v>461999.97</v>
      </c>
      <c r="F57" s="190">
        <v>1800000</v>
      </c>
      <c r="G57" s="195">
        <v>1800000</v>
      </c>
      <c r="H57" s="195">
        <v>1800000</v>
      </c>
      <c r="I57" s="212"/>
    </row>
    <row r="58" spans="1:9" ht="18.75" thickBot="1" x14ac:dyDescent="0.3">
      <c r="A58" s="188">
        <v>6</v>
      </c>
      <c r="B58" s="188">
        <v>22020401</v>
      </c>
      <c r="C58" s="189" t="s">
        <v>3356</v>
      </c>
      <c r="D58" s="190">
        <v>1764583.26</v>
      </c>
      <c r="E58" s="190">
        <v>1443749.94</v>
      </c>
      <c r="F58" s="190">
        <v>2500000</v>
      </c>
      <c r="G58" s="195">
        <v>2500000</v>
      </c>
      <c r="H58" s="195">
        <v>1500000</v>
      </c>
      <c r="I58" s="212"/>
    </row>
    <row r="59" spans="1:9" ht="15.75" thickBot="1" x14ac:dyDescent="0.3">
      <c r="A59" s="188">
        <v>7</v>
      </c>
      <c r="B59" s="188">
        <v>22020402</v>
      </c>
      <c r="C59" s="189" t="s">
        <v>3366</v>
      </c>
      <c r="D59" s="190">
        <v>635250</v>
      </c>
      <c r="E59" s="190">
        <v>519750</v>
      </c>
      <c r="F59" s="190">
        <v>900000</v>
      </c>
      <c r="G59" s="195">
        <v>900000</v>
      </c>
      <c r="H59" s="195">
        <v>900000</v>
      </c>
      <c r="I59" s="212"/>
    </row>
    <row r="60" spans="1:9" ht="15.75" thickBot="1" x14ac:dyDescent="0.3">
      <c r="A60" s="188">
        <v>8</v>
      </c>
      <c r="B60" s="188">
        <v>22020415</v>
      </c>
      <c r="C60" s="189" t="s">
        <v>3380</v>
      </c>
      <c r="D60" s="192">
        <v>0</v>
      </c>
      <c r="E60" s="192">
        <v>0</v>
      </c>
      <c r="F60" s="192">
        <v>0</v>
      </c>
      <c r="G60" s="195">
        <v>1500000</v>
      </c>
      <c r="H60" s="195">
        <v>1000000</v>
      </c>
      <c r="I60" s="212"/>
    </row>
    <row r="61" spans="1:9" ht="15.75" thickBot="1" x14ac:dyDescent="0.3">
      <c r="A61" s="188">
        <v>9</v>
      </c>
      <c r="B61" s="188">
        <v>22020501</v>
      </c>
      <c r="C61" s="189" t="s">
        <v>3370</v>
      </c>
      <c r="D61" s="190">
        <v>852646.63</v>
      </c>
      <c r="E61" s="190">
        <v>697619.97</v>
      </c>
      <c r="F61" s="190">
        <v>8208000</v>
      </c>
      <c r="G61" s="195">
        <v>6000000</v>
      </c>
      <c r="H61" s="195">
        <v>2278000</v>
      </c>
      <c r="I61" s="212"/>
    </row>
    <row r="62" spans="1:9" ht="15.75" thickBot="1" x14ac:dyDescent="0.3">
      <c r="A62" s="188">
        <v>10</v>
      </c>
      <c r="B62" s="188">
        <v>22021001</v>
      </c>
      <c r="C62" s="189" t="s">
        <v>3360</v>
      </c>
      <c r="D62" s="190">
        <v>141166.63</v>
      </c>
      <c r="E62" s="192">
        <v>0</v>
      </c>
      <c r="F62" s="190">
        <v>600000</v>
      </c>
      <c r="G62" s="195">
        <v>600000</v>
      </c>
      <c r="H62" s="195">
        <v>600000</v>
      </c>
      <c r="I62" s="212"/>
    </row>
    <row r="63" spans="1:9" ht="15.75" thickBot="1" x14ac:dyDescent="0.3">
      <c r="A63" s="188">
        <v>11</v>
      </c>
      <c r="B63" s="188">
        <v>22021007</v>
      </c>
      <c r="C63" s="189" t="s">
        <v>3362</v>
      </c>
      <c r="D63" s="190">
        <v>917583.26</v>
      </c>
      <c r="E63" s="190">
        <v>750749.94</v>
      </c>
      <c r="F63" s="190">
        <v>1900000</v>
      </c>
      <c r="G63" s="195">
        <v>1900000</v>
      </c>
      <c r="H63" s="195">
        <v>1000000</v>
      </c>
      <c r="I63" s="212"/>
    </row>
    <row r="64" spans="1:9" ht="15.75" thickBot="1" x14ac:dyDescent="0.3">
      <c r="A64" s="1260" t="s">
        <v>365</v>
      </c>
      <c r="B64" s="1261"/>
      <c r="C64" s="1262"/>
      <c r="D64" s="191">
        <v>17666000</v>
      </c>
      <c r="E64" s="191">
        <v>14454000</v>
      </c>
      <c r="F64" s="191">
        <v>36000000</v>
      </c>
      <c r="G64" s="196">
        <v>30000000</v>
      </c>
      <c r="H64" s="196">
        <f>SUM(H53:H63)</f>
        <v>20878000</v>
      </c>
      <c r="I64" s="212"/>
    </row>
    <row r="65" spans="1:9" ht="15.75" thickBot="1" x14ac:dyDescent="0.3">
      <c r="A65" s="187">
        <v>4</v>
      </c>
      <c r="B65" s="187">
        <v>32600200100</v>
      </c>
      <c r="C65" s="1257" t="s">
        <v>2822</v>
      </c>
      <c r="D65" s="1258"/>
      <c r="E65" s="1258"/>
      <c r="F65" s="1258"/>
      <c r="G65" s="1258"/>
      <c r="H65" s="1258"/>
      <c r="I65" s="212"/>
    </row>
    <row r="66" spans="1:9" ht="15.75" thickBot="1" x14ac:dyDescent="0.3">
      <c r="A66" s="188">
        <v>1</v>
      </c>
      <c r="B66" s="188">
        <v>22020102</v>
      </c>
      <c r="C66" s="189" t="s">
        <v>3349</v>
      </c>
      <c r="D66" s="190">
        <v>2803400</v>
      </c>
      <c r="E66" s="190">
        <v>1919000</v>
      </c>
      <c r="F66" s="190">
        <v>3000000</v>
      </c>
      <c r="G66" s="195">
        <v>3000000</v>
      </c>
      <c r="H66" s="195">
        <v>1600000</v>
      </c>
      <c r="I66" s="212"/>
    </row>
    <row r="67" spans="1:9" ht="15.75" thickBot="1" x14ac:dyDescent="0.3">
      <c r="A67" s="188">
        <v>2</v>
      </c>
      <c r="B67" s="188">
        <v>22020201</v>
      </c>
      <c r="C67" s="189" t="s">
        <v>3363</v>
      </c>
      <c r="D67" s="190">
        <v>435550</v>
      </c>
      <c r="E67" s="190">
        <v>168000</v>
      </c>
      <c r="F67" s="190">
        <v>500000</v>
      </c>
      <c r="G67" s="195">
        <v>500000</v>
      </c>
      <c r="H67" s="195">
        <v>500000</v>
      </c>
      <c r="I67" s="212"/>
    </row>
    <row r="68" spans="1:9" ht="15.75" thickBot="1" x14ac:dyDescent="0.3">
      <c r="A68" s="188">
        <v>3</v>
      </c>
      <c r="B68" s="188">
        <v>22020202</v>
      </c>
      <c r="C68" s="189" t="s">
        <v>3350</v>
      </c>
      <c r="D68" s="190">
        <v>388900</v>
      </c>
      <c r="E68" s="190">
        <v>161000</v>
      </c>
      <c r="F68" s="190">
        <v>450000</v>
      </c>
      <c r="G68" s="195">
        <v>450000</v>
      </c>
      <c r="H68" s="195">
        <v>450000</v>
      </c>
      <c r="I68" s="212"/>
    </row>
    <row r="69" spans="1:9" ht="18.75" thickBot="1" x14ac:dyDescent="0.3">
      <c r="A69" s="188">
        <v>4</v>
      </c>
      <c r="B69" s="188">
        <v>22020301</v>
      </c>
      <c r="C69" s="189" t="s">
        <v>3352</v>
      </c>
      <c r="D69" s="190">
        <v>522500</v>
      </c>
      <c r="E69" s="190">
        <v>189000</v>
      </c>
      <c r="F69" s="190">
        <v>700000</v>
      </c>
      <c r="G69" s="195">
        <v>700000</v>
      </c>
      <c r="H69" s="195">
        <v>700000</v>
      </c>
      <c r="I69" s="212"/>
    </row>
    <row r="70" spans="1:9" ht="15.75" thickBot="1" x14ac:dyDescent="0.3">
      <c r="A70" s="188">
        <v>5</v>
      </c>
      <c r="B70" s="188">
        <v>22020305</v>
      </c>
      <c r="C70" s="189" t="s">
        <v>3355</v>
      </c>
      <c r="D70" s="190">
        <v>212000</v>
      </c>
      <c r="E70" s="190">
        <v>91000</v>
      </c>
      <c r="F70" s="190">
        <v>250000</v>
      </c>
      <c r="G70" s="195">
        <v>250000</v>
      </c>
      <c r="H70" s="195">
        <v>250000</v>
      </c>
      <c r="I70" s="212"/>
    </row>
    <row r="71" spans="1:9" ht="18.75" thickBot="1" x14ac:dyDescent="0.3">
      <c r="A71" s="188">
        <v>6</v>
      </c>
      <c r="B71" s="188">
        <v>22020401</v>
      </c>
      <c r="C71" s="189" t="s">
        <v>3356</v>
      </c>
      <c r="D71" s="190">
        <v>1209000</v>
      </c>
      <c r="E71" s="190">
        <v>469000</v>
      </c>
      <c r="F71" s="190">
        <v>1450000</v>
      </c>
      <c r="G71" s="195">
        <v>1450000</v>
      </c>
      <c r="H71" s="195">
        <v>400000</v>
      </c>
      <c r="I71" s="212"/>
    </row>
    <row r="72" spans="1:9" ht="15.75" thickBot="1" x14ac:dyDescent="0.3">
      <c r="A72" s="188">
        <v>7</v>
      </c>
      <c r="B72" s="188">
        <v>22020402</v>
      </c>
      <c r="C72" s="189" t="s">
        <v>3366</v>
      </c>
      <c r="D72" s="190">
        <v>999100</v>
      </c>
      <c r="E72" s="190">
        <v>371000</v>
      </c>
      <c r="F72" s="190">
        <v>1000000</v>
      </c>
      <c r="G72" s="195">
        <v>1000000</v>
      </c>
      <c r="H72" s="195">
        <v>500000</v>
      </c>
      <c r="I72" s="212"/>
    </row>
    <row r="73" spans="1:9" ht="15.75" thickBot="1" x14ac:dyDescent="0.3">
      <c r="A73" s="188">
        <v>8</v>
      </c>
      <c r="B73" s="188">
        <v>22020501</v>
      </c>
      <c r="C73" s="189" t="s">
        <v>3370</v>
      </c>
      <c r="D73" s="190">
        <v>418800</v>
      </c>
      <c r="E73" s="190">
        <v>168000</v>
      </c>
      <c r="F73" s="190">
        <v>650000</v>
      </c>
      <c r="G73" s="195">
        <v>1000000</v>
      </c>
      <c r="H73" s="195">
        <v>800000</v>
      </c>
      <c r="I73" s="212"/>
    </row>
    <row r="74" spans="1:9" ht="15.75" thickBot="1" x14ac:dyDescent="0.3">
      <c r="A74" s="188">
        <v>9</v>
      </c>
      <c r="B74" s="188">
        <v>22020712</v>
      </c>
      <c r="C74" s="189" t="s">
        <v>3381</v>
      </c>
      <c r="D74" s="192">
        <v>0</v>
      </c>
      <c r="E74" s="192">
        <v>0</v>
      </c>
      <c r="F74" s="190">
        <v>100000</v>
      </c>
      <c r="G74" s="195">
        <v>100000</v>
      </c>
      <c r="H74" s="195">
        <v>100000</v>
      </c>
      <c r="I74" s="212"/>
    </row>
    <row r="75" spans="1:9" ht="15.75" thickBot="1" x14ac:dyDescent="0.3">
      <c r="A75" s="188">
        <v>10</v>
      </c>
      <c r="B75" s="188">
        <v>22021001</v>
      </c>
      <c r="C75" s="189" t="s">
        <v>3360</v>
      </c>
      <c r="D75" s="190">
        <v>373950</v>
      </c>
      <c r="E75" s="190">
        <v>154000</v>
      </c>
      <c r="F75" s="190">
        <v>400000</v>
      </c>
      <c r="G75" s="195">
        <v>250000</v>
      </c>
      <c r="H75" s="195">
        <v>250000</v>
      </c>
      <c r="I75" s="212"/>
    </row>
    <row r="76" spans="1:9" ht="15.75" thickBot="1" x14ac:dyDescent="0.3">
      <c r="A76" s="188">
        <v>11</v>
      </c>
      <c r="B76" s="188">
        <v>22021007</v>
      </c>
      <c r="C76" s="189" t="s">
        <v>3362</v>
      </c>
      <c r="D76" s="190">
        <v>431800</v>
      </c>
      <c r="E76" s="190">
        <v>154000</v>
      </c>
      <c r="F76" s="190">
        <v>500000</v>
      </c>
      <c r="G76" s="195">
        <v>300000</v>
      </c>
      <c r="H76" s="195">
        <v>300000</v>
      </c>
      <c r="I76" s="212"/>
    </row>
    <row r="77" spans="1:9" ht="15.75" thickBot="1" x14ac:dyDescent="0.3">
      <c r="A77" s="1260" t="s">
        <v>365</v>
      </c>
      <c r="B77" s="1261"/>
      <c r="C77" s="1262"/>
      <c r="D77" s="191">
        <v>7795000</v>
      </c>
      <c r="E77" s="191">
        <v>3844000</v>
      </c>
      <c r="F77" s="191">
        <v>9000000</v>
      </c>
      <c r="G77" s="196">
        <v>9000000</v>
      </c>
      <c r="H77" s="196">
        <f>SUM(H66:H76)</f>
        <v>5850000</v>
      </c>
      <c r="I77" s="212"/>
    </row>
    <row r="78" spans="1:9" ht="15.75" thickBot="1" x14ac:dyDescent="0.3">
      <c r="A78" s="187">
        <v>5</v>
      </c>
      <c r="B78" s="187">
        <v>11100100200</v>
      </c>
      <c r="C78" s="1257" t="s">
        <v>447</v>
      </c>
      <c r="D78" s="1258"/>
      <c r="E78" s="1258"/>
      <c r="F78" s="1258"/>
      <c r="G78" s="1258"/>
      <c r="H78" s="1258"/>
      <c r="I78" s="212"/>
    </row>
    <row r="79" spans="1:9" ht="15.75" thickBot="1" x14ac:dyDescent="0.3">
      <c r="A79" s="188">
        <v>1</v>
      </c>
      <c r="B79" s="188">
        <v>22020102</v>
      </c>
      <c r="C79" s="189" t="s">
        <v>3349</v>
      </c>
      <c r="D79" s="190">
        <v>72500000</v>
      </c>
      <c r="E79" s="190">
        <v>65250000</v>
      </c>
      <c r="F79" s="190">
        <v>145000000</v>
      </c>
      <c r="G79" s="195">
        <v>120000000</v>
      </c>
      <c r="H79" s="195">
        <v>82500000</v>
      </c>
      <c r="I79" s="212"/>
    </row>
    <row r="80" spans="1:9" ht="15.75" thickBot="1" x14ac:dyDescent="0.3">
      <c r="A80" s="188">
        <v>2</v>
      </c>
      <c r="B80" s="188">
        <v>22020201</v>
      </c>
      <c r="C80" s="189" t="s">
        <v>3363</v>
      </c>
      <c r="D80" s="190">
        <v>500000</v>
      </c>
      <c r="E80" s="190">
        <v>450000</v>
      </c>
      <c r="F80" s="190">
        <v>1000000</v>
      </c>
      <c r="G80" s="195">
        <v>1000000</v>
      </c>
      <c r="H80" s="195">
        <v>1000000</v>
      </c>
      <c r="I80" s="212"/>
    </row>
    <row r="81" spans="1:9" ht="15.75" thickBot="1" x14ac:dyDescent="0.3">
      <c r="A81" s="188">
        <v>3</v>
      </c>
      <c r="B81" s="188">
        <v>22020202</v>
      </c>
      <c r="C81" s="189" t="s">
        <v>3350</v>
      </c>
      <c r="D81" s="190">
        <v>2500000</v>
      </c>
      <c r="E81" s="190">
        <v>2250000</v>
      </c>
      <c r="F81" s="190">
        <v>5000000</v>
      </c>
      <c r="G81" s="195">
        <v>2000000</v>
      </c>
      <c r="H81" s="195">
        <v>2000000</v>
      </c>
      <c r="I81" s="212"/>
    </row>
    <row r="82" spans="1:9" ht="18.75" thickBot="1" x14ac:dyDescent="0.3">
      <c r="A82" s="188">
        <v>4</v>
      </c>
      <c r="B82" s="188">
        <v>22020301</v>
      </c>
      <c r="C82" s="189" t="s">
        <v>3352</v>
      </c>
      <c r="D82" s="190">
        <v>5000000</v>
      </c>
      <c r="E82" s="190">
        <v>4500000</v>
      </c>
      <c r="F82" s="190">
        <v>10000000</v>
      </c>
      <c r="G82" s="195">
        <v>10000000</v>
      </c>
      <c r="H82" s="195">
        <v>10000000</v>
      </c>
      <c r="I82" s="212"/>
    </row>
    <row r="83" spans="1:9" ht="15.75" thickBot="1" x14ac:dyDescent="0.3">
      <c r="A83" s="188">
        <v>5</v>
      </c>
      <c r="B83" s="188">
        <v>22020305</v>
      </c>
      <c r="C83" s="189" t="s">
        <v>3355</v>
      </c>
      <c r="D83" s="190">
        <v>4500000</v>
      </c>
      <c r="E83" s="190">
        <v>4050000</v>
      </c>
      <c r="F83" s="190">
        <v>9000000</v>
      </c>
      <c r="G83" s="195">
        <v>8000000</v>
      </c>
      <c r="H83" s="195">
        <v>8000000</v>
      </c>
      <c r="I83" s="212"/>
    </row>
    <row r="84" spans="1:9" ht="18.75" thickBot="1" x14ac:dyDescent="0.3">
      <c r="A84" s="188">
        <v>6</v>
      </c>
      <c r="B84" s="188">
        <v>22020401</v>
      </c>
      <c r="C84" s="189" t="s">
        <v>3356</v>
      </c>
      <c r="D84" s="190">
        <v>12500000</v>
      </c>
      <c r="E84" s="190">
        <v>11250000</v>
      </c>
      <c r="F84" s="190">
        <v>25000000</v>
      </c>
      <c r="G84" s="195">
        <v>20000000</v>
      </c>
      <c r="H84" s="195">
        <v>20000000</v>
      </c>
      <c r="I84" s="212"/>
    </row>
    <row r="85" spans="1:9" ht="15.75" thickBot="1" x14ac:dyDescent="0.3">
      <c r="A85" s="188">
        <v>7</v>
      </c>
      <c r="B85" s="188">
        <v>22020402</v>
      </c>
      <c r="C85" s="189" t="s">
        <v>3366</v>
      </c>
      <c r="D85" s="190">
        <v>7500000</v>
      </c>
      <c r="E85" s="190">
        <v>6750000</v>
      </c>
      <c r="F85" s="190">
        <v>15000000</v>
      </c>
      <c r="G85" s="195">
        <v>10000000</v>
      </c>
      <c r="H85" s="195">
        <v>10000000</v>
      </c>
      <c r="I85" s="212"/>
    </row>
    <row r="86" spans="1:9" ht="15.75" thickBot="1" x14ac:dyDescent="0.3">
      <c r="A86" s="188">
        <v>8</v>
      </c>
      <c r="B86" s="188">
        <v>22020501</v>
      </c>
      <c r="C86" s="189" t="s">
        <v>3370</v>
      </c>
      <c r="D86" s="190">
        <v>10682500</v>
      </c>
      <c r="E86" s="190">
        <v>9432500</v>
      </c>
      <c r="F86" s="190">
        <v>20000000</v>
      </c>
      <c r="G86" s="195">
        <v>15000000</v>
      </c>
      <c r="H86" s="195">
        <v>15000000</v>
      </c>
      <c r="I86" s="212"/>
    </row>
    <row r="87" spans="1:9" ht="15.75" thickBot="1" x14ac:dyDescent="0.3">
      <c r="A87" s="188">
        <v>9</v>
      </c>
      <c r="B87" s="188">
        <v>22021001</v>
      </c>
      <c r="C87" s="189" t="s">
        <v>3360</v>
      </c>
      <c r="D87" s="190">
        <v>5000000</v>
      </c>
      <c r="E87" s="190">
        <v>4500000</v>
      </c>
      <c r="F87" s="190">
        <v>10000000</v>
      </c>
      <c r="G87" s="195">
        <v>8000000</v>
      </c>
      <c r="H87" s="195">
        <v>8000000</v>
      </c>
      <c r="I87" s="212"/>
    </row>
    <row r="88" spans="1:9" ht="15.75" thickBot="1" x14ac:dyDescent="0.3">
      <c r="A88" s="188">
        <v>10</v>
      </c>
      <c r="B88" s="188">
        <v>22021007</v>
      </c>
      <c r="C88" s="189" t="s">
        <v>3362</v>
      </c>
      <c r="D88" s="190">
        <v>5000000</v>
      </c>
      <c r="E88" s="190">
        <v>4500000</v>
      </c>
      <c r="F88" s="190">
        <v>10000000</v>
      </c>
      <c r="G88" s="195">
        <v>6000000</v>
      </c>
      <c r="H88" s="195">
        <v>6000000</v>
      </c>
      <c r="I88" s="212"/>
    </row>
    <row r="89" spans="1:9" ht="15.75" thickBot="1" x14ac:dyDescent="0.3">
      <c r="A89" s="1260" t="s">
        <v>365</v>
      </c>
      <c r="B89" s="1261"/>
      <c r="C89" s="1262"/>
      <c r="D89" s="191">
        <v>125682500</v>
      </c>
      <c r="E89" s="191">
        <v>112932500</v>
      </c>
      <c r="F89" s="191">
        <v>250000000</v>
      </c>
      <c r="G89" s="196">
        <v>200000000</v>
      </c>
      <c r="H89" s="196">
        <f>SUM(H79:H88)</f>
        <v>162500000</v>
      </c>
      <c r="I89" s="212"/>
    </row>
    <row r="90" spans="1:9" ht="15.75" thickBot="1" x14ac:dyDescent="0.3">
      <c r="A90" s="187">
        <v>7</v>
      </c>
      <c r="B90" s="187">
        <v>11100300100</v>
      </c>
      <c r="C90" s="1257" t="s">
        <v>1938</v>
      </c>
      <c r="D90" s="1258"/>
      <c r="E90" s="1258"/>
      <c r="F90" s="1258"/>
      <c r="G90" s="1258"/>
      <c r="H90" s="1258"/>
      <c r="I90" s="212"/>
    </row>
    <row r="91" spans="1:9" ht="15.75" thickBot="1" x14ac:dyDescent="0.3">
      <c r="A91" s="188">
        <v>1</v>
      </c>
      <c r="B91" s="188">
        <v>22020102</v>
      </c>
      <c r="C91" s="189" t="s">
        <v>3349</v>
      </c>
      <c r="D91" s="190">
        <v>1666800</v>
      </c>
      <c r="E91" s="190">
        <v>1286800</v>
      </c>
      <c r="F91" s="190">
        <v>2300000</v>
      </c>
      <c r="G91" s="195">
        <v>1000000</v>
      </c>
      <c r="H91" s="195">
        <v>1000000</v>
      </c>
      <c r="I91" s="212"/>
    </row>
    <row r="92" spans="1:9" ht="15.75" thickBot="1" x14ac:dyDescent="0.3">
      <c r="A92" s="188">
        <v>2</v>
      </c>
      <c r="B92" s="188">
        <v>22020202</v>
      </c>
      <c r="C92" s="189" t="s">
        <v>3350</v>
      </c>
      <c r="D92" s="190">
        <v>108000</v>
      </c>
      <c r="E92" s="190">
        <v>72000</v>
      </c>
      <c r="F92" s="190">
        <v>200000</v>
      </c>
      <c r="G92" s="195">
        <v>50000</v>
      </c>
      <c r="H92" s="195">
        <v>50000</v>
      </c>
      <c r="I92" s="212"/>
    </row>
    <row r="93" spans="1:9" ht="18.75" thickBot="1" x14ac:dyDescent="0.3">
      <c r="A93" s="188">
        <v>3</v>
      </c>
      <c r="B93" s="188">
        <v>22020301</v>
      </c>
      <c r="C93" s="189" t="s">
        <v>3352</v>
      </c>
      <c r="D93" s="190">
        <v>120000</v>
      </c>
      <c r="E93" s="190">
        <v>80000</v>
      </c>
      <c r="F93" s="190">
        <v>300000</v>
      </c>
      <c r="G93" s="195">
        <v>200000</v>
      </c>
      <c r="H93" s="195">
        <v>200000</v>
      </c>
      <c r="I93" s="212"/>
    </row>
    <row r="94" spans="1:9" ht="15.75" thickBot="1" x14ac:dyDescent="0.3">
      <c r="A94" s="188">
        <v>4</v>
      </c>
      <c r="B94" s="188">
        <v>22020305</v>
      </c>
      <c r="C94" s="189" t="s">
        <v>3355</v>
      </c>
      <c r="D94" s="190">
        <v>48000</v>
      </c>
      <c r="E94" s="190">
        <v>40000</v>
      </c>
      <c r="F94" s="190">
        <v>200000</v>
      </c>
      <c r="G94" s="195">
        <v>50000</v>
      </c>
      <c r="H94" s="195">
        <v>50000</v>
      </c>
      <c r="I94" s="212"/>
    </row>
    <row r="95" spans="1:9" ht="18.75" thickBot="1" x14ac:dyDescent="0.3">
      <c r="A95" s="188">
        <v>5</v>
      </c>
      <c r="B95" s="188">
        <v>22020401</v>
      </c>
      <c r="C95" s="189" t="s">
        <v>3356</v>
      </c>
      <c r="D95" s="192">
        <v>0</v>
      </c>
      <c r="E95" s="192">
        <v>0</v>
      </c>
      <c r="F95" s="190">
        <v>200000</v>
      </c>
      <c r="G95" s="195">
        <v>200000</v>
      </c>
      <c r="H95" s="195">
        <v>200000</v>
      </c>
      <c r="I95" s="212"/>
    </row>
    <row r="96" spans="1:9" ht="15.75" thickBot="1" x14ac:dyDescent="0.3">
      <c r="A96" s="188">
        <v>6</v>
      </c>
      <c r="B96" s="188">
        <v>22020402</v>
      </c>
      <c r="C96" s="189" t="s">
        <v>3366</v>
      </c>
      <c r="D96" s="192">
        <v>0</v>
      </c>
      <c r="E96" s="192">
        <v>0</v>
      </c>
      <c r="F96" s="190">
        <v>100000</v>
      </c>
      <c r="G96" s="195">
        <v>50000</v>
      </c>
      <c r="H96" s="195">
        <v>50000</v>
      </c>
      <c r="I96" s="212"/>
    </row>
    <row r="97" spans="1:9" ht="15.75" thickBot="1" x14ac:dyDescent="0.3">
      <c r="A97" s="188">
        <v>7</v>
      </c>
      <c r="B97" s="188">
        <v>22020501</v>
      </c>
      <c r="C97" s="189" t="s">
        <v>3370</v>
      </c>
      <c r="D97" s="190">
        <v>137000</v>
      </c>
      <c r="E97" s="192">
        <v>0</v>
      </c>
      <c r="F97" s="190">
        <v>200000</v>
      </c>
      <c r="G97" s="195">
        <v>1250000</v>
      </c>
      <c r="H97" s="195">
        <v>1250000</v>
      </c>
      <c r="I97" s="212"/>
    </row>
    <row r="98" spans="1:9" ht="15.75" thickBot="1" x14ac:dyDescent="0.3">
      <c r="A98" s="188">
        <v>8</v>
      </c>
      <c r="B98" s="188">
        <v>22021007</v>
      </c>
      <c r="C98" s="189" t="s">
        <v>3362</v>
      </c>
      <c r="D98" s="190">
        <v>307200</v>
      </c>
      <c r="E98" s="190">
        <v>191200</v>
      </c>
      <c r="F98" s="190">
        <v>600000</v>
      </c>
      <c r="G98" s="195">
        <v>200000</v>
      </c>
      <c r="H98" s="195">
        <v>200000</v>
      </c>
      <c r="I98" s="212"/>
    </row>
    <row r="99" spans="1:9" ht="15.75" thickBot="1" x14ac:dyDescent="0.3">
      <c r="A99" s="1260" t="s">
        <v>365</v>
      </c>
      <c r="B99" s="1261"/>
      <c r="C99" s="1262"/>
      <c r="D99" s="191">
        <v>2387000</v>
      </c>
      <c r="E99" s="191">
        <v>1670000</v>
      </c>
      <c r="F99" s="191">
        <v>4100000</v>
      </c>
      <c r="G99" s="196">
        <v>3000000</v>
      </c>
      <c r="H99" s="196">
        <f>SUM(H91:H98)</f>
        <v>3000000</v>
      </c>
      <c r="I99" s="212"/>
    </row>
    <row r="100" spans="1:9" ht="15" customHeight="1" thickBot="1" x14ac:dyDescent="0.3">
      <c r="A100" s="187">
        <v>8</v>
      </c>
      <c r="B100" s="187">
        <v>11101000100</v>
      </c>
      <c r="C100" s="1257" t="s">
        <v>220</v>
      </c>
      <c r="D100" s="1258"/>
      <c r="E100" s="1258"/>
      <c r="F100" s="1258"/>
      <c r="G100" s="1258"/>
      <c r="H100" s="1258"/>
      <c r="I100" s="212"/>
    </row>
    <row r="101" spans="1:9" ht="15.75" thickBot="1" x14ac:dyDescent="0.3">
      <c r="A101" s="188">
        <v>1</v>
      </c>
      <c r="B101" s="188">
        <v>22020102</v>
      </c>
      <c r="C101" s="189" t="s">
        <v>3349</v>
      </c>
      <c r="D101" s="192">
        <v>0</v>
      </c>
      <c r="E101" s="190">
        <v>810060</v>
      </c>
      <c r="F101" s="190">
        <v>1800000</v>
      </c>
      <c r="G101" s="195">
        <v>6000000</v>
      </c>
      <c r="H101" s="195">
        <f>6000000-3000000</f>
        <v>3000000</v>
      </c>
      <c r="I101" s="212"/>
    </row>
    <row r="102" spans="1:9" ht="15.75" thickBot="1" x14ac:dyDescent="0.3">
      <c r="A102" s="188">
        <v>2</v>
      </c>
      <c r="B102" s="188">
        <v>22020201</v>
      </c>
      <c r="C102" s="189" t="s">
        <v>3363</v>
      </c>
      <c r="D102" s="192">
        <v>0</v>
      </c>
      <c r="E102" s="190">
        <v>450000</v>
      </c>
      <c r="F102" s="190">
        <v>1000000</v>
      </c>
      <c r="G102" s="195">
        <v>100000</v>
      </c>
      <c r="H102" s="195">
        <v>100000</v>
      </c>
      <c r="I102" s="212"/>
    </row>
    <row r="103" spans="1:9" ht="15.75" thickBot="1" x14ac:dyDescent="0.3">
      <c r="A103" s="188">
        <v>3</v>
      </c>
      <c r="B103" s="188">
        <v>22020202</v>
      </c>
      <c r="C103" s="189" t="s">
        <v>3350</v>
      </c>
      <c r="D103" s="192">
        <v>0</v>
      </c>
      <c r="E103" s="190">
        <v>405030</v>
      </c>
      <c r="F103" s="190">
        <v>900000</v>
      </c>
      <c r="G103" s="195">
        <v>1500000</v>
      </c>
      <c r="H103" s="195">
        <v>1500000</v>
      </c>
      <c r="I103" s="212"/>
    </row>
    <row r="104" spans="1:9" ht="18.75" thickBot="1" x14ac:dyDescent="0.3">
      <c r="A104" s="188">
        <v>4</v>
      </c>
      <c r="B104" s="188">
        <v>22020301</v>
      </c>
      <c r="C104" s="189" t="s">
        <v>3352</v>
      </c>
      <c r="D104" s="192">
        <v>0</v>
      </c>
      <c r="E104" s="190">
        <v>1260093</v>
      </c>
      <c r="F104" s="190">
        <v>2800000</v>
      </c>
      <c r="G104" s="195">
        <v>4500000</v>
      </c>
      <c r="H104" s="195">
        <v>4500000</v>
      </c>
      <c r="I104" s="212"/>
    </row>
    <row r="105" spans="1:9" ht="15.75" thickBot="1" x14ac:dyDescent="0.3">
      <c r="A105" s="188">
        <v>5</v>
      </c>
      <c r="B105" s="188">
        <v>22020305</v>
      </c>
      <c r="C105" s="189" t="s">
        <v>3355</v>
      </c>
      <c r="D105" s="192">
        <v>0</v>
      </c>
      <c r="E105" s="190">
        <v>450000</v>
      </c>
      <c r="F105" s="190">
        <v>1000000</v>
      </c>
      <c r="G105" s="195">
        <v>2000000</v>
      </c>
      <c r="H105" s="195">
        <v>2000000</v>
      </c>
      <c r="I105" s="212"/>
    </row>
    <row r="106" spans="1:9" ht="18.75" thickBot="1" x14ac:dyDescent="0.3">
      <c r="A106" s="188">
        <v>6</v>
      </c>
      <c r="B106" s="188">
        <v>22020401</v>
      </c>
      <c r="C106" s="189" t="s">
        <v>3356</v>
      </c>
      <c r="D106" s="192">
        <v>0</v>
      </c>
      <c r="E106" s="190">
        <v>1530113</v>
      </c>
      <c r="F106" s="190">
        <v>3400000</v>
      </c>
      <c r="G106" s="195">
        <v>3000000</v>
      </c>
      <c r="H106" s="195">
        <v>2500000</v>
      </c>
      <c r="I106" s="212"/>
    </row>
    <row r="107" spans="1:9" ht="15.75" thickBot="1" x14ac:dyDescent="0.3">
      <c r="A107" s="188">
        <v>7</v>
      </c>
      <c r="B107" s="188">
        <v>22020402</v>
      </c>
      <c r="C107" s="189" t="s">
        <v>3366</v>
      </c>
      <c r="D107" s="192">
        <v>0</v>
      </c>
      <c r="E107" s="190">
        <v>450000</v>
      </c>
      <c r="F107" s="190">
        <v>1000000</v>
      </c>
      <c r="G107" s="195">
        <v>500000</v>
      </c>
      <c r="H107" s="195">
        <v>500000</v>
      </c>
      <c r="I107" s="212"/>
    </row>
    <row r="108" spans="1:9" ht="15.75" thickBot="1" x14ac:dyDescent="0.3">
      <c r="A108" s="188">
        <v>8</v>
      </c>
      <c r="B108" s="188">
        <v>22020501</v>
      </c>
      <c r="C108" s="189" t="s">
        <v>3370</v>
      </c>
      <c r="D108" s="192">
        <v>0</v>
      </c>
      <c r="E108" s="190">
        <v>675050</v>
      </c>
      <c r="F108" s="190">
        <v>1500000</v>
      </c>
      <c r="G108" s="195">
        <v>3000000</v>
      </c>
      <c r="H108" s="195">
        <v>3000000</v>
      </c>
      <c r="I108" s="212"/>
    </row>
    <row r="109" spans="1:9" ht="15.75" thickBot="1" x14ac:dyDescent="0.3">
      <c r="A109" s="188">
        <v>9</v>
      </c>
      <c r="B109" s="188">
        <v>22021001</v>
      </c>
      <c r="C109" s="189" t="s">
        <v>3360</v>
      </c>
      <c r="D109" s="192">
        <v>0</v>
      </c>
      <c r="E109" s="190">
        <v>270020</v>
      </c>
      <c r="F109" s="190">
        <v>600000</v>
      </c>
      <c r="G109" s="195">
        <v>1000000</v>
      </c>
      <c r="H109" s="195">
        <v>1000000</v>
      </c>
      <c r="I109" s="212"/>
    </row>
    <row r="110" spans="1:9" ht="15.75" thickBot="1" x14ac:dyDescent="0.3">
      <c r="A110" s="188">
        <v>10</v>
      </c>
      <c r="B110" s="188">
        <v>22021007</v>
      </c>
      <c r="C110" s="189" t="s">
        <v>3362</v>
      </c>
      <c r="D110" s="192">
        <v>0</v>
      </c>
      <c r="E110" s="190">
        <v>449634</v>
      </c>
      <c r="F110" s="190">
        <v>1000000</v>
      </c>
      <c r="G110" s="195">
        <v>2400000</v>
      </c>
      <c r="H110" s="195">
        <v>1400000</v>
      </c>
      <c r="I110" s="212"/>
    </row>
    <row r="111" spans="1:9" ht="15.75" thickBot="1" x14ac:dyDescent="0.3">
      <c r="A111" s="1260" t="s">
        <v>365</v>
      </c>
      <c r="B111" s="1261"/>
      <c r="C111" s="1262"/>
      <c r="D111" s="193">
        <v>0</v>
      </c>
      <c r="E111" s="191">
        <v>6750000</v>
      </c>
      <c r="F111" s="191">
        <v>15000000</v>
      </c>
      <c r="G111" s="196">
        <v>24000000</v>
      </c>
      <c r="H111" s="196">
        <f>SUM(H101:H110)</f>
        <v>19500000</v>
      </c>
      <c r="I111" s="212"/>
    </row>
    <row r="112" spans="1:9" ht="15" customHeight="1" thickBot="1" x14ac:dyDescent="0.3">
      <c r="A112" s="187">
        <v>9</v>
      </c>
      <c r="B112" s="187">
        <v>11101300100</v>
      </c>
      <c r="C112" s="1257" t="s">
        <v>3005</v>
      </c>
      <c r="D112" s="1258"/>
      <c r="E112" s="1258"/>
      <c r="F112" s="1258"/>
      <c r="G112" s="1258"/>
      <c r="H112" s="1258"/>
      <c r="I112" s="212"/>
    </row>
    <row r="113" spans="1:9" ht="15.75" thickBot="1" x14ac:dyDescent="0.3">
      <c r="A113" s="188">
        <v>1</v>
      </c>
      <c r="B113" s="188">
        <v>22020102</v>
      </c>
      <c r="C113" s="189" t="s">
        <v>3349</v>
      </c>
      <c r="D113" s="190">
        <v>2051600</v>
      </c>
      <c r="E113" s="190">
        <v>820640</v>
      </c>
      <c r="F113" s="190">
        <v>2300000</v>
      </c>
      <c r="G113" s="195">
        <v>7000000</v>
      </c>
      <c r="H113" s="195">
        <v>3000000</v>
      </c>
      <c r="I113" s="212"/>
    </row>
    <row r="114" spans="1:9" ht="15.75" thickBot="1" x14ac:dyDescent="0.3">
      <c r="A114" s="188">
        <v>2</v>
      </c>
      <c r="B114" s="188">
        <v>22020201</v>
      </c>
      <c r="C114" s="189" t="s">
        <v>3363</v>
      </c>
      <c r="D114" s="190">
        <v>946800</v>
      </c>
      <c r="E114" s="190">
        <v>378720</v>
      </c>
      <c r="F114" s="190">
        <v>600000</v>
      </c>
      <c r="G114" s="195">
        <v>850000</v>
      </c>
      <c r="H114" s="195">
        <v>850000</v>
      </c>
      <c r="I114" s="212"/>
    </row>
    <row r="115" spans="1:9" ht="15.75" thickBot="1" x14ac:dyDescent="0.3">
      <c r="A115" s="188">
        <v>3</v>
      </c>
      <c r="B115" s="188">
        <v>22020202</v>
      </c>
      <c r="C115" s="189" t="s">
        <v>3350</v>
      </c>
      <c r="D115" s="190">
        <v>781220</v>
      </c>
      <c r="E115" s="190">
        <v>568160</v>
      </c>
      <c r="F115" s="190">
        <v>900000</v>
      </c>
      <c r="G115" s="195">
        <v>1750000</v>
      </c>
      <c r="H115" s="195">
        <v>1750000</v>
      </c>
      <c r="I115" s="212"/>
    </row>
    <row r="116" spans="1:9" ht="18.75" thickBot="1" x14ac:dyDescent="0.3">
      <c r="A116" s="188">
        <v>4</v>
      </c>
      <c r="B116" s="188">
        <v>22020301</v>
      </c>
      <c r="C116" s="189" t="s">
        <v>3352</v>
      </c>
      <c r="D116" s="190">
        <v>1041590</v>
      </c>
      <c r="E116" s="190">
        <v>757520</v>
      </c>
      <c r="F116" s="190">
        <v>1200000</v>
      </c>
      <c r="G116" s="195">
        <v>1000000</v>
      </c>
      <c r="H116" s="195">
        <v>1000000</v>
      </c>
      <c r="I116" s="212"/>
    </row>
    <row r="117" spans="1:9" ht="15.75" thickBot="1" x14ac:dyDescent="0.3">
      <c r="A117" s="188">
        <v>5</v>
      </c>
      <c r="B117" s="188">
        <v>22020305</v>
      </c>
      <c r="C117" s="189" t="s">
        <v>3355</v>
      </c>
      <c r="D117" s="190">
        <v>968010</v>
      </c>
      <c r="E117" s="190">
        <v>631280</v>
      </c>
      <c r="F117" s="190">
        <v>1000000</v>
      </c>
      <c r="G117" s="195">
        <v>1850000</v>
      </c>
      <c r="H117" s="195">
        <v>1100000</v>
      </c>
      <c r="I117" s="212"/>
    </row>
    <row r="118" spans="1:9" ht="18.75" thickBot="1" x14ac:dyDescent="0.3">
      <c r="A118" s="188">
        <v>6</v>
      </c>
      <c r="B118" s="188">
        <v>22020401</v>
      </c>
      <c r="C118" s="189" t="s">
        <v>3356</v>
      </c>
      <c r="D118" s="190">
        <v>710200</v>
      </c>
      <c r="E118" s="190">
        <v>568160</v>
      </c>
      <c r="F118" s="190">
        <v>1200000</v>
      </c>
      <c r="G118" s="195">
        <v>1700000</v>
      </c>
      <c r="H118" s="195">
        <v>1700000</v>
      </c>
      <c r="I118" s="212"/>
    </row>
    <row r="119" spans="1:9" ht="15.75" thickBot="1" x14ac:dyDescent="0.3">
      <c r="A119" s="188">
        <v>7</v>
      </c>
      <c r="B119" s="188">
        <v>22020402</v>
      </c>
      <c r="C119" s="189" t="s">
        <v>3366</v>
      </c>
      <c r="D119" s="190">
        <v>1085040</v>
      </c>
      <c r="E119" s="190">
        <v>789120</v>
      </c>
      <c r="F119" s="190">
        <v>1500000</v>
      </c>
      <c r="G119" s="195">
        <v>1900000</v>
      </c>
      <c r="H119" s="195">
        <v>1900000</v>
      </c>
      <c r="I119" s="212"/>
    </row>
    <row r="120" spans="1:9" ht="15.75" thickBot="1" x14ac:dyDescent="0.3">
      <c r="A120" s="188">
        <v>8</v>
      </c>
      <c r="B120" s="188">
        <v>22020501</v>
      </c>
      <c r="C120" s="189" t="s">
        <v>3370</v>
      </c>
      <c r="D120" s="190">
        <v>476600</v>
      </c>
      <c r="E120" s="190">
        <v>381280</v>
      </c>
      <c r="F120" s="190">
        <v>1600000</v>
      </c>
      <c r="G120" s="195">
        <v>3550000</v>
      </c>
      <c r="H120" s="195">
        <v>1550000</v>
      </c>
      <c r="I120" s="212"/>
    </row>
    <row r="121" spans="1:9" ht="15.75" thickBot="1" x14ac:dyDescent="0.3">
      <c r="A121" s="188">
        <v>9</v>
      </c>
      <c r="B121" s="188">
        <v>22021001</v>
      </c>
      <c r="C121" s="189" t="s">
        <v>3360</v>
      </c>
      <c r="D121" s="190">
        <v>789600</v>
      </c>
      <c r="E121" s="190">
        <v>361680</v>
      </c>
      <c r="F121" s="190">
        <v>1000000</v>
      </c>
      <c r="G121" s="195">
        <v>1800000</v>
      </c>
      <c r="H121" s="195">
        <v>1800000</v>
      </c>
      <c r="I121" s="212"/>
    </row>
    <row r="122" spans="1:9" ht="15.75" thickBot="1" x14ac:dyDescent="0.3">
      <c r="A122" s="188">
        <v>10</v>
      </c>
      <c r="B122" s="188">
        <v>22021007</v>
      </c>
      <c r="C122" s="189" t="s">
        <v>3362</v>
      </c>
      <c r="D122" s="190">
        <v>591800</v>
      </c>
      <c r="E122" s="190">
        <v>473440</v>
      </c>
      <c r="F122" s="190">
        <v>700000</v>
      </c>
      <c r="G122" s="195">
        <v>2600000</v>
      </c>
      <c r="H122" s="195">
        <v>1600000</v>
      </c>
      <c r="I122" s="212"/>
    </row>
    <row r="123" spans="1:9" ht="15.75" thickBot="1" x14ac:dyDescent="0.3">
      <c r="A123" s="1260" t="s">
        <v>365</v>
      </c>
      <c r="B123" s="1261"/>
      <c r="C123" s="1262"/>
      <c r="D123" s="191">
        <v>9442460</v>
      </c>
      <c r="E123" s="191">
        <v>5730000</v>
      </c>
      <c r="F123" s="191">
        <v>12000000</v>
      </c>
      <c r="G123" s="196">
        <v>24000000</v>
      </c>
      <c r="H123" s="196">
        <f>SUM(H113:H122)</f>
        <v>16250000</v>
      </c>
      <c r="I123" s="212"/>
    </row>
    <row r="124" spans="1:9" ht="15" customHeight="1" thickBot="1" x14ac:dyDescent="0.3">
      <c r="A124" s="187">
        <v>10</v>
      </c>
      <c r="B124" s="187">
        <v>11100100100</v>
      </c>
      <c r="C124" s="1257" t="s">
        <v>540</v>
      </c>
      <c r="D124" s="1258"/>
      <c r="E124" s="1258"/>
      <c r="F124" s="1258"/>
      <c r="G124" s="1258"/>
      <c r="H124" s="1258"/>
      <c r="I124" s="212"/>
    </row>
    <row r="125" spans="1:9" ht="15.75" thickBot="1" x14ac:dyDescent="0.3">
      <c r="A125" s="188">
        <v>1</v>
      </c>
      <c r="B125" s="188">
        <v>22020102</v>
      </c>
      <c r="C125" s="189" t="s">
        <v>3349</v>
      </c>
      <c r="D125" s="190">
        <v>138604340</v>
      </c>
      <c r="E125" s="190">
        <v>117747020</v>
      </c>
      <c r="F125" s="190">
        <v>107000000</v>
      </c>
      <c r="G125" s="195">
        <v>102000000</v>
      </c>
      <c r="H125" s="195">
        <f>102000000-15000000</f>
        <v>87000000</v>
      </c>
      <c r="I125" s="212"/>
    </row>
    <row r="126" spans="1:9" ht="15.75" thickBot="1" x14ac:dyDescent="0.3">
      <c r="A126" s="188">
        <v>2</v>
      </c>
      <c r="B126" s="188">
        <v>22020201</v>
      </c>
      <c r="C126" s="189" t="s">
        <v>3363</v>
      </c>
      <c r="D126" s="190">
        <v>703384</v>
      </c>
      <c r="E126" s="190">
        <v>2137552</v>
      </c>
      <c r="F126" s="190">
        <v>2000000</v>
      </c>
      <c r="G126" s="195">
        <v>4000000</v>
      </c>
      <c r="H126" s="195">
        <v>4000000</v>
      </c>
      <c r="I126" s="212"/>
    </row>
    <row r="127" spans="1:9" ht="15.75" thickBot="1" x14ac:dyDescent="0.3">
      <c r="A127" s="188">
        <v>3</v>
      </c>
      <c r="B127" s="188">
        <v>22020202</v>
      </c>
      <c r="C127" s="189" t="s">
        <v>3350</v>
      </c>
      <c r="D127" s="190">
        <v>6240940</v>
      </c>
      <c r="E127" s="190">
        <v>9954820</v>
      </c>
      <c r="F127" s="190">
        <v>13000000</v>
      </c>
      <c r="G127" s="195">
        <v>15000000</v>
      </c>
      <c r="H127" s="195">
        <v>15000000</v>
      </c>
      <c r="I127" s="212"/>
    </row>
    <row r="128" spans="1:9" ht="18.75" thickBot="1" x14ac:dyDescent="0.3">
      <c r="A128" s="188">
        <v>4</v>
      </c>
      <c r="B128" s="188">
        <v>22020301</v>
      </c>
      <c r="C128" s="189" t="s">
        <v>3352</v>
      </c>
      <c r="D128" s="190">
        <v>12232576</v>
      </c>
      <c r="E128" s="190">
        <v>19145728</v>
      </c>
      <c r="F128" s="190">
        <v>25000000</v>
      </c>
      <c r="G128" s="195">
        <v>27000000</v>
      </c>
      <c r="H128" s="195">
        <v>27000000</v>
      </c>
      <c r="I128" s="212"/>
    </row>
    <row r="129" spans="1:9" ht="15.75" thickBot="1" x14ac:dyDescent="0.3">
      <c r="A129" s="188">
        <v>5</v>
      </c>
      <c r="B129" s="188">
        <v>22020306</v>
      </c>
      <c r="C129" s="189" t="s">
        <v>3383</v>
      </c>
      <c r="D129" s="190">
        <v>6278336</v>
      </c>
      <c r="E129" s="190">
        <v>10067008</v>
      </c>
      <c r="F129" s="190">
        <v>13000000</v>
      </c>
      <c r="G129" s="195">
        <v>15000000</v>
      </c>
      <c r="H129" s="195">
        <v>15000000</v>
      </c>
      <c r="I129" s="212"/>
    </row>
    <row r="130" spans="1:9" ht="18.75" thickBot="1" x14ac:dyDescent="0.3">
      <c r="A130" s="188">
        <v>6</v>
      </c>
      <c r="B130" s="188">
        <v>22020401</v>
      </c>
      <c r="C130" s="189" t="s">
        <v>3356</v>
      </c>
      <c r="D130" s="190">
        <v>31264092</v>
      </c>
      <c r="E130" s="190">
        <v>40608476</v>
      </c>
      <c r="F130" s="190">
        <v>53000000</v>
      </c>
      <c r="G130" s="195">
        <v>55000000</v>
      </c>
      <c r="H130" s="195">
        <f>55000000-10402000</f>
        <v>44598000</v>
      </c>
      <c r="I130" s="212"/>
    </row>
    <row r="131" spans="1:9" ht="15.75" thickBot="1" x14ac:dyDescent="0.3">
      <c r="A131" s="188">
        <v>7</v>
      </c>
      <c r="B131" s="188">
        <v>22020402</v>
      </c>
      <c r="C131" s="189" t="s">
        <v>3366</v>
      </c>
      <c r="D131" s="190">
        <v>4991636</v>
      </c>
      <c r="E131" s="190">
        <v>9186908</v>
      </c>
      <c r="F131" s="190">
        <v>12000000</v>
      </c>
      <c r="G131" s="195">
        <v>14000000</v>
      </c>
      <c r="H131" s="195">
        <v>14000000</v>
      </c>
      <c r="I131" s="212"/>
    </row>
    <row r="132" spans="1:9" ht="15.75" thickBot="1" x14ac:dyDescent="0.3">
      <c r="A132" s="188">
        <v>8</v>
      </c>
      <c r="B132" s="188">
        <v>22020501</v>
      </c>
      <c r="C132" s="189" t="s">
        <v>3370</v>
      </c>
      <c r="D132" s="190">
        <v>6744984</v>
      </c>
      <c r="E132" s="190">
        <v>14574952</v>
      </c>
      <c r="F132" s="190">
        <v>19000000</v>
      </c>
      <c r="G132" s="195">
        <v>21000000</v>
      </c>
      <c r="H132" s="195">
        <v>21000000</v>
      </c>
      <c r="I132" s="212"/>
    </row>
    <row r="133" spans="1:9" ht="15.75" thickBot="1" x14ac:dyDescent="0.3">
      <c r="A133" s="188">
        <v>9</v>
      </c>
      <c r="B133" s="188">
        <v>22021001</v>
      </c>
      <c r="C133" s="189" t="s">
        <v>3360</v>
      </c>
      <c r="D133" s="190">
        <v>127450328</v>
      </c>
      <c r="E133" s="190">
        <v>115098984</v>
      </c>
      <c r="F133" s="190">
        <v>150000000</v>
      </c>
      <c r="G133" s="195">
        <v>142000000</v>
      </c>
      <c r="H133" s="195">
        <f>142000000-30000000</f>
        <v>112000000</v>
      </c>
      <c r="I133" s="212"/>
    </row>
    <row r="134" spans="1:9" ht="15.75" thickBot="1" x14ac:dyDescent="0.3">
      <c r="A134" s="188">
        <v>10</v>
      </c>
      <c r="B134" s="188">
        <v>22021007</v>
      </c>
      <c r="C134" s="189" t="s">
        <v>3362</v>
      </c>
      <c r="D134" s="190">
        <v>1722384</v>
      </c>
      <c r="E134" s="190">
        <v>5631152</v>
      </c>
      <c r="F134" s="190">
        <v>26000000</v>
      </c>
      <c r="G134" s="195">
        <v>25000000</v>
      </c>
      <c r="H134" s="195">
        <v>25000000</v>
      </c>
      <c r="I134" s="212"/>
    </row>
    <row r="135" spans="1:9" ht="15.75" thickBot="1" x14ac:dyDescent="0.3">
      <c r="A135" s="1260" t="s">
        <v>365</v>
      </c>
      <c r="B135" s="1261"/>
      <c r="C135" s="1262"/>
      <c r="D135" s="191">
        <v>336233000</v>
      </c>
      <c r="E135" s="191">
        <v>344152600</v>
      </c>
      <c r="F135" s="191">
        <v>420000000</v>
      </c>
      <c r="G135" s="196">
        <v>420000000</v>
      </c>
      <c r="H135" s="196">
        <f>SUM(H125:H134)</f>
        <v>364598000</v>
      </c>
      <c r="I135" s="212"/>
    </row>
    <row r="136" spans="1:9" ht="15.75" thickBot="1" x14ac:dyDescent="0.3">
      <c r="A136" s="187">
        <v>11</v>
      </c>
      <c r="B136" s="187">
        <v>11101300200</v>
      </c>
      <c r="C136" s="1257" t="s">
        <v>526</v>
      </c>
      <c r="D136" s="1258"/>
      <c r="E136" s="1258"/>
      <c r="F136" s="1258"/>
      <c r="G136" s="1258"/>
      <c r="H136" s="1258"/>
      <c r="I136" s="212"/>
    </row>
    <row r="137" spans="1:9" ht="15.75" thickBot="1" x14ac:dyDescent="0.3">
      <c r="A137" s="188">
        <v>1</v>
      </c>
      <c r="B137" s="188">
        <v>22020102</v>
      </c>
      <c r="C137" s="189" t="s">
        <v>3349</v>
      </c>
      <c r="D137" s="190">
        <v>3223800</v>
      </c>
      <c r="E137" s="190">
        <v>1801200</v>
      </c>
      <c r="F137" s="190">
        <v>4640000</v>
      </c>
      <c r="G137" s="195">
        <v>4223800</v>
      </c>
      <c r="H137" s="195">
        <v>1823800</v>
      </c>
      <c r="I137" s="212"/>
    </row>
    <row r="138" spans="1:9" ht="15.75" thickBot="1" x14ac:dyDescent="0.3">
      <c r="A138" s="188">
        <v>2</v>
      </c>
      <c r="B138" s="188">
        <v>22020201</v>
      </c>
      <c r="C138" s="189" t="s">
        <v>3363</v>
      </c>
      <c r="D138" s="190">
        <v>932000</v>
      </c>
      <c r="E138" s="190">
        <v>648000</v>
      </c>
      <c r="F138" s="190">
        <v>1200000</v>
      </c>
      <c r="G138" s="195">
        <v>1000000</v>
      </c>
      <c r="H138" s="195">
        <v>600000</v>
      </c>
      <c r="I138" s="212"/>
    </row>
    <row r="139" spans="1:9" ht="15.75" thickBot="1" x14ac:dyDescent="0.3">
      <c r="A139" s="188">
        <v>3</v>
      </c>
      <c r="B139" s="188">
        <v>22020202</v>
      </c>
      <c r="C139" s="189" t="s">
        <v>3350</v>
      </c>
      <c r="D139" s="190">
        <v>684000</v>
      </c>
      <c r="E139" s="190">
        <v>456000</v>
      </c>
      <c r="F139" s="190">
        <v>900000</v>
      </c>
      <c r="G139" s="195">
        <v>800000</v>
      </c>
      <c r="H139" s="195">
        <v>500000</v>
      </c>
      <c r="I139" s="212"/>
    </row>
    <row r="140" spans="1:9" ht="18.75" thickBot="1" x14ac:dyDescent="0.3">
      <c r="A140" s="188">
        <v>4</v>
      </c>
      <c r="B140" s="188">
        <v>22020301</v>
      </c>
      <c r="C140" s="189" t="s">
        <v>3352</v>
      </c>
      <c r="D140" s="190">
        <v>1285000</v>
      </c>
      <c r="E140" s="190">
        <v>391720</v>
      </c>
      <c r="F140" s="190">
        <v>1535000</v>
      </c>
      <c r="G140" s="195">
        <v>1500000</v>
      </c>
      <c r="H140" s="195">
        <v>400000</v>
      </c>
      <c r="I140" s="212"/>
    </row>
    <row r="141" spans="1:9" ht="15.75" thickBot="1" x14ac:dyDescent="0.3">
      <c r="A141" s="188">
        <v>5</v>
      </c>
      <c r="B141" s="188">
        <v>22020305</v>
      </c>
      <c r="C141" s="189" t="s">
        <v>3355</v>
      </c>
      <c r="D141" s="190">
        <v>1483960</v>
      </c>
      <c r="E141" s="190">
        <v>1042640</v>
      </c>
      <c r="F141" s="190">
        <v>1900000</v>
      </c>
      <c r="G141" s="195">
        <v>1500000</v>
      </c>
      <c r="H141" s="195">
        <v>600000</v>
      </c>
      <c r="I141" s="212"/>
    </row>
    <row r="142" spans="1:9" ht="18.75" thickBot="1" x14ac:dyDescent="0.3">
      <c r="A142" s="188">
        <v>6</v>
      </c>
      <c r="B142" s="188">
        <v>22020401</v>
      </c>
      <c r="C142" s="189" t="s">
        <v>3356</v>
      </c>
      <c r="D142" s="190">
        <v>841920</v>
      </c>
      <c r="E142" s="190">
        <v>721280</v>
      </c>
      <c r="F142" s="190">
        <v>1200000</v>
      </c>
      <c r="G142" s="195">
        <v>1084000</v>
      </c>
      <c r="H142" s="195">
        <v>884000</v>
      </c>
      <c r="I142" s="212"/>
    </row>
    <row r="143" spans="1:9" ht="15.75" thickBot="1" x14ac:dyDescent="0.3">
      <c r="A143" s="188">
        <v>7</v>
      </c>
      <c r="B143" s="188">
        <v>22020402</v>
      </c>
      <c r="C143" s="189" t="s">
        <v>3366</v>
      </c>
      <c r="D143" s="190">
        <v>1563960</v>
      </c>
      <c r="E143" s="190">
        <v>1202640</v>
      </c>
      <c r="F143" s="190">
        <v>2000000</v>
      </c>
      <c r="G143" s="195">
        <v>1800000</v>
      </c>
      <c r="H143" s="195">
        <v>800000</v>
      </c>
      <c r="I143" s="212"/>
    </row>
    <row r="144" spans="1:9" ht="15.75" thickBot="1" x14ac:dyDescent="0.3">
      <c r="A144" s="188">
        <v>8</v>
      </c>
      <c r="B144" s="188">
        <v>22020501</v>
      </c>
      <c r="C144" s="189" t="s">
        <v>3370</v>
      </c>
      <c r="D144" s="190">
        <v>1650000</v>
      </c>
      <c r="E144" s="190">
        <v>1973500</v>
      </c>
      <c r="F144" s="190">
        <v>2000000</v>
      </c>
      <c r="G144" s="195">
        <v>1800000</v>
      </c>
      <c r="H144" s="195">
        <v>1850000</v>
      </c>
      <c r="I144" s="212"/>
    </row>
    <row r="145" spans="1:9" ht="15.75" thickBot="1" x14ac:dyDescent="0.3">
      <c r="A145" s="188">
        <v>9</v>
      </c>
      <c r="B145" s="188">
        <v>22021001</v>
      </c>
      <c r="C145" s="189" t="s">
        <v>3360</v>
      </c>
      <c r="D145" s="190">
        <v>1343460</v>
      </c>
      <c r="E145" s="190">
        <v>1004520</v>
      </c>
      <c r="F145" s="190">
        <v>1625000</v>
      </c>
      <c r="G145" s="195">
        <v>1292200</v>
      </c>
      <c r="H145" s="195">
        <v>992200</v>
      </c>
      <c r="I145" s="212"/>
    </row>
    <row r="146" spans="1:9" ht="15.75" thickBot="1" x14ac:dyDescent="0.3">
      <c r="A146" s="1260" t="s">
        <v>365</v>
      </c>
      <c r="B146" s="1261"/>
      <c r="C146" s="1262"/>
      <c r="D146" s="191">
        <v>13008100</v>
      </c>
      <c r="E146" s="191">
        <v>9241500</v>
      </c>
      <c r="F146" s="191">
        <v>17000000</v>
      </c>
      <c r="G146" s="196">
        <v>15000000</v>
      </c>
      <c r="H146" s="196">
        <f>SUM(H137:H145)</f>
        <v>8450000</v>
      </c>
      <c r="I146" s="212"/>
    </row>
    <row r="147" spans="1:9" ht="15" customHeight="1" thickBot="1" x14ac:dyDescent="0.3">
      <c r="A147" s="187">
        <v>13</v>
      </c>
      <c r="B147" s="187">
        <v>11101400100</v>
      </c>
      <c r="C147" s="1257" t="s">
        <v>3135</v>
      </c>
      <c r="D147" s="1258"/>
      <c r="E147" s="1258"/>
      <c r="F147" s="1258"/>
      <c r="G147" s="1258"/>
      <c r="H147" s="1258"/>
      <c r="I147" s="212"/>
    </row>
    <row r="148" spans="1:9" ht="15.75" thickBot="1" x14ac:dyDescent="0.3">
      <c r="A148" s="188">
        <v>1</v>
      </c>
      <c r="B148" s="188">
        <v>22020102</v>
      </c>
      <c r="C148" s="189" t="s">
        <v>3349</v>
      </c>
      <c r="D148" s="190">
        <v>2000000</v>
      </c>
      <c r="E148" s="190">
        <v>1500000</v>
      </c>
      <c r="F148" s="190">
        <v>2000000</v>
      </c>
      <c r="G148" s="195">
        <v>2000000</v>
      </c>
      <c r="H148" s="195">
        <v>2000000</v>
      </c>
      <c r="I148" s="212"/>
    </row>
    <row r="149" spans="1:9" ht="15.75" thickBot="1" x14ac:dyDescent="0.3">
      <c r="A149" s="188">
        <v>2</v>
      </c>
      <c r="B149" s="188">
        <v>22020202</v>
      </c>
      <c r="C149" s="189" t="s">
        <v>3350</v>
      </c>
      <c r="D149" s="190">
        <v>1000000</v>
      </c>
      <c r="E149" s="190">
        <v>800000</v>
      </c>
      <c r="F149" s="190">
        <v>1000000</v>
      </c>
      <c r="G149" s="195">
        <v>1000000</v>
      </c>
      <c r="H149" s="195">
        <v>1000000</v>
      </c>
      <c r="I149" s="212"/>
    </row>
    <row r="150" spans="1:9" ht="18.75" thickBot="1" x14ac:dyDescent="0.3">
      <c r="A150" s="188">
        <v>3</v>
      </c>
      <c r="B150" s="188">
        <v>22020301</v>
      </c>
      <c r="C150" s="189" t="s">
        <v>3352</v>
      </c>
      <c r="D150" s="190">
        <v>1780000</v>
      </c>
      <c r="E150" s="190">
        <v>1400000</v>
      </c>
      <c r="F150" s="190">
        <v>2000000</v>
      </c>
      <c r="G150" s="195">
        <v>2000000</v>
      </c>
      <c r="H150" s="195">
        <v>1750000</v>
      </c>
      <c r="I150" s="212"/>
    </row>
    <row r="151" spans="1:9" ht="18.75" thickBot="1" x14ac:dyDescent="0.3">
      <c r="A151" s="188">
        <v>4</v>
      </c>
      <c r="B151" s="188">
        <v>22020401</v>
      </c>
      <c r="C151" s="189" t="s">
        <v>3356</v>
      </c>
      <c r="D151" s="190">
        <v>1467000</v>
      </c>
      <c r="E151" s="190">
        <v>1000000</v>
      </c>
      <c r="F151" s="190">
        <v>1500000</v>
      </c>
      <c r="G151" s="195">
        <v>1500000</v>
      </c>
      <c r="H151" s="195">
        <v>1500000</v>
      </c>
      <c r="I151" s="212"/>
    </row>
    <row r="152" spans="1:9" ht="15.75" thickBot="1" x14ac:dyDescent="0.3">
      <c r="A152" s="188">
        <v>5</v>
      </c>
      <c r="B152" s="188">
        <v>22020402</v>
      </c>
      <c r="C152" s="189" t="s">
        <v>3366</v>
      </c>
      <c r="D152" s="190">
        <v>990000</v>
      </c>
      <c r="E152" s="190">
        <v>800000</v>
      </c>
      <c r="F152" s="190">
        <v>1100000</v>
      </c>
      <c r="G152" s="195">
        <v>1000000</v>
      </c>
      <c r="H152" s="195">
        <v>1000000</v>
      </c>
      <c r="I152" s="212"/>
    </row>
    <row r="153" spans="1:9" ht="15.75" thickBot="1" x14ac:dyDescent="0.3">
      <c r="A153" s="188">
        <v>6</v>
      </c>
      <c r="B153" s="188">
        <v>22020501</v>
      </c>
      <c r="C153" s="189" t="s">
        <v>3370</v>
      </c>
      <c r="D153" s="190">
        <v>1500000</v>
      </c>
      <c r="E153" s="190">
        <v>1200000</v>
      </c>
      <c r="F153" s="190">
        <v>1600000</v>
      </c>
      <c r="G153" s="195">
        <v>1500000</v>
      </c>
      <c r="H153" s="195">
        <v>1500000</v>
      </c>
      <c r="I153" s="212"/>
    </row>
    <row r="154" spans="1:9" ht="15.75" thickBot="1" x14ac:dyDescent="0.3">
      <c r="A154" s="188">
        <v>7</v>
      </c>
      <c r="B154" s="188">
        <v>22021007</v>
      </c>
      <c r="C154" s="189" t="s">
        <v>3362</v>
      </c>
      <c r="D154" s="190">
        <v>1000000</v>
      </c>
      <c r="E154" s="190">
        <v>800000</v>
      </c>
      <c r="F154" s="190">
        <v>1300000</v>
      </c>
      <c r="G154" s="195">
        <v>1000000</v>
      </c>
      <c r="H154" s="195">
        <v>1000000</v>
      </c>
      <c r="I154" s="212"/>
    </row>
    <row r="155" spans="1:9" ht="15.75" thickBot="1" x14ac:dyDescent="0.3">
      <c r="A155" s="1260" t="s">
        <v>365</v>
      </c>
      <c r="B155" s="1261"/>
      <c r="C155" s="1262"/>
      <c r="D155" s="191">
        <v>9737000</v>
      </c>
      <c r="E155" s="191">
        <v>7500000</v>
      </c>
      <c r="F155" s="191">
        <v>10500000</v>
      </c>
      <c r="G155" s="196">
        <v>10000000</v>
      </c>
      <c r="H155" s="196">
        <f>SUM(H148:H154)</f>
        <v>9750000</v>
      </c>
      <c r="I155" s="212"/>
    </row>
    <row r="156" spans="1:9" ht="15" customHeight="1" thickBot="1" x14ac:dyDescent="0.3">
      <c r="A156" s="187">
        <v>15</v>
      </c>
      <c r="B156" s="187">
        <v>11101700100</v>
      </c>
      <c r="C156" s="1257" t="s">
        <v>250</v>
      </c>
      <c r="D156" s="1258"/>
      <c r="E156" s="1258"/>
      <c r="F156" s="1258"/>
      <c r="G156" s="1258"/>
      <c r="H156" s="1258"/>
      <c r="I156" s="212"/>
    </row>
    <row r="157" spans="1:9" ht="15.75" thickBot="1" x14ac:dyDescent="0.3">
      <c r="A157" s="188">
        <v>1</v>
      </c>
      <c r="B157" s="188">
        <v>22020102</v>
      </c>
      <c r="C157" s="189" t="s">
        <v>3349</v>
      </c>
      <c r="D157" s="190">
        <v>4316085</v>
      </c>
      <c r="E157" s="190">
        <v>4287554</v>
      </c>
      <c r="F157" s="190">
        <v>4325000</v>
      </c>
      <c r="G157" s="195">
        <v>7000000</v>
      </c>
      <c r="H157" s="195">
        <v>5000000</v>
      </c>
      <c r="I157" s="212"/>
    </row>
    <row r="158" spans="1:9" ht="15.75" thickBot="1" x14ac:dyDescent="0.3">
      <c r="A158" s="188">
        <v>2</v>
      </c>
      <c r="B158" s="188">
        <v>22020202</v>
      </c>
      <c r="C158" s="189" t="s">
        <v>3350</v>
      </c>
      <c r="D158" s="190">
        <v>1446250</v>
      </c>
      <c r="E158" s="190">
        <v>1053750</v>
      </c>
      <c r="F158" s="190">
        <v>1500000</v>
      </c>
      <c r="G158" s="195">
        <v>1000000</v>
      </c>
      <c r="H158" s="195">
        <v>1000000</v>
      </c>
      <c r="I158" s="212"/>
    </row>
    <row r="159" spans="1:9" ht="18.75" thickBot="1" x14ac:dyDescent="0.3">
      <c r="A159" s="188">
        <v>3</v>
      </c>
      <c r="B159" s="188">
        <v>22020301</v>
      </c>
      <c r="C159" s="189" t="s">
        <v>3352</v>
      </c>
      <c r="D159" s="190">
        <v>976600</v>
      </c>
      <c r="E159" s="190">
        <v>1147530</v>
      </c>
      <c r="F159" s="190">
        <v>1312500</v>
      </c>
      <c r="G159" s="195">
        <v>2000000</v>
      </c>
      <c r="H159" s="195">
        <v>1000000</v>
      </c>
      <c r="I159" s="212"/>
    </row>
    <row r="160" spans="1:9" ht="15.75" thickBot="1" x14ac:dyDescent="0.3">
      <c r="A160" s="188">
        <v>4</v>
      </c>
      <c r="B160" s="188">
        <v>22020305</v>
      </c>
      <c r="C160" s="189" t="s">
        <v>3355</v>
      </c>
      <c r="D160" s="190">
        <v>847475</v>
      </c>
      <c r="E160" s="190">
        <v>821870</v>
      </c>
      <c r="F160" s="190">
        <v>1000000</v>
      </c>
      <c r="G160" s="195">
        <v>550000</v>
      </c>
      <c r="H160" s="195">
        <v>550000</v>
      </c>
      <c r="I160" s="212"/>
    </row>
    <row r="161" spans="1:9" ht="18.75" thickBot="1" x14ac:dyDescent="0.3">
      <c r="A161" s="188">
        <v>5</v>
      </c>
      <c r="B161" s="188">
        <v>22020401</v>
      </c>
      <c r="C161" s="189" t="s">
        <v>3356</v>
      </c>
      <c r="D161" s="190">
        <v>918750</v>
      </c>
      <c r="E161" s="190">
        <v>568300</v>
      </c>
      <c r="F161" s="190">
        <v>918750</v>
      </c>
      <c r="G161" s="195">
        <v>1500000</v>
      </c>
      <c r="H161" s="195">
        <v>1500000</v>
      </c>
      <c r="I161" s="212"/>
    </row>
    <row r="162" spans="1:9" ht="15.75" thickBot="1" x14ac:dyDescent="0.3">
      <c r="A162" s="188">
        <v>6</v>
      </c>
      <c r="B162" s="188">
        <v>22020402</v>
      </c>
      <c r="C162" s="189" t="s">
        <v>3366</v>
      </c>
      <c r="D162" s="190">
        <v>847100</v>
      </c>
      <c r="E162" s="190">
        <v>794000</v>
      </c>
      <c r="F162" s="190">
        <v>1000000</v>
      </c>
      <c r="G162" s="195">
        <v>1500000</v>
      </c>
      <c r="H162" s="195">
        <f>1500000-675000</f>
        <v>825000</v>
      </c>
      <c r="I162" s="212"/>
    </row>
    <row r="163" spans="1:9" ht="15.75" thickBot="1" x14ac:dyDescent="0.3">
      <c r="A163" s="188">
        <v>7</v>
      </c>
      <c r="B163" s="188">
        <v>22020501</v>
      </c>
      <c r="C163" s="189" t="s">
        <v>3370</v>
      </c>
      <c r="D163" s="190">
        <v>803165</v>
      </c>
      <c r="E163" s="190">
        <v>12000</v>
      </c>
      <c r="F163" s="190">
        <v>1400000</v>
      </c>
      <c r="G163" s="195">
        <v>600000</v>
      </c>
      <c r="H163" s="195">
        <v>600000</v>
      </c>
      <c r="I163" s="212"/>
    </row>
    <row r="164" spans="1:9" ht="15.75" thickBot="1" x14ac:dyDescent="0.3">
      <c r="A164" s="188">
        <v>8</v>
      </c>
      <c r="B164" s="188">
        <v>22021001</v>
      </c>
      <c r="C164" s="189" t="s">
        <v>3360</v>
      </c>
      <c r="D164" s="190">
        <v>2436200</v>
      </c>
      <c r="E164" s="190">
        <v>1994737.5</v>
      </c>
      <c r="F164" s="190">
        <v>3800000</v>
      </c>
      <c r="G164" s="195">
        <v>3000000</v>
      </c>
      <c r="H164" s="195">
        <v>2000000</v>
      </c>
      <c r="I164" s="212"/>
    </row>
    <row r="165" spans="1:9" ht="15.75" thickBot="1" x14ac:dyDescent="0.3">
      <c r="A165" s="188">
        <v>9</v>
      </c>
      <c r="B165" s="188">
        <v>22021007</v>
      </c>
      <c r="C165" s="189" t="s">
        <v>3362</v>
      </c>
      <c r="D165" s="190">
        <v>608375</v>
      </c>
      <c r="E165" s="190">
        <v>595258.5</v>
      </c>
      <c r="F165" s="190">
        <v>743750</v>
      </c>
      <c r="G165" s="195">
        <v>850000</v>
      </c>
      <c r="H165" s="195">
        <v>850000</v>
      </c>
      <c r="I165" s="212"/>
    </row>
    <row r="166" spans="1:9" ht="15.75" thickBot="1" x14ac:dyDescent="0.3">
      <c r="A166" s="1260" t="s">
        <v>365</v>
      </c>
      <c r="B166" s="1261"/>
      <c r="C166" s="1262"/>
      <c r="D166" s="191">
        <v>13200000</v>
      </c>
      <c r="E166" s="191">
        <v>11275000</v>
      </c>
      <c r="F166" s="191">
        <v>16000000</v>
      </c>
      <c r="G166" s="196">
        <v>18000000</v>
      </c>
      <c r="H166" s="196">
        <f>SUM(H157:H165)</f>
        <v>13325000</v>
      </c>
      <c r="I166" s="212"/>
    </row>
    <row r="167" spans="1:9" ht="15" customHeight="1" thickBot="1" x14ac:dyDescent="0.3">
      <c r="A167" s="187">
        <v>16</v>
      </c>
      <c r="B167" s="187">
        <v>11102000100</v>
      </c>
      <c r="C167" s="1257" t="s">
        <v>1924</v>
      </c>
      <c r="D167" s="1258"/>
      <c r="E167" s="1258"/>
      <c r="F167" s="1258"/>
      <c r="G167" s="1258"/>
      <c r="H167" s="1258"/>
      <c r="I167" s="212"/>
    </row>
    <row r="168" spans="1:9" ht="15.75" thickBot="1" x14ac:dyDescent="0.3">
      <c r="A168" s="188">
        <v>1</v>
      </c>
      <c r="B168" s="188">
        <v>22020102</v>
      </c>
      <c r="C168" s="189" t="s">
        <v>3349</v>
      </c>
      <c r="D168" s="190">
        <v>1600000</v>
      </c>
      <c r="E168" s="190">
        <v>470000</v>
      </c>
      <c r="F168" s="190">
        <v>1508000</v>
      </c>
      <c r="G168" s="195">
        <v>1000000</v>
      </c>
      <c r="H168" s="195">
        <v>700000</v>
      </c>
      <c r="I168" s="212"/>
    </row>
    <row r="169" spans="1:9" ht="15.75" thickBot="1" x14ac:dyDescent="0.3">
      <c r="A169" s="188">
        <v>2</v>
      </c>
      <c r="B169" s="188">
        <v>22020201</v>
      </c>
      <c r="C169" s="189" t="s">
        <v>3363</v>
      </c>
      <c r="D169" s="192">
        <v>0</v>
      </c>
      <c r="E169" s="190">
        <v>80000</v>
      </c>
      <c r="F169" s="190">
        <v>1273000</v>
      </c>
      <c r="G169" s="195">
        <v>500000</v>
      </c>
      <c r="H169" s="195">
        <v>500000</v>
      </c>
      <c r="I169" s="212"/>
    </row>
    <row r="170" spans="1:9" ht="18.75" thickBot="1" x14ac:dyDescent="0.3">
      <c r="A170" s="188">
        <v>3</v>
      </c>
      <c r="B170" s="188">
        <v>22020301</v>
      </c>
      <c r="C170" s="189" t="s">
        <v>3352</v>
      </c>
      <c r="D170" s="190">
        <v>888000</v>
      </c>
      <c r="E170" s="190">
        <v>360000</v>
      </c>
      <c r="F170" s="190">
        <v>754000</v>
      </c>
      <c r="G170" s="195">
        <v>600000</v>
      </c>
      <c r="H170" s="195">
        <v>600000</v>
      </c>
      <c r="I170" s="212"/>
    </row>
    <row r="171" spans="1:9" ht="15.75" thickBot="1" x14ac:dyDescent="0.3">
      <c r="A171" s="188">
        <v>4</v>
      </c>
      <c r="B171" s="188">
        <v>22020305</v>
      </c>
      <c r="C171" s="189" t="s">
        <v>3355</v>
      </c>
      <c r="D171" s="192">
        <v>0</v>
      </c>
      <c r="E171" s="190">
        <v>60000</v>
      </c>
      <c r="F171" s="190">
        <v>700000</v>
      </c>
      <c r="G171" s="195">
        <v>400000</v>
      </c>
      <c r="H171" s="195">
        <v>400000</v>
      </c>
      <c r="I171" s="212"/>
    </row>
    <row r="172" spans="1:9" ht="18.75" thickBot="1" x14ac:dyDescent="0.3">
      <c r="A172" s="188">
        <v>5</v>
      </c>
      <c r="B172" s="188">
        <v>22020401</v>
      </c>
      <c r="C172" s="189" t="s">
        <v>3356</v>
      </c>
      <c r="D172" s="190">
        <v>722000</v>
      </c>
      <c r="E172" s="190">
        <v>380000</v>
      </c>
      <c r="F172" s="190">
        <v>1507000</v>
      </c>
      <c r="G172" s="195">
        <v>1000000</v>
      </c>
      <c r="H172" s="195">
        <v>500000</v>
      </c>
      <c r="I172" s="212"/>
    </row>
    <row r="173" spans="1:9" ht="15.75" thickBot="1" x14ac:dyDescent="0.3">
      <c r="A173" s="188">
        <v>6</v>
      </c>
      <c r="B173" s="188">
        <v>22020402</v>
      </c>
      <c r="C173" s="189" t="s">
        <v>3366</v>
      </c>
      <c r="D173" s="190">
        <v>390000</v>
      </c>
      <c r="E173" s="190">
        <v>310000</v>
      </c>
      <c r="F173" s="190">
        <v>251000</v>
      </c>
      <c r="G173" s="195">
        <v>200000</v>
      </c>
      <c r="H173" s="195">
        <v>200000</v>
      </c>
      <c r="I173" s="212"/>
    </row>
    <row r="174" spans="1:9" ht="15.75" thickBot="1" x14ac:dyDescent="0.3">
      <c r="A174" s="188">
        <v>7</v>
      </c>
      <c r="B174" s="188">
        <v>22020501</v>
      </c>
      <c r="C174" s="189" t="s">
        <v>3370</v>
      </c>
      <c r="D174" s="192">
        <v>0</v>
      </c>
      <c r="E174" s="190">
        <v>400000</v>
      </c>
      <c r="F174" s="190">
        <v>1120000</v>
      </c>
      <c r="G174" s="195">
        <v>1000000</v>
      </c>
      <c r="H174" s="195">
        <v>700000</v>
      </c>
      <c r="I174" s="212"/>
    </row>
    <row r="175" spans="1:9" ht="15.75" thickBot="1" x14ac:dyDescent="0.3">
      <c r="A175" s="188">
        <v>8</v>
      </c>
      <c r="B175" s="188">
        <v>22021001</v>
      </c>
      <c r="C175" s="189" t="s">
        <v>3360</v>
      </c>
      <c r="D175" s="192">
        <v>0</v>
      </c>
      <c r="E175" s="190">
        <v>25000</v>
      </c>
      <c r="F175" s="190">
        <v>301000</v>
      </c>
      <c r="G175" s="195">
        <v>200000</v>
      </c>
      <c r="H175" s="195">
        <v>200000</v>
      </c>
      <c r="I175" s="212"/>
    </row>
    <row r="176" spans="1:9" ht="15.75" thickBot="1" x14ac:dyDescent="0.3">
      <c r="A176" s="188">
        <v>9</v>
      </c>
      <c r="B176" s="188">
        <v>22021007</v>
      </c>
      <c r="C176" s="189" t="s">
        <v>3362</v>
      </c>
      <c r="D176" s="192">
        <v>0</v>
      </c>
      <c r="E176" s="190">
        <v>15000</v>
      </c>
      <c r="F176" s="190">
        <v>186000</v>
      </c>
      <c r="G176" s="195">
        <v>100000</v>
      </c>
      <c r="H176" s="195">
        <v>100000</v>
      </c>
      <c r="I176" s="212"/>
    </row>
    <row r="177" spans="1:9" ht="15.75" thickBot="1" x14ac:dyDescent="0.3">
      <c r="A177" s="1260" t="s">
        <v>365</v>
      </c>
      <c r="B177" s="1261"/>
      <c r="C177" s="1262"/>
      <c r="D177" s="191">
        <v>3600000</v>
      </c>
      <c r="E177" s="191">
        <v>2100000</v>
      </c>
      <c r="F177" s="191">
        <v>7600000</v>
      </c>
      <c r="G177" s="196">
        <v>5000000</v>
      </c>
      <c r="H177" s="196">
        <f>SUM(H168:H176)</f>
        <v>3900000</v>
      </c>
      <c r="I177" s="212"/>
    </row>
    <row r="178" spans="1:9" ht="15.75" thickBot="1" x14ac:dyDescent="0.3">
      <c r="A178" s="187">
        <v>17</v>
      </c>
      <c r="B178" s="187">
        <v>11102100100</v>
      </c>
      <c r="C178" s="1257" t="s">
        <v>664</v>
      </c>
      <c r="D178" s="1258"/>
      <c r="E178" s="1258"/>
      <c r="F178" s="1258"/>
      <c r="G178" s="1258"/>
      <c r="H178" s="1258"/>
      <c r="I178" s="212"/>
    </row>
    <row r="179" spans="1:9" ht="15.75" thickBot="1" x14ac:dyDescent="0.3">
      <c r="A179" s="188">
        <v>1</v>
      </c>
      <c r="B179" s="188">
        <v>22020102</v>
      </c>
      <c r="C179" s="189" t="s">
        <v>3349</v>
      </c>
      <c r="D179" s="190">
        <v>1990250</v>
      </c>
      <c r="E179" s="190">
        <v>2548000</v>
      </c>
      <c r="F179" s="190">
        <v>3500000</v>
      </c>
      <c r="G179" s="195">
        <v>3000000</v>
      </c>
      <c r="H179" s="195">
        <v>2500000</v>
      </c>
      <c r="I179" s="212"/>
    </row>
    <row r="180" spans="1:9" ht="15.75" thickBot="1" x14ac:dyDescent="0.3">
      <c r="A180" s="188">
        <v>2</v>
      </c>
      <c r="B180" s="188">
        <v>22020201</v>
      </c>
      <c r="C180" s="189" t="s">
        <v>3363</v>
      </c>
      <c r="D180" s="190">
        <v>90000</v>
      </c>
      <c r="E180" s="190">
        <v>60000</v>
      </c>
      <c r="F180" s="190">
        <v>300000</v>
      </c>
      <c r="G180" s="195">
        <v>350000</v>
      </c>
      <c r="H180" s="195">
        <v>150000</v>
      </c>
      <c r="I180" s="212"/>
    </row>
    <row r="181" spans="1:9" ht="15.75" thickBot="1" x14ac:dyDescent="0.3">
      <c r="A181" s="188">
        <v>3</v>
      </c>
      <c r="B181" s="188">
        <v>22020202</v>
      </c>
      <c r="C181" s="189" t="s">
        <v>3350</v>
      </c>
      <c r="D181" s="190">
        <v>400000</v>
      </c>
      <c r="E181" s="190">
        <v>500000</v>
      </c>
      <c r="F181" s="190">
        <v>600000</v>
      </c>
      <c r="G181" s="195">
        <v>600000</v>
      </c>
      <c r="H181" s="195">
        <v>600000</v>
      </c>
      <c r="I181" s="212"/>
    </row>
    <row r="182" spans="1:9" ht="15.75" thickBot="1" x14ac:dyDescent="0.3">
      <c r="A182" s="188">
        <v>4</v>
      </c>
      <c r="B182" s="188">
        <v>22020206</v>
      </c>
      <c r="C182" s="189" t="s">
        <v>3364</v>
      </c>
      <c r="D182" s="192">
        <v>0</v>
      </c>
      <c r="E182" s="192">
        <v>0</v>
      </c>
      <c r="F182" s="192">
        <v>0</v>
      </c>
      <c r="G182" s="195">
        <v>500000</v>
      </c>
      <c r="H182" s="195">
        <v>200000</v>
      </c>
      <c r="I182" s="212"/>
    </row>
    <row r="183" spans="1:9" ht="18.75" thickBot="1" x14ac:dyDescent="0.3">
      <c r="A183" s="188">
        <v>5</v>
      </c>
      <c r="B183" s="188">
        <v>22020301</v>
      </c>
      <c r="C183" s="189" t="s">
        <v>3352</v>
      </c>
      <c r="D183" s="190">
        <v>163000</v>
      </c>
      <c r="E183" s="190">
        <v>215000</v>
      </c>
      <c r="F183" s="190">
        <v>300000</v>
      </c>
      <c r="G183" s="195">
        <v>200000</v>
      </c>
      <c r="H183" s="195">
        <v>200000</v>
      </c>
      <c r="I183" s="212"/>
    </row>
    <row r="184" spans="1:9" ht="15.75" thickBot="1" x14ac:dyDescent="0.3">
      <c r="A184" s="188">
        <v>6</v>
      </c>
      <c r="B184" s="188">
        <v>22020305</v>
      </c>
      <c r="C184" s="189" t="s">
        <v>3355</v>
      </c>
      <c r="D184" s="192">
        <v>0</v>
      </c>
      <c r="E184" s="190">
        <v>80000</v>
      </c>
      <c r="F184" s="190">
        <v>300000</v>
      </c>
      <c r="G184" s="195">
        <v>300000</v>
      </c>
      <c r="H184" s="195">
        <v>100000</v>
      </c>
      <c r="I184" s="212"/>
    </row>
    <row r="185" spans="1:9" ht="18.75" thickBot="1" x14ac:dyDescent="0.3">
      <c r="A185" s="188">
        <v>7</v>
      </c>
      <c r="B185" s="188">
        <v>22020401</v>
      </c>
      <c r="C185" s="189" t="s">
        <v>3356</v>
      </c>
      <c r="D185" s="190">
        <v>901640</v>
      </c>
      <c r="E185" s="190">
        <v>1628390</v>
      </c>
      <c r="F185" s="190">
        <v>4000000</v>
      </c>
      <c r="G185" s="195">
        <v>3000000</v>
      </c>
      <c r="H185" s="195">
        <v>1000000</v>
      </c>
      <c r="I185" s="212"/>
    </row>
    <row r="186" spans="1:9" ht="15.75" thickBot="1" x14ac:dyDescent="0.3">
      <c r="A186" s="188">
        <v>8</v>
      </c>
      <c r="B186" s="188">
        <v>22020402</v>
      </c>
      <c r="C186" s="189" t="s">
        <v>3366</v>
      </c>
      <c r="D186" s="190">
        <v>882800</v>
      </c>
      <c r="E186" s="190">
        <v>316395</v>
      </c>
      <c r="F186" s="190">
        <v>500000</v>
      </c>
      <c r="G186" s="195">
        <v>300000</v>
      </c>
      <c r="H186" s="195">
        <v>300000</v>
      </c>
      <c r="I186" s="212"/>
    </row>
    <row r="187" spans="1:9" ht="15.75" thickBot="1" x14ac:dyDescent="0.3">
      <c r="A187" s="188">
        <v>9</v>
      </c>
      <c r="B187" s="188">
        <v>22020501</v>
      </c>
      <c r="C187" s="189" t="s">
        <v>3370</v>
      </c>
      <c r="D187" s="192">
        <v>0</v>
      </c>
      <c r="E187" s="190">
        <v>104000</v>
      </c>
      <c r="F187" s="190">
        <v>500000</v>
      </c>
      <c r="G187" s="195">
        <v>500000</v>
      </c>
      <c r="H187" s="195">
        <v>500000</v>
      </c>
      <c r="I187" s="212"/>
    </row>
    <row r="188" spans="1:9" ht="15.75" thickBot="1" x14ac:dyDescent="0.3">
      <c r="A188" s="188">
        <v>10</v>
      </c>
      <c r="B188" s="188">
        <v>22021001</v>
      </c>
      <c r="C188" s="189" t="s">
        <v>3360</v>
      </c>
      <c r="D188" s="190">
        <v>208000</v>
      </c>
      <c r="E188" s="190">
        <v>244500</v>
      </c>
      <c r="F188" s="190">
        <v>500000</v>
      </c>
      <c r="G188" s="195">
        <v>250000</v>
      </c>
      <c r="H188" s="195">
        <v>250000</v>
      </c>
      <c r="I188" s="212"/>
    </row>
    <row r="189" spans="1:9" ht="15.75" thickBot="1" x14ac:dyDescent="0.3">
      <c r="A189" s="188">
        <v>11</v>
      </c>
      <c r="B189" s="188">
        <v>22021007</v>
      </c>
      <c r="C189" s="189" t="s">
        <v>3362</v>
      </c>
      <c r="D189" s="190">
        <v>2419000</v>
      </c>
      <c r="E189" s="190">
        <v>2461500</v>
      </c>
      <c r="F189" s="190">
        <v>3500000</v>
      </c>
      <c r="G189" s="195">
        <v>3000000</v>
      </c>
      <c r="H189" s="195">
        <v>2000000</v>
      </c>
      <c r="I189" s="212"/>
    </row>
    <row r="190" spans="1:9" ht="15.75" thickBot="1" x14ac:dyDescent="0.3">
      <c r="A190" s="1260" t="s">
        <v>365</v>
      </c>
      <c r="B190" s="1261"/>
      <c r="C190" s="1262"/>
      <c r="D190" s="191">
        <v>7054690</v>
      </c>
      <c r="E190" s="191">
        <v>8157785</v>
      </c>
      <c r="F190" s="191">
        <v>14000000</v>
      </c>
      <c r="G190" s="196">
        <v>12000000</v>
      </c>
      <c r="H190" s="196">
        <f>SUM(H179:H189)</f>
        <v>7800000</v>
      </c>
      <c r="I190" s="212"/>
    </row>
    <row r="191" spans="1:9" ht="15.75" thickBot="1" x14ac:dyDescent="0.3">
      <c r="A191" s="187">
        <v>18</v>
      </c>
      <c r="B191" s="187">
        <v>11102100200</v>
      </c>
      <c r="C191" s="1257" t="s">
        <v>650</v>
      </c>
      <c r="D191" s="1258"/>
      <c r="E191" s="1258"/>
      <c r="F191" s="1258"/>
      <c r="G191" s="1258"/>
      <c r="H191" s="1258"/>
      <c r="I191" s="212"/>
    </row>
    <row r="192" spans="1:9" ht="15.75" thickBot="1" x14ac:dyDescent="0.3">
      <c r="A192" s="188">
        <v>1</v>
      </c>
      <c r="B192" s="188">
        <v>22020102</v>
      </c>
      <c r="C192" s="189" t="s">
        <v>3349</v>
      </c>
      <c r="D192" s="190">
        <v>1265400</v>
      </c>
      <c r="E192" s="192">
        <v>0</v>
      </c>
      <c r="F192" s="190">
        <v>5000000</v>
      </c>
      <c r="G192" s="195">
        <v>2800000</v>
      </c>
      <c r="H192" s="195">
        <v>2800000</v>
      </c>
      <c r="I192" s="212"/>
    </row>
    <row r="193" spans="1:9" ht="15.75" thickBot="1" x14ac:dyDescent="0.3">
      <c r="A193" s="188">
        <v>2</v>
      </c>
      <c r="B193" s="188">
        <v>22020201</v>
      </c>
      <c r="C193" s="189" t="s">
        <v>3363</v>
      </c>
      <c r="D193" s="190">
        <v>3421309.82</v>
      </c>
      <c r="E193" s="192">
        <v>0</v>
      </c>
      <c r="F193" s="190">
        <v>250000</v>
      </c>
      <c r="G193" s="195">
        <v>275000</v>
      </c>
      <c r="H193" s="195">
        <v>275000</v>
      </c>
      <c r="I193" s="212"/>
    </row>
    <row r="194" spans="1:9" ht="15.75" thickBot="1" x14ac:dyDescent="0.3">
      <c r="A194" s="188">
        <v>3</v>
      </c>
      <c r="B194" s="188">
        <v>22020202</v>
      </c>
      <c r="C194" s="189" t="s">
        <v>3350</v>
      </c>
      <c r="D194" s="190">
        <v>423500</v>
      </c>
      <c r="E194" s="192">
        <v>0</v>
      </c>
      <c r="F194" s="190">
        <v>500000</v>
      </c>
      <c r="G194" s="195">
        <v>600000</v>
      </c>
      <c r="H194" s="195">
        <v>600000</v>
      </c>
      <c r="I194" s="212"/>
    </row>
    <row r="195" spans="1:9" ht="18.75" thickBot="1" x14ac:dyDescent="0.3">
      <c r="A195" s="188">
        <v>4</v>
      </c>
      <c r="B195" s="188">
        <v>22020301</v>
      </c>
      <c r="C195" s="189" t="s">
        <v>3352</v>
      </c>
      <c r="D195" s="190">
        <v>156600</v>
      </c>
      <c r="E195" s="192">
        <v>0</v>
      </c>
      <c r="F195" s="190">
        <v>750000</v>
      </c>
      <c r="G195" s="195">
        <v>750000</v>
      </c>
      <c r="H195" s="195">
        <v>750000</v>
      </c>
      <c r="I195" s="212"/>
    </row>
    <row r="196" spans="1:9" ht="15.75" thickBot="1" x14ac:dyDescent="0.3">
      <c r="A196" s="188">
        <v>5</v>
      </c>
      <c r="B196" s="188">
        <v>22020305</v>
      </c>
      <c r="C196" s="189" t="s">
        <v>3355</v>
      </c>
      <c r="D196" s="190">
        <v>547300</v>
      </c>
      <c r="E196" s="192">
        <v>0</v>
      </c>
      <c r="F196" s="190">
        <v>250000</v>
      </c>
      <c r="G196" s="195">
        <v>250000</v>
      </c>
      <c r="H196" s="195">
        <v>250000</v>
      </c>
      <c r="I196" s="212"/>
    </row>
    <row r="197" spans="1:9" ht="18.75" thickBot="1" x14ac:dyDescent="0.3">
      <c r="A197" s="188">
        <v>6</v>
      </c>
      <c r="B197" s="188">
        <v>22020401</v>
      </c>
      <c r="C197" s="189" t="s">
        <v>3356</v>
      </c>
      <c r="D197" s="190">
        <v>1913393.62</v>
      </c>
      <c r="E197" s="192">
        <v>0</v>
      </c>
      <c r="F197" s="190">
        <v>3500000</v>
      </c>
      <c r="G197" s="195">
        <v>2500000</v>
      </c>
      <c r="H197" s="195">
        <v>2200000</v>
      </c>
      <c r="I197" s="212"/>
    </row>
    <row r="198" spans="1:9" ht="15.75" thickBot="1" x14ac:dyDescent="0.3">
      <c r="A198" s="188">
        <v>7</v>
      </c>
      <c r="B198" s="188">
        <v>22020402</v>
      </c>
      <c r="C198" s="189" t="s">
        <v>3366</v>
      </c>
      <c r="D198" s="190">
        <v>253350</v>
      </c>
      <c r="E198" s="192">
        <v>0</v>
      </c>
      <c r="F198" s="190">
        <v>1600000</v>
      </c>
      <c r="G198" s="195">
        <v>1600000</v>
      </c>
      <c r="H198" s="195">
        <v>1600000</v>
      </c>
      <c r="I198" s="212"/>
    </row>
    <row r="199" spans="1:9" ht="15.75" thickBot="1" x14ac:dyDescent="0.3">
      <c r="A199" s="188">
        <v>8</v>
      </c>
      <c r="B199" s="188">
        <v>22020501</v>
      </c>
      <c r="C199" s="189" t="s">
        <v>3370</v>
      </c>
      <c r="D199" s="190">
        <v>332500</v>
      </c>
      <c r="E199" s="192">
        <v>0</v>
      </c>
      <c r="F199" s="190">
        <v>500000</v>
      </c>
      <c r="G199" s="195">
        <v>500000</v>
      </c>
      <c r="H199" s="195">
        <v>500000</v>
      </c>
      <c r="I199" s="212"/>
    </row>
    <row r="200" spans="1:9" ht="15.75" thickBot="1" x14ac:dyDescent="0.3">
      <c r="A200" s="188">
        <v>9</v>
      </c>
      <c r="B200" s="188">
        <v>22021001</v>
      </c>
      <c r="C200" s="189" t="s">
        <v>3360</v>
      </c>
      <c r="D200" s="190">
        <v>177400</v>
      </c>
      <c r="E200" s="192">
        <v>0</v>
      </c>
      <c r="F200" s="190">
        <v>500000</v>
      </c>
      <c r="G200" s="195">
        <v>1450000</v>
      </c>
      <c r="H200" s="195">
        <v>1450000</v>
      </c>
      <c r="I200" s="212"/>
    </row>
    <row r="201" spans="1:9" ht="15.75" thickBot="1" x14ac:dyDescent="0.3">
      <c r="A201" s="188">
        <v>10</v>
      </c>
      <c r="B201" s="188">
        <v>22021007</v>
      </c>
      <c r="C201" s="189" t="s">
        <v>3362</v>
      </c>
      <c r="D201" s="190">
        <v>280000</v>
      </c>
      <c r="E201" s="192">
        <v>0</v>
      </c>
      <c r="F201" s="190">
        <v>2150000</v>
      </c>
      <c r="G201" s="195">
        <v>1275000</v>
      </c>
      <c r="H201" s="195">
        <v>1275000</v>
      </c>
      <c r="I201" s="212"/>
    </row>
    <row r="202" spans="1:9" ht="15.75" thickBot="1" x14ac:dyDescent="0.3">
      <c r="A202" s="1260" t="s">
        <v>365</v>
      </c>
      <c r="B202" s="1261"/>
      <c r="C202" s="1262"/>
      <c r="D202" s="191">
        <v>8770753.4399999995</v>
      </c>
      <c r="E202" s="193">
        <v>0</v>
      </c>
      <c r="F202" s="191">
        <v>15000000</v>
      </c>
      <c r="G202" s="196">
        <v>12000000</v>
      </c>
      <c r="H202" s="196">
        <f>SUM(H192:H201)</f>
        <v>11700000</v>
      </c>
      <c r="I202" s="212"/>
    </row>
    <row r="203" spans="1:9" ht="15" customHeight="1" thickBot="1" x14ac:dyDescent="0.3">
      <c r="A203" s="187">
        <v>19</v>
      </c>
      <c r="B203" s="187">
        <v>11103300100</v>
      </c>
      <c r="C203" s="1257" t="s">
        <v>1880</v>
      </c>
      <c r="D203" s="1258"/>
      <c r="E203" s="1258"/>
      <c r="F203" s="1258"/>
      <c r="G203" s="1258"/>
      <c r="H203" s="1258"/>
      <c r="I203" s="212"/>
    </row>
    <row r="204" spans="1:9" ht="15.75" thickBot="1" x14ac:dyDescent="0.3">
      <c r="A204" s="188">
        <v>1</v>
      </c>
      <c r="B204" s="188">
        <v>22020102</v>
      </c>
      <c r="C204" s="189" t="s">
        <v>3349</v>
      </c>
      <c r="D204" s="190">
        <v>857500</v>
      </c>
      <c r="E204" s="190">
        <v>330000</v>
      </c>
      <c r="F204" s="190">
        <v>1500000</v>
      </c>
      <c r="G204" s="195">
        <v>1000000</v>
      </c>
      <c r="H204" s="195">
        <v>500000</v>
      </c>
      <c r="I204" s="212"/>
    </row>
    <row r="205" spans="1:9" ht="15.75" thickBot="1" x14ac:dyDescent="0.3">
      <c r="A205" s="188">
        <v>2</v>
      </c>
      <c r="B205" s="188">
        <v>22020202</v>
      </c>
      <c r="C205" s="189" t="s">
        <v>3350</v>
      </c>
      <c r="D205" s="190">
        <v>98000</v>
      </c>
      <c r="E205" s="190">
        <v>70000</v>
      </c>
      <c r="F205" s="190">
        <v>262500</v>
      </c>
      <c r="G205" s="195">
        <v>175000</v>
      </c>
      <c r="H205" s="195">
        <v>175000</v>
      </c>
      <c r="I205" s="212"/>
    </row>
    <row r="206" spans="1:9" ht="18.75" thickBot="1" x14ac:dyDescent="0.3">
      <c r="A206" s="188">
        <v>3</v>
      </c>
      <c r="B206" s="188">
        <v>22020301</v>
      </c>
      <c r="C206" s="189" t="s">
        <v>3352</v>
      </c>
      <c r="D206" s="190">
        <v>1587000</v>
      </c>
      <c r="E206" s="190">
        <v>690000</v>
      </c>
      <c r="F206" s="190">
        <v>1500000</v>
      </c>
      <c r="G206" s="195">
        <v>1000000</v>
      </c>
      <c r="H206" s="195">
        <v>300000</v>
      </c>
      <c r="I206" s="212"/>
    </row>
    <row r="207" spans="1:9" ht="18.75" thickBot="1" x14ac:dyDescent="0.3">
      <c r="A207" s="188">
        <v>4</v>
      </c>
      <c r="B207" s="188">
        <v>22020401</v>
      </c>
      <c r="C207" s="189" t="s">
        <v>3356</v>
      </c>
      <c r="D207" s="190">
        <v>380000</v>
      </c>
      <c r="E207" s="190">
        <v>295000</v>
      </c>
      <c r="F207" s="190">
        <v>1125000</v>
      </c>
      <c r="G207" s="195">
        <v>750000</v>
      </c>
      <c r="H207" s="195">
        <v>250000</v>
      </c>
      <c r="I207" s="212"/>
    </row>
    <row r="208" spans="1:9" ht="15.75" thickBot="1" x14ac:dyDescent="0.3">
      <c r="A208" s="188">
        <v>5</v>
      </c>
      <c r="B208" s="188">
        <v>22020402</v>
      </c>
      <c r="C208" s="189" t="s">
        <v>3366</v>
      </c>
      <c r="D208" s="190">
        <v>190000</v>
      </c>
      <c r="E208" s="190">
        <v>155000</v>
      </c>
      <c r="F208" s="190">
        <v>675000</v>
      </c>
      <c r="G208" s="195">
        <v>450000</v>
      </c>
      <c r="H208" s="195">
        <v>450000</v>
      </c>
      <c r="I208" s="212"/>
    </row>
    <row r="209" spans="1:9" ht="15.75" thickBot="1" x14ac:dyDescent="0.3">
      <c r="A209" s="188">
        <v>6</v>
      </c>
      <c r="B209" s="188">
        <v>22020501</v>
      </c>
      <c r="C209" s="189" t="s">
        <v>3370</v>
      </c>
      <c r="D209" s="190">
        <v>460000</v>
      </c>
      <c r="E209" s="190">
        <v>1208000</v>
      </c>
      <c r="F209" s="190">
        <v>1875000</v>
      </c>
      <c r="G209" s="195">
        <v>1250000</v>
      </c>
      <c r="H209" s="195">
        <v>450000</v>
      </c>
      <c r="I209" s="212"/>
    </row>
    <row r="210" spans="1:9" ht="18.75" thickBot="1" x14ac:dyDescent="0.3">
      <c r="A210" s="188">
        <v>7</v>
      </c>
      <c r="B210" s="188">
        <v>22020503</v>
      </c>
      <c r="C210" s="189" t="s">
        <v>3358</v>
      </c>
      <c r="D210" s="192">
        <v>0</v>
      </c>
      <c r="E210" s="192">
        <v>0</v>
      </c>
      <c r="F210" s="192">
        <v>0</v>
      </c>
      <c r="G210" s="195">
        <v>1000000</v>
      </c>
      <c r="H210" s="195">
        <v>350000</v>
      </c>
      <c r="I210" s="212"/>
    </row>
    <row r="211" spans="1:9" ht="18.75" thickBot="1" x14ac:dyDescent="0.3">
      <c r="A211" s="188">
        <v>8</v>
      </c>
      <c r="B211" s="188">
        <v>22020504</v>
      </c>
      <c r="C211" s="189" t="s">
        <v>3384</v>
      </c>
      <c r="D211" s="192">
        <v>0</v>
      </c>
      <c r="E211" s="192">
        <v>0</v>
      </c>
      <c r="F211" s="192">
        <v>0</v>
      </c>
      <c r="G211" s="195">
        <v>1000000</v>
      </c>
      <c r="H211" s="195">
        <v>350000</v>
      </c>
      <c r="I211" s="212"/>
    </row>
    <row r="212" spans="1:9" ht="15.75" thickBot="1" x14ac:dyDescent="0.3">
      <c r="A212" s="188">
        <v>9</v>
      </c>
      <c r="B212" s="188">
        <v>22021001</v>
      </c>
      <c r="C212" s="189" t="s">
        <v>3360</v>
      </c>
      <c r="D212" s="190">
        <v>100000</v>
      </c>
      <c r="E212" s="190">
        <v>70000</v>
      </c>
      <c r="F212" s="190">
        <v>562500</v>
      </c>
      <c r="G212" s="195">
        <v>375000</v>
      </c>
      <c r="H212" s="195">
        <v>175000</v>
      </c>
      <c r="I212" s="212"/>
    </row>
    <row r="213" spans="1:9" ht="15.75" thickBot="1" x14ac:dyDescent="0.3">
      <c r="A213" s="1260" t="s">
        <v>365</v>
      </c>
      <c r="B213" s="1261"/>
      <c r="C213" s="1262"/>
      <c r="D213" s="191">
        <v>3672500</v>
      </c>
      <c r="E213" s="191">
        <v>2818000</v>
      </c>
      <c r="F213" s="191">
        <v>7500000</v>
      </c>
      <c r="G213" s="196">
        <v>7000000</v>
      </c>
      <c r="H213" s="196">
        <f>SUM(H204:H212)</f>
        <v>3000000</v>
      </c>
      <c r="I213" s="212"/>
    </row>
    <row r="214" spans="1:9" ht="15" customHeight="1" thickBot="1" x14ac:dyDescent="0.3">
      <c r="A214" s="187">
        <v>20</v>
      </c>
      <c r="B214" s="187">
        <v>11103500100</v>
      </c>
      <c r="C214" s="1257" t="s">
        <v>2108</v>
      </c>
      <c r="D214" s="1258"/>
      <c r="E214" s="1258"/>
      <c r="F214" s="1258"/>
      <c r="G214" s="1258"/>
      <c r="H214" s="1258"/>
      <c r="I214" s="212"/>
    </row>
    <row r="215" spans="1:9" ht="18.75" thickBot="1" x14ac:dyDescent="0.3">
      <c r="A215" s="188">
        <v>1</v>
      </c>
      <c r="B215" s="188">
        <v>22020104</v>
      </c>
      <c r="C215" s="189" t="s">
        <v>3385</v>
      </c>
      <c r="D215" s="190">
        <v>1500000</v>
      </c>
      <c r="E215" s="190">
        <v>1892000</v>
      </c>
      <c r="F215" s="190">
        <v>4200000</v>
      </c>
      <c r="G215" s="195">
        <v>3300000</v>
      </c>
      <c r="H215" s="195">
        <v>2300000</v>
      </c>
      <c r="I215" s="212"/>
    </row>
    <row r="216" spans="1:9" ht="15.75" thickBot="1" x14ac:dyDescent="0.3">
      <c r="A216" s="188">
        <v>2</v>
      </c>
      <c r="B216" s="188">
        <v>22020201</v>
      </c>
      <c r="C216" s="189" t="s">
        <v>3363</v>
      </c>
      <c r="D216" s="190">
        <v>200000</v>
      </c>
      <c r="E216" s="190">
        <v>180000</v>
      </c>
      <c r="F216" s="190">
        <v>300000</v>
      </c>
      <c r="G216" s="195">
        <v>300000</v>
      </c>
      <c r="H216" s="195">
        <v>300000</v>
      </c>
      <c r="I216" s="212"/>
    </row>
    <row r="217" spans="1:9" ht="15.75" thickBot="1" x14ac:dyDescent="0.3">
      <c r="A217" s="188">
        <v>3</v>
      </c>
      <c r="B217" s="188">
        <v>22020202</v>
      </c>
      <c r="C217" s="189" t="s">
        <v>3350</v>
      </c>
      <c r="D217" s="190">
        <v>300000</v>
      </c>
      <c r="E217" s="190">
        <v>270000</v>
      </c>
      <c r="F217" s="190">
        <v>500000</v>
      </c>
      <c r="G217" s="195">
        <v>500000</v>
      </c>
      <c r="H217" s="195">
        <v>500000</v>
      </c>
      <c r="I217" s="212"/>
    </row>
    <row r="218" spans="1:9" ht="18.75" thickBot="1" x14ac:dyDescent="0.3">
      <c r="A218" s="188">
        <v>4</v>
      </c>
      <c r="B218" s="188">
        <v>22020301</v>
      </c>
      <c r="C218" s="189" t="s">
        <v>3352</v>
      </c>
      <c r="D218" s="190">
        <v>1000000</v>
      </c>
      <c r="E218" s="190">
        <v>900000</v>
      </c>
      <c r="F218" s="190">
        <v>1400000</v>
      </c>
      <c r="G218" s="195">
        <v>1200000</v>
      </c>
      <c r="H218" s="195">
        <v>1200000</v>
      </c>
      <c r="I218" s="212"/>
    </row>
    <row r="219" spans="1:9" ht="15.75" thickBot="1" x14ac:dyDescent="0.3">
      <c r="A219" s="188">
        <v>5</v>
      </c>
      <c r="B219" s="188">
        <v>22020306</v>
      </c>
      <c r="C219" s="189" t="s">
        <v>3383</v>
      </c>
      <c r="D219" s="190">
        <v>600000</v>
      </c>
      <c r="E219" s="190">
        <v>540000</v>
      </c>
      <c r="F219" s="190">
        <v>1700000</v>
      </c>
      <c r="G219" s="195">
        <v>1300000</v>
      </c>
      <c r="H219" s="195">
        <v>800000</v>
      </c>
      <c r="I219" s="212"/>
    </row>
    <row r="220" spans="1:9" ht="18.75" thickBot="1" x14ac:dyDescent="0.3">
      <c r="A220" s="188">
        <v>6</v>
      </c>
      <c r="B220" s="188">
        <v>22020401</v>
      </c>
      <c r="C220" s="189" t="s">
        <v>3356</v>
      </c>
      <c r="D220" s="190">
        <v>800000</v>
      </c>
      <c r="E220" s="190">
        <v>720000</v>
      </c>
      <c r="F220" s="190">
        <v>1100000</v>
      </c>
      <c r="G220" s="195">
        <v>1000000</v>
      </c>
      <c r="H220" s="195">
        <v>1000000</v>
      </c>
      <c r="I220" s="212"/>
    </row>
    <row r="221" spans="1:9" ht="15.75" thickBot="1" x14ac:dyDescent="0.3">
      <c r="A221" s="188">
        <v>7</v>
      </c>
      <c r="B221" s="188">
        <v>22020402</v>
      </c>
      <c r="C221" s="189" t="s">
        <v>3366</v>
      </c>
      <c r="D221" s="190">
        <v>800000</v>
      </c>
      <c r="E221" s="190">
        <v>720000</v>
      </c>
      <c r="F221" s="190">
        <v>1000000</v>
      </c>
      <c r="G221" s="195">
        <v>1000000</v>
      </c>
      <c r="H221" s="195">
        <v>1000000</v>
      </c>
      <c r="I221" s="212"/>
    </row>
    <row r="222" spans="1:9" ht="15.75" thickBot="1" x14ac:dyDescent="0.3">
      <c r="A222" s="188">
        <v>8</v>
      </c>
      <c r="B222" s="188">
        <v>22020501</v>
      </c>
      <c r="C222" s="189" t="s">
        <v>3370</v>
      </c>
      <c r="D222" s="190">
        <v>1500000</v>
      </c>
      <c r="E222" s="190">
        <v>1350000</v>
      </c>
      <c r="F222" s="190">
        <v>1200000</v>
      </c>
      <c r="G222" s="195">
        <v>3000000</v>
      </c>
      <c r="H222" s="195">
        <v>3000000</v>
      </c>
      <c r="I222" s="212"/>
    </row>
    <row r="223" spans="1:9" ht="15.75" thickBot="1" x14ac:dyDescent="0.3">
      <c r="A223" s="188">
        <v>9</v>
      </c>
      <c r="B223" s="188">
        <v>22020712</v>
      </c>
      <c r="C223" s="189" t="s">
        <v>3381</v>
      </c>
      <c r="D223" s="190">
        <v>1000000</v>
      </c>
      <c r="E223" s="190">
        <v>900000</v>
      </c>
      <c r="F223" s="190">
        <v>900000</v>
      </c>
      <c r="G223" s="195">
        <v>1200000</v>
      </c>
      <c r="H223" s="195">
        <v>1200000</v>
      </c>
      <c r="I223" s="212"/>
    </row>
    <row r="224" spans="1:9" ht="15.75" thickBot="1" x14ac:dyDescent="0.3">
      <c r="A224" s="188">
        <v>10</v>
      </c>
      <c r="B224" s="188">
        <v>22021001</v>
      </c>
      <c r="C224" s="189" t="s">
        <v>3360</v>
      </c>
      <c r="D224" s="190">
        <v>300000</v>
      </c>
      <c r="E224" s="190">
        <v>270000</v>
      </c>
      <c r="F224" s="190">
        <v>800000</v>
      </c>
      <c r="G224" s="195">
        <v>800000</v>
      </c>
      <c r="H224" s="195">
        <v>800000</v>
      </c>
      <c r="I224" s="212"/>
    </row>
    <row r="225" spans="1:9" ht="15.75" thickBot="1" x14ac:dyDescent="0.3">
      <c r="A225" s="188">
        <v>11</v>
      </c>
      <c r="B225" s="188">
        <v>22021007</v>
      </c>
      <c r="C225" s="189" t="s">
        <v>3362</v>
      </c>
      <c r="D225" s="190">
        <v>500000</v>
      </c>
      <c r="E225" s="190">
        <v>450000</v>
      </c>
      <c r="F225" s="190">
        <v>1900000</v>
      </c>
      <c r="G225" s="195">
        <v>1400000</v>
      </c>
      <c r="H225" s="195">
        <v>900000</v>
      </c>
      <c r="I225" s="212"/>
    </row>
    <row r="226" spans="1:9" ht="15.75" thickBot="1" x14ac:dyDescent="0.3">
      <c r="A226" s="1260" t="s">
        <v>365</v>
      </c>
      <c r="B226" s="1261"/>
      <c r="C226" s="1262"/>
      <c r="D226" s="191">
        <v>8500000</v>
      </c>
      <c r="E226" s="191">
        <v>8192000</v>
      </c>
      <c r="F226" s="191">
        <v>15000000</v>
      </c>
      <c r="G226" s="196">
        <v>15000000</v>
      </c>
      <c r="H226" s="196">
        <f>SUM(H215:H225)</f>
        <v>13000000</v>
      </c>
      <c r="I226" s="212"/>
    </row>
    <row r="227" spans="1:9" ht="15.75" thickBot="1" x14ac:dyDescent="0.3">
      <c r="A227" s="187">
        <v>21</v>
      </c>
      <c r="B227" s="187">
        <v>11103500200</v>
      </c>
      <c r="C227" s="1257" t="s">
        <v>2631</v>
      </c>
      <c r="D227" s="1258"/>
      <c r="E227" s="1258"/>
      <c r="F227" s="1258"/>
      <c r="G227" s="1258"/>
      <c r="H227" s="1258"/>
      <c r="I227" s="212"/>
    </row>
    <row r="228" spans="1:9" ht="15.75" thickBot="1" x14ac:dyDescent="0.3">
      <c r="A228" s="188">
        <v>1</v>
      </c>
      <c r="B228" s="188">
        <v>22020102</v>
      </c>
      <c r="C228" s="189" t="s">
        <v>3349</v>
      </c>
      <c r="D228" s="190">
        <v>1389500</v>
      </c>
      <c r="E228" s="190">
        <v>917250</v>
      </c>
      <c r="F228" s="190">
        <v>3140000</v>
      </c>
      <c r="G228" s="195">
        <v>6140000</v>
      </c>
      <c r="H228" s="195">
        <v>3140000</v>
      </c>
      <c r="I228" s="212"/>
    </row>
    <row r="229" spans="1:9" ht="15.75" thickBot="1" x14ac:dyDescent="0.3">
      <c r="A229" s="188">
        <v>2</v>
      </c>
      <c r="B229" s="188">
        <v>22020201</v>
      </c>
      <c r="C229" s="189" t="s">
        <v>3363</v>
      </c>
      <c r="D229" s="190">
        <v>107000</v>
      </c>
      <c r="E229" s="190">
        <v>120000</v>
      </c>
      <c r="F229" s="190">
        <v>300000</v>
      </c>
      <c r="G229" s="195">
        <v>1140000</v>
      </c>
      <c r="H229" s="195">
        <v>1140000</v>
      </c>
      <c r="I229" s="212"/>
    </row>
    <row r="230" spans="1:9" ht="15.75" thickBot="1" x14ac:dyDescent="0.3">
      <c r="A230" s="188">
        <v>3</v>
      </c>
      <c r="B230" s="188">
        <v>22020202</v>
      </c>
      <c r="C230" s="189" t="s">
        <v>3350</v>
      </c>
      <c r="D230" s="190">
        <v>97500</v>
      </c>
      <c r="E230" s="190">
        <v>90000</v>
      </c>
      <c r="F230" s="190">
        <v>200000</v>
      </c>
      <c r="G230" s="195">
        <v>100000</v>
      </c>
      <c r="H230" s="195">
        <v>100000</v>
      </c>
      <c r="I230" s="212"/>
    </row>
    <row r="231" spans="1:9" ht="18.75" thickBot="1" x14ac:dyDescent="0.3">
      <c r="A231" s="188">
        <v>4</v>
      </c>
      <c r="B231" s="188">
        <v>22020301</v>
      </c>
      <c r="C231" s="189" t="s">
        <v>3352</v>
      </c>
      <c r="D231" s="190">
        <v>400100</v>
      </c>
      <c r="E231" s="190">
        <v>372900</v>
      </c>
      <c r="F231" s="190">
        <v>1200000</v>
      </c>
      <c r="G231" s="195">
        <v>1120000</v>
      </c>
      <c r="H231" s="195">
        <v>1120000</v>
      </c>
      <c r="I231" s="212"/>
    </row>
    <row r="232" spans="1:9" ht="15.75" thickBot="1" x14ac:dyDescent="0.3">
      <c r="A232" s="188">
        <v>5</v>
      </c>
      <c r="B232" s="188">
        <v>22020303</v>
      </c>
      <c r="C232" s="189" t="s">
        <v>3353</v>
      </c>
      <c r="D232" s="190">
        <v>65000</v>
      </c>
      <c r="E232" s="190">
        <v>55000</v>
      </c>
      <c r="F232" s="190">
        <v>200000</v>
      </c>
      <c r="G232" s="195">
        <v>100000</v>
      </c>
      <c r="H232" s="195">
        <v>100000</v>
      </c>
      <c r="I232" s="212"/>
    </row>
    <row r="233" spans="1:9" ht="15.75" thickBot="1" x14ac:dyDescent="0.3">
      <c r="A233" s="188">
        <v>6</v>
      </c>
      <c r="B233" s="188">
        <v>22020305</v>
      </c>
      <c r="C233" s="189" t="s">
        <v>3355</v>
      </c>
      <c r="D233" s="190">
        <v>155650</v>
      </c>
      <c r="E233" s="190">
        <v>131200</v>
      </c>
      <c r="F233" s="190">
        <v>360000</v>
      </c>
      <c r="G233" s="195">
        <v>200000</v>
      </c>
      <c r="H233" s="195">
        <v>200000</v>
      </c>
      <c r="I233" s="212"/>
    </row>
    <row r="234" spans="1:9" ht="18.75" thickBot="1" x14ac:dyDescent="0.3">
      <c r="A234" s="188">
        <v>7</v>
      </c>
      <c r="B234" s="188">
        <v>22020401</v>
      </c>
      <c r="C234" s="189" t="s">
        <v>3356</v>
      </c>
      <c r="D234" s="190">
        <v>1285565</v>
      </c>
      <c r="E234" s="190">
        <v>412500</v>
      </c>
      <c r="F234" s="190">
        <v>3500000</v>
      </c>
      <c r="G234" s="195">
        <v>500000</v>
      </c>
      <c r="H234" s="195">
        <v>500000</v>
      </c>
      <c r="I234" s="212"/>
    </row>
    <row r="235" spans="1:9" ht="15.75" thickBot="1" x14ac:dyDescent="0.3">
      <c r="A235" s="188">
        <v>8</v>
      </c>
      <c r="B235" s="188">
        <v>22020402</v>
      </c>
      <c r="C235" s="189" t="s">
        <v>3366</v>
      </c>
      <c r="D235" s="190">
        <v>256800</v>
      </c>
      <c r="E235" s="190">
        <v>226000</v>
      </c>
      <c r="F235" s="190">
        <v>740000</v>
      </c>
      <c r="G235" s="195">
        <v>500000</v>
      </c>
      <c r="H235" s="195">
        <v>500000</v>
      </c>
      <c r="I235" s="212"/>
    </row>
    <row r="236" spans="1:9" ht="15.75" thickBot="1" x14ac:dyDescent="0.3">
      <c r="A236" s="188">
        <v>9</v>
      </c>
      <c r="B236" s="188">
        <v>22020501</v>
      </c>
      <c r="C236" s="189" t="s">
        <v>3370</v>
      </c>
      <c r="D236" s="190">
        <v>1118350</v>
      </c>
      <c r="E236" s="190">
        <v>2807974</v>
      </c>
      <c r="F236" s="190">
        <v>3000000</v>
      </c>
      <c r="G236" s="195">
        <v>3500000</v>
      </c>
      <c r="H236" s="195">
        <v>3500000</v>
      </c>
      <c r="I236" s="212"/>
    </row>
    <row r="237" spans="1:9" ht="15.75" thickBot="1" x14ac:dyDescent="0.3">
      <c r="A237" s="188">
        <v>10</v>
      </c>
      <c r="B237" s="188">
        <v>22020712</v>
      </c>
      <c r="C237" s="189" t="s">
        <v>3381</v>
      </c>
      <c r="D237" s="190">
        <v>146350</v>
      </c>
      <c r="E237" s="190">
        <v>120400</v>
      </c>
      <c r="F237" s="190">
        <v>500000</v>
      </c>
      <c r="G237" s="195">
        <v>500000</v>
      </c>
      <c r="H237" s="195">
        <v>500000</v>
      </c>
      <c r="I237" s="212"/>
    </row>
    <row r="238" spans="1:9" ht="15.75" thickBot="1" x14ac:dyDescent="0.3">
      <c r="A238" s="188">
        <v>11</v>
      </c>
      <c r="B238" s="188">
        <v>22021001</v>
      </c>
      <c r="C238" s="189" t="s">
        <v>3360</v>
      </c>
      <c r="D238" s="190">
        <v>149700</v>
      </c>
      <c r="E238" s="190">
        <v>146700</v>
      </c>
      <c r="F238" s="190">
        <v>360000</v>
      </c>
      <c r="G238" s="195">
        <v>200000</v>
      </c>
      <c r="H238" s="195">
        <v>200000</v>
      </c>
      <c r="I238" s="212"/>
    </row>
    <row r="239" spans="1:9" ht="15.75" thickBot="1" x14ac:dyDescent="0.3">
      <c r="A239" s="188">
        <v>12</v>
      </c>
      <c r="B239" s="188">
        <v>22021007</v>
      </c>
      <c r="C239" s="189" t="s">
        <v>3362</v>
      </c>
      <c r="D239" s="190">
        <v>455000</v>
      </c>
      <c r="E239" s="190">
        <v>195650</v>
      </c>
      <c r="F239" s="190">
        <v>1500000</v>
      </c>
      <c r="G239" s="195">
        <v>1000000</v>
      </c>
      <c r="H239" s="195">
        <v>1000000</v>
      </c>
      <c r="I239" s="212"/>
    </row>
    <row r="240" spans="1:9" ht="15.75" thickBot="1" x14ac:dyDescent="0.3">
      <c r="A240" s="1260" t="s">
        <v>365</v>
      </c>
      <c r="B240" s="1261"/>
      <c r="C240" s="1262"/>
      <c r="D240" s="191">
        <v>5626515</v>
      </c>
      <c r="E240" s="191">
        <v>5595574</v>
      </c>
      <c r="F240" s="191">
        <v>15000000</v>
      </c>
      <c r="G240" s="196">
        <v>15000000</v>
      </c>
      <c r="H240" s="196">
        <f>SUM(H228:H239)</f>
        <v>12000000</v>
      </c>
      <c r="I240" s="212"/>
    </row>
    <row r="241" spans="1:9" ht="15.75" thickBot="1" x14ac:dyDescent="0.3">
      <c r="A241" s="187">
        <v>24</v>
      </c>
      <c r="B241" s="187">
        <v>11103700100</v>
      </c>
      <c r="C241" s="1257" t="s">
        <v>1689</v>
      </c>
      <c r="D241" s="1258"/>
      <c r="E241" s="1258"/>
      <c r="F241" s="1258"/>
      <c r="G241" s="1258"/>
      <c r="H241" s="1258"/>
      <c r="I241" s="212"/>
    </row>
    <row r="242" spans="1:9" ht="15.75" thickBot="1" x14ac:dyDescent="0.3">
      <c r="A242" s="188">
        <v>1</v>
      </c>
      <c r="B242" s="188">
        <v>22020102</v>
      </c>
      <c r="C242" s="189" t="s">
        <v>3349</v>
      </c>
      <c r="D242" s="190">
        <v>341000</v>
      </c>
      <c r="E242" s="190">
        <v>490000</v>
      </c>
      <c r="F242" s="190">
        <v>500000</v>
      </c>
      <c r="G242" s="195">
        <v>2500000</v>
      </c>
      <c r="H242" s="195">
        <v>1000000</v>
      </c>
      <c r="I242" s="212"/>
    </row>
    <row r="243" spans="1:9" ht="15.75" thickBot="1" x14ac:dyDescent="0.3">
      <c r="A243" s="188">
        <v>2</v>
      </c>
      <c r="B243" s="188">
        <v>22020201</v>
      </c>
      <c r="C243" s="189" t="s">
        <v>3363</v>
      </c>
      <c r="D243" s="190">
        <v>45000</v>
      </c>
      <c r="E243" s="190">
        <v>30000</v>
      </c>
      <c r="F243" s="190">
        <v>100000</v>
      </c>
      <c r="G243" s="195">
        <v>100000</v>
      </c>
      <c r="H243" s="195">
        <v>100000</v>
      </c>
      <c r="I243" s="212"/>
    </row>
    <row r="244" spans="1:9" ht="15.75" thickBot="1" x14ac:dyDescent="0.3">
      <c r="A244" s="188">
        <v>3</v>
      </c>
      <c r="B244" s="188">
        <v>22020202</v>
      </c>
      <c r="C244" s="189" t="s">
        <v>3350</v>
      </c>
      <c r="D244" s="190">
        <v>32900</v>
      </c>
      <c r="E244" s="190">
        <v>50000</v>
      </c>
      <c r="F244" s="190">
        <v>50000</v>
      </c>
      <c r="G244" s="195">
        <v>50000</v>
      </c>
      <c r="H244" s="195">
        <v>50000</v>
      </c>
      <c r="I244" s="212"/>
    </row>
    <row r="245" spans="1:9" ht="18.75" thickBot="1" x14ac:dyDescent="0.3">
      <c r="A245" s="188">
        <v>4</v>
      </c>
      <c r="B245" s="188">
        <v>22020301</v>
      </c>
      <c r="C245" s="189" t="s">
        <v>3352</v>
      </c>
      <c r="D245" s="190">
        <v>151000</v>
      </c>
      <c r="E245" s="190">
        <v>123500</v>
      </c>
      <c r="F245" s="190">
        <v>250000</v>
      </c>
      <c r="G245" s="195">
        <v>250000</v>
      </c>
      <c r="H245" s="195">
        <v>250000</v>
      </c>
      <c r="I245" s="212"/>
    </row>
    <row r="246" spans="1:9" ht="18.75" thickBot="1" x14ac:dyDescent="0.3">
      <c r="A246" s="188">
        <v>5</v>
      </c>
      <c r="B246" s="188">
        <v>22020401</v>
      </c>
      <c r="C246" s="189" t="s">
        <v>3356</v>
      </c>
      <c r="D246" s="190">
        <v>687450</v>
      </c>
      <c r="E246" s="190">
        <v>622000</v>
      </c>
      <c r="F246" s="190">
        <v>1000000</v>
      </c>
      <c r="G246" s="195">
        <v>900000</v>
      </c>
      <c r="H246" s="195">
        <v>475000</v>
      </c>
      <c r="I246" s="212"/>
    </row>
    <row r="247" spans="1:9" ht="15.75" thickBot="1" x14ac:dyDescent="0.3">
      <c r="A247" s="188">
        <v>6</v>
      </c>
      <c r="B247" s="188">
        <v>22020402</v>
      </c>
      <c r="C247" s="189" t="s">
        <v>3366</v>
      </c>
      <c r="D247" s="190">
        <v>149500</v>
      </c>
      <c r="E247" s="190">
        <v>308000</v>
      </c>
      <c r="F247" s="190">
        <v>450000</v>
      </c>
      <c r="G247" s="195">
        <v>450000</v>
      </c>
      <c r="H247" s="195">
        <v>450000</v>
      </c>
      <c r="I247" s="212"/>
    </row>
    <row r="248" spans="1:9" ht="15.75" thickBot="1" x14ac:dyDescent="0.3">
      <c r="A248" s="188">
        <v>7</v>
      </c>
      <c r="B248" s="188">
        <v>22020501</v>
      </c>
      <c r="C248" s="189" t="s">
        <v>3370</v>
      </c>
      <c r="D248" s="190">
        <v>253150</v>
      </c>
      <c r="E248" s="190">
        <v>155000</v>
      </c>
      <c r="F248" s="190">
        <v>280000</v>
      </c>
      <c r="G248" s="195">
        <v>280000</v>
      </c>
      <c r="H248" s="195">
        <v>280000</v>
      </c>
      <c r="I248" s="212"/>
    </row>
    <row r="249" spans="1:9" ht="15.75" thickBot="1" x14ac:dyDescent="0.3">
      <c r="A249" s="188">
        <v>8</v>
      </c>
      <c r="B249" s="188">
        <v>22021001</v>
      </c>
      <c r="C249" s="189" t="s">
        <v>3360</v>
      </c>
      <c r="D249" s="190">
        <v>1340000</v>
      </c>
      <c r="E249" s="190">
        <v>571500</v>
      </c>
      <c r="F249" s="190">
        <v>1450000</v>
      </c>
      <c r="G249" s="195">
        <v>1500000</v>
      </c>
      <c r="H249" s="195">
        <v>500000</v>
      </c>
      <c r="I249" s="212"/>
    </row>
    <row r="250" spans="1:9" ht="15.75" thickBot="1" x14ac:dyDescent="0.3">
      <c r="A250" s="188">
        <v>9</v>
      </c>
      <c r="B250" s="188">
        <v>22021007</v>
      </c>
      <c r="C250" s="189" t="s">
        <v>3362</v>
      </c>
      <c r="D250" s="190">
        <v>300000</v>
      </c>
      <c r="E250" s="190">
        <v>400000</v>
      </c>
      <c r="F250" s="190">
        <v>420000</v>
      </c>
      <c r="G250" s="195">
        <v>470000</v>
      </c>
      <c r="H250" s="195">
        <v>470000</v>
      </c>
      <c r="I250" s="212"/>
    </row>
    <row r="251" spans="1:9" ht="15.75" thickBot="1" x14ac:dyDescent="0.3">
      <c r="A251" s="1260" t="s">
        <v>365</v>
      </c>
      <c r="B251" s="1261"/>
      <c r="C251" s="1262"/>
      <c r="D251" s="191">
        <v>3300000</v>
      </c>
      <c r="E251" s="191">
        <v>2750000</v>
      </c>
      <c r="F251" s="191">
        <v>4500000</v>
      </c>
      <c r="G251" s="196">
        <v>6500000</v>
      </c>
      <c r="H251" s="196">
        <f>SUM(H242:H250)</f>
        <v>3575000</v>
      </c>
      <c r="I251" s="212"/>
    </row>
    <row r="252" spans="1:9" ht="15.75" thickBot="1" x14ac:dyDescent="0.3">
      <c r="A252" s="187">
        <v>25</v>
      </c>
      <c r="B252" s="187">
        <v>11103800100</v>
      </c>
      <c r="C252" s="1257" t="s">
        <v>264</v>
      </c>
      <c r="D252" s="1258"/>
      <c r="E252" s="1258"/>
      <c r="F252" s="1258"/>
      <c r="G252" s="1258"/>
      <c r="H252" s="1258"/>
      <c r="I252" s="212"/>
    </row>
    <row r="253" spans="1:9" ht="15.75" thickBot="1" x14ac:dyDescent="0.3">
      <c r="A253" s="188">
        <v>1</v>
      </c>
      <c r="B253" s="188">
        <v>22020102</v>
      </c>
      <c r="C253" s="189" t="s">
        <v>3349</v>
      </c>
      <c r="D253" s="190">
        <v>2099000</v>
      </c>
      <c r="E253" s="190">
        <v>1808000</v>
      </c>
      <c r="F253" s="190">
        <v>2900000</v>
      </c>
      <c r="G253" s="195">
        <v>2000000</v>
      </c>
      <c r="H253" s="195">
        <v>2000000</v>
      </c>
      <c r="I253" s="212"/>
    </row>
    <row r="254" spans="1:9" ht="15.75" thickBot="1" x14ac:dyDescent="0.3">
      <c r="A254" s="188">
        <v>2</v>
      </c>
      <c r="B254" s="188">
        <v>22020201</v>
      </c>
      <c r="C254" s="189" t="s">
        <v>3363</v>
      </c>
      <c r="D254" s="190">
        <v>205450</v>
      </c>
      <c r="E254" s="190">
        <v>153500</v>
      </c>
      <c r="F254" s="190">
        <v>700000</v>
      </c>
      <c r="G254" s="195">
        <v>500000</v>
      </c>
      <c r="H254" s="195">
        <v>500000</v>
      </c>
      <c r="I254" s="212"/>
    </row>
    <row r="255" spans="1:9" ht="15.75" thickBot="1" x14ac:dyDescent="0.3">
      <c r="A255" s="188">
        <v>3</v>
      </c>
      <c r="B255" s="188">
        <v>22020202</v>
      </c>
      <c r="C255" s="189" t="s">
        <v>3350</v>
      </c>
      <c r="D255" s="190">
        <v>235900</v>
      </c>
      <c r="E255" s="190">
        <v>156200</v>
      </c>
      <c r="F255" s="190">
        <v>500000</v>
      </c>
      <c r="G255" s="195">
        <v>500000</v>
      </c>
      <c r="H255" s="195">
        <v>500000</v>
      </c>
      <c r="I255" s="212"/>
    </row>
    <row r="256" spans="1:9" ht="18.75" thickBot="1" x14ac:dyDescent="0.3">
      <c r="A256" s="188">
        <v>4</v>
      </c>
      <c r="B256" s="188">
        <v>22020301</v>
      </c>
      <c r="C256" s="189" t="s">
        <v>3352</v>
      </c>
      <c r="D256" s="190">
        <v>80650</v>
      </c>
      <c r="E256" s="190">
        <v>213000</v>
      </c>
      <c r="F256" s="190">
        <v>1000000</v>
      </c>
      <c r="G256" s="195">
        <v>700000</v>
      </c>
      <c r="H256" s="195">
        <v>700000</v>
      </c>
      <c r="I256" s="212"/>
    </row>
    <row r="257" spans="1:9" ht="15.75" thickBot="1" x14ac:dyDescent="0.3">
      <c r="A257" s="188">
        <v>5</v>
      </c>
      <c r="B257" s="188">
        <v>22020306</v>
      </c>
      <c r="C257" s="189" t="s">
        <v>3383</v>
      </c>
      <c r="D257" s="190">
        <v>114100</v>
      </c>
      <c r="E257" s="190">
        <v>472900</v>
      </c>
      <c r="F257" s="190">
        <v>1000000</v>
      </c>
      <c r="G257" s="195">
        <v>500000</v>
      </c>
      <c r="H257" s="195">
        <v>500000</v>
      </c>
      <c r="I257" s="212"/>
    </row>
    <row r="258" spans="1:9" ht="18.75" thickBot="1" x14ac:dyDescent="0.3">
      <c r="A258" s="188">
        <v>6</v>
      </c>
      <c r="B258" s="188">
        <v>22020401</v>
      </c>
      <c r="C258" s="189" t="s">
        <v>3356</v>
      </c>
      <c r="D258" s="190">
        <v>809400</v>
      </c>
      <c r="E258" s="190">
        <v>770100</v>
      </c>
      <c r="F258" s="190">
        <v>1000000</v>
      </c>
      <c r="G258" s="195">
        <v>1000000</v>
      </c>
      <c r="H258" s="195">
        <v>1000000</v>
      </c>
      <c r="I258" s="212"/>
    </row>
    <row r="259" spans="1:9" ht="15.75" thickBot="1" x14ac:dyDescent="0.3">
      <c r="A259" s="188">
        <v>7</v>
      </c>
      <c r="B259" s="188">
        <v>22020402</v>
      </c>
      <c r="C259" s="189" t="s">
        <v>3366</v>
      </c>
      <c r="D259" s="190">
        <v>663100</v>
      </c>
      <c r="E259" s="190">
        <v>240700</v>
      </c>
      <c r="F259" s="190">
        <v>500000</v>
      </c>
      <c r="G259" s="195">
        <v>500000</v>
      </c>
      <c r="H259" s="195">
        <v>500000</v>
      </c>
      <c r="I259" s="212"/>
    </row>
    <row r="260" spans="1:9" ht="15.75" thickBot="1" x14ac:dyDescent="0.3">
      <c r="A260" s="188">
        <v>8</v>
      </c>
      <c r="B260" s="188">
        <v>22020501</v>
      </c>
      <c r="C260" s="189" t="s">
        <v>3370</v>
      </c>
      <c r="D260" s="190">
        <v>231000</v>
      </c>
      <c r="E260" s="190">
        <v>1037900</v>
      </c>
      <c r="F260" s="190">
        <v>2000000</v>
      </c>
      <c r="G260" s="195">
        <v>2300000</v>
      </c>
      <c r="H260" s="195">
        <v>2300000</v>
      </c>
      <c r="I260" s="212"/>
    </row>
    <row r="261" spans="1:9" ht="15.75" thickBot="1" x14ac:dyDescent="0.3">
      <c r="A261" s="188">
        <v>9</v>
      </c>
      <c r="B261" s="188">
        <v>22021001</v>
      </c>
      <c r="C261" s="189" t="s">
        <v>3360</v>
      </c>
      <c r="D261" s="190">
        <v>945700</v>
      </c>
      <c r="E261" s="190">
        <v>645600</v>
      </c>
      <c r="F261" s="190">
        <v>1000000</v>
      </c>
      <c r="G261" s="195">
        <v>400000</v>
      </c>
      <c r="H261" s="195">
        <v>400000</v>
      </c>
      <c r="I261" s="212"/>
    </row>
    <row r="262" spans="1:9" ht="15.75" thickBot="1" x14ac:dyDescent="0.3">
      <c r="A262" s="188">
        <v>10</v>
      </c>
      <c r="B262" s="188">
        <v>22021007</v>
      </c>
      <c r="C262" s="189" t="s">
        <v>3362</v>
      </c>
      <c r="D262" s="190">
        <v>602700</v>
      </c>
      <c r="E262" s="190">
        <v>498000</v>
      </c>
      <c r="F262" s="190">
        <v>1400000</v>
      </c>
      <c r="G262" s="195">
        <v>600000</v>
      </c>
      <c r="H262" s="195">
        <v>600000</v>
      </c>
      <c r="I262" s="212"/>
    </row>
    <row r="263" spans="1:9" ht="15.75" thickBot="1" x14ac:dyDescent="0.3">
      <c r="A263" s="1260" t="s">
        <v>365</v>
      </c>
      <c r="B263" s="1261"/>
      <c r="C263" s="1262"/>
      <c r="D263" s="191">
        <v>5987000</v>
      </c>
      <c r="E263" s="191">
        <v>5995900</v>
      </c>
      <c r="F263" s="191">
        <v>12000000</v>
      </c>
      <c r="G263" s="196">
        <v>9000000</v>
      </c>
      <c r="H263" s="196">
        <f>SUM(H253:H262)</f>
        <v>9000000</v>
      </c>
      <c r="I263" s="212"/>
    </row>
    <row r="264" spans="1:9" ht="15" customHeight="1" thickBot="1" x14ac:dyDescent="0.3">
      <c r="A264" s="187">
        <v>26</v>
      </c>
      <c r="B264" s="187">
        <v>11104400100</v>
      </c>
      <c r="C264" s="1257" t="s">
        <v>1527</v>
      </c>
      <c r="D264" s="1258"/>
      <c r="E264" s="1258"/>
      <c r="F264" s="1258"/>
      <c r="G264" s="1258"/>
      <c r="H264" s="1258"/>
      <c r="I264" s="212"/>
    </row>
    <row r="265" spans="1:9" ht="15.75" thickBot="1" x14ac:dyDescent="0.3">
      <c r="A265" s="188">
        <v>1</v>
      </c>
      <c r="B265" s="188">
        <v>22020102</v>
      </c>
      <c r="C265" s="189" t="s">
        <v>3349</v>
      </c>
      <c r="D265" s="190">
        <v>3194700</v>
      </c>
      <c r="E265" s="190">
        <v>2045000</v>
      </c>
      <c r="F265" s="190">
        <v>11000000</v>
      </c>
      <c r="G265" s="195">
        <v>7600000</v>
      </c>
      <c r="H265" s="195">
        <v>3600000</v>
      </c>
      <c r="I265" s="212"/>
    </row>
    <row r="266" spans="1:9" ht="15.75" thickBot="1" x14ac:dyDescent="0.3">
      <c r="A266" s="188">
        <v>2</v>
      </c>
      <c r="B266" s="188">
        <v>22020201</v>
      </c>
      <c r="C266" s="189" t="s">
        <v>3363</v>
      </c>
      <c r="D266" s="190">
        <v>171000</v>
      </c>
      <c r="E266" s="190">
        <v>115000</v>
      </c>
      <c r="F266" s="190">
        <v>250000</v>
      </c>
      <c r="G266" s="195">
        <v>350000</v>
      </c>
      <c r="H266" s="195">
        <v>350000</v>
      </c>
      <c r="I266" s="212"/>
    </row>
    <row r="267" spans="1:9" ht="15.75" thickBot="1" x14ac:dyDescent="0.3">
      <c r="A267" s="188">
        <v>3</v>
      </c>
      <c r="B267" s="188">
        <v>22020202</v>
      </c>
      <c r="C267" s="189" t="s">
        <v>3350</v>
      </c>
      <c r="D267" s="190">
        <v>179000</v>
      </c>
      <c r="E267" s="190">
        <v>115000</v>
      </c>
      <c r="F267" s="190">
        <v>300000</v>
      </c>
      <c r="G267" s="195">
        <v>200000</v>
      </c>
      <c r="H267" s="195">
        <v>200000</v>
      </c>
      <c r="I267" s="212"/>
    </row>
    <row r="268" spans="1:9" ht="18.75" thickBot="1" x14ac:dyDescent="0.3">
      <c r="A268" s="188">
        <v>4</v>
      </c>
      <c r="B268" s="188">
        <v>22020301</v>
      </c>
      <c r="C268" s="189" t="s">
        <v>3352</v>
      </c>
      <c r="D268" s="190">
        <v>615200</v>
      </c>
      <c r="E268" s="190">
        <v>461000</v>
      </c>
      <c r="F268" s="190">
        <v>1250000</v>
      </c>
      <c r="G268" s="195">
        <v>2000000</v>
      </c>
      <c r="H268" s="195">
        <v>2000000</v>
      </c>
      <c r="I268" s="212"/>
    </row>
    <row r="269" spans="1:9" ht="15.75" thickBot="1" x14ac:dyDescent="0.3">
      <c r="A269" s="188">
        <v>5</v>
      </c>
      <c r="B269" s="188">
        <v>22020305</v>
      </c>
      <c r="C269" s="189" t="s">
        <v>3355</v>
      </c>
      <c r="D269" s="190">
        <v>393500</v>
      </c>
      <c r="E269" s="190">
        <v>278000</v>
      </c>
      <c r="F269" s="190">
        <v>500000</v>
      </c>
      <c r="G269" s="195">
        <v>400000</v>
      </c>
      <c r="H269" s="195">
        <v>400000</v>
      </c>
      <c r="I269" s="212"/>
    </row>
    <row r="270" spans="1:9" ht="18.75" thickBot="1" x14ac:dyDescent="0.3">
      <c r="A270" s="188">
        <v>6</v>
      </c>
      <c r="B270" s="188">
        <v>22020401</v>
      </c>
      <c r="C270" s="189" t="s">
        <v>3356</v>
      </c>
      <c r="D270" s="190">
        <v>889550</v>
      </c>
      <c r="E270" s="190">
        <v>422000</v>
      </c>
      <c r="F270" s="190">
        <v>2000000</v>
      </c>
      <c r="G270" s="195">
        <v>2500000</v>
      </c>
      <c r="H270" s="195">
        <v>2500000</v>
      </c>
      <c r="I270" s="212"/>
    </row>
    <row r="271" spans="1:9" ht="15.75" thickBot="1" x14ac:dyDescent="0.3">
      <c r="A271" s="188">
        <v>7</v>
      </c>
      <c r="B271" s="188">
        <v>22020402</v>
      </c>
      <c r="C271" s="189" t="s">
        <v>3366</v>
      </c>
      <c r="D271" s="190">
        <v>358550</v>
      </c>
      <c r="E271" s="190">
        <v>190000</v>
      </c>
      <c r="F271" s="190">
        <v>1000000</v>
      </c>
      <c r="G271" s="195">
        <v>825000</v>
      </c>
      <c r="H271" s="195">
        <v>825000</v>
      </c>
      <c r="I271" s="212"/>
    </row>
    <row r="272" spans="1:9" ht="15.75" thickBot="1" x14ac:dyDescent="0.3">
      <c r="A272" s="188">
        <v>8</v>
      </c>
      <c r="B272" s="188">
        <v>22020501</v>
      </c>
      <c r="C272" s="189" t="s">
        <v>3370</v>
      </c>
      <c r="D272" s="190">
        <v>1321500</v>
      </c>
      <c r="E272" s="190">
        <v>327000</v>
      </c>
      <c r="F272" s="190">
        <v>2000000</v>
      </c>
      <c r="G272" s="195">
        <v>3500000</v>
      </c>
      <c r="H272" s="195">
        <v>2500000</v>
      </c>
      <c r="I272" s="212"/>
    </row>
    <row r="273" spans="1:9" ht="15.75" thickBot="1" x14ac:dyDescent="0.3">
      <c r="A273" s="188">
        <v>9</v>
      </c>
      <c r="B273" s="188">
        <v>22021001</v>
      </c>
      <c r="C273" s="189" t="s">
        <v>3360</v>
      </c>
      <c r="D273" s="190">
        <v>588500</v>
      </c>
      <c r="E273" s="190">
        <v>377000</v>
      </c>
      <c r="F273" s="190">
        <v>1200000</v>
      </c>
      <c r="G273" s="195">
        <v>625000</v>
      </c>
      <c r="H273" s="195">
        <v>625000</v>
      </c>
      <c r="I273" s="212"/>
    </row>
    <row r="274" spans="1:9" ht="15.75" thickBot="1" x14ac:dyDescent="0.3">
      <c r="A274" s="1260" t="s">
        <v>365</v>
      </c>
      <c r="B274" s="1261"/>
      <c r="C274" s="1262"/>
      <c r="D274" s="191">
        <v>7711500</v>
      </c>
      <c r="E274" s="191">
        <v>4330000</v>
      </c>
      <c r="F274" s="191">
        <v>19500000</v>
      </c>
      <c r="G274" s="196">
        <v>18000000</v>
      </c>
      <c r="H274" s="196">
        <f>SUM(H265:H273)</f>
        <v>13000000</v>
      </c>
      <c r="I274" s="212"/>
    </row>
    <row r="275" spans="1:9" ht="15" customHeight="1" thickBot="1" x14ac:dyDescent="0.3">
      <c r="A275" s="187">
        <v>27</v>
      </c>
      <c r="B275" s="187">
        <v>11105100100</v>
      </c>
      <c r="C275" s="1257" t="s">
        <v>2467</v>
      </c>
      <c r="D275" s="1258"/>
      <c r="E275" s="1258"/>
      <c r="F275" s="1258"/>
      <c r="G275" s="1258"/>
      <c r="H275" s="1258"/>
      <c r="I275" s="212"/>
    </row>
    <row r="276" spans="1:9" ht="15.75" thickBot="1" x14ac:dyDescent="0.3">
      <c r="A276" s="188">
        <v>1</v>
      </c>
      <c r="B276" s="188">
        <v>22020102</v>
      </c>
      <c r="C276" s="189" t="s">
        <v>3349</v>
      </c>
      <c r="D276" s="190">
        <v>1768000</v>
      </c>
      <c r="E276" s="190">
        <v>2308857</v>
      </c>
      <c r="F276" s="190">
        <v>4600000</v>
      </c>
      <c r="G276" s="195">
        <v>5000000</v>
      </c>
      <c r="H276" s="195">
        <v>3750000</v>
      </c>
      <c r="I276" s="212"/>
    </row>
    <row r="277" spans="1:9" ht="15.75" thickBot="1" x14ac:dyDescent="0.3">
      <c r="A277" s="188">
        <v>2</v>
      </c>
      <c r="B277" s="188">
        <v>22020202</v>
      </c>
      <c r="C277" s="189" t="s">
        <v>3350</v>
      </c>
      <c r="D277" s="190">
        <v>22000</v>
      </c>
      <c r="E277" s="190">
        <v>137000</v>
      </c>
      <c r="F277" s="190">
        <v>200000</v>
      </c>
      <c r="G277" s="195">
        <v>300000</v>
      </c>
      <c r="H277" s="195">
        <v>300000</v>
      </c>
      <c r="I277" s="212"/>
    </row>
    <row r="278" spans="1:9" ht="15.75" thickBot="1" x14ac:dyDescent="0.3">
      <c r="A278" s="188">
        <v>3</v>
      </c>
      <c r="B278" s="188">
        <v>22020203</v>
      </c>
      <c r="C278" s="189" t="s">
        <v>3351</v>
      </c>
      <c r="D278" s="190">
        <v>29000</v>
      </c>
      <c r="E278" s="190">
        <v>25000</v>
      </c>
      <c r="F278" s="190">
        <v>400000</v>
      </c>
      <c r="G278" s="195">
        <v>300000</v>
      </c>
      <c r="H278" s="195">
        <v>300000</v>
      </c>
      <c r="I278" s="212"/>
    </row>
    <row r="279" spans="1:9" ht="15.75" thickBot="1" x14ac:dyDescent="0.3">
      <c r="A279" s="188">
        <v>4</v>
      </c>
      <c r="B279" s="188">
        <v>22020205</v>
      </c>
      <c r="C279" s="189" t="s">
        <v>3386</v>
      </c>
      <c r="D279" s="190">
        <v>17000</v>
      </c>
      <c r="E279" s="190">
        <v>21000</v>
      </c>
      <c r="F279" s="190">
        <v>200000</v>
      </c>
      <c r="G279" s="195">
        <v>200000</v>
      </c>
      <c r="H279" s="195">
        <v>200000</v>
      </c>
      <c r="I279" s="212"/>
    </row>
    <row r="280" spans="1:9" ht="18.75" thickBot="1" x14ac:dyDescent="0.3">
      <c r="A280" s="188">
        <v>5</v>
      </c>
      <c r="B280" s="188">
        <v>22020301</v>
      </c>
      <c r="C280" s="189" t="s">
        <v>3352</v>
      </c>
      <c r="D280" s="190">
        <v>308050</v>
      </c>
      <c r="E280" s="190">
        <v>130000</v>
      </c>
      <c r="F280" s="190">
        <v>1000000</v>
      </c>
      <c r="G280" s="195">
        <v>1200000</v>
      </c>
      <c r="H280" s="195">
        <v>1200000</v>
      </c>
      <c r="I280" s="212"/>
    </row>
    <row r="281" spans="1:9" ht="15.75" thickBot="1" x14ac:dyDescent="0.3">
      <c r="A281" s="188">
        <v>6</v>
      </c>
      <c r="B281" s="188">
        <v>22020303</v>
      </c>
      <c r="C281" s="189" t="s">
        <v>3353</v>
      </c>
      <c r="D281" s="190">
        <v>21200</v>
      </c>
      <c r="E281" s="192">
        <v>0</v>
      </c>
      <c r="F281" s="190">
        <v>300000</v>
      </c>
      <c r="G281" s="195">
        <v>100000</v>
      </c>
      <c r="H281" s="195">
        <v>100000</v>
      </c>
      <c r="I281" s="212"/>
    </row>
    <row r="282" spans="1:9" ht="18.75" thickBot="1" x14ac:dyDescent="0.3">
      <c r="A282" s="188">
        <v>7</v>
      </c>
      <c r="B282" s="188">
        <v>22020401</v>
      </c>
      <c r="C282" s="189" t="s">
        <v>3356</v>
      </c>
      <c r="D282" s="190">
        <v>389421</v>
      </c>
      <c r="E282" s="190">
        <v>1449000</v>
      </c>
      <c r="F282" s="190">
        <v>3200000</v>
      </c>
      <c r="G282" s="195">
        <v>3100000</v>
      </c>
      <c r="H282" s="195">
        <v>2100000</v>
      </c>
      <c r="I282" s="212"/>
    </row>
    <row r="283" spans="1:9" ht="15.75" thickBot="1" x14ac:dyDescent="0.3">
      <c r="A283" s="188">
        <v>8</v>
      </c>
      <c r="B283" s="188">
        <v>22020402</v>
      </c>
      <c r="C283" s="189" t="s">
        <v>3366</v>
      </c>
      <c r="D283" s="190">
        <v>248000</v>
      </c>
      <c r="E283" s="190">
        <v>70000</v>
      </c>
      <c r="F283" s="190">
        <v>900000</v>
      </c>
      <c r="G283" s="195">
        <v>1200000</v>
      </c>
      <c r="H283" s="195">
        <v>1200000</v>
      </c>
      <c r="I283" s="212"/>
    </row>
    <row r="284" spans="1:9" ht="15.75" thickBot="1" x14ac:dyDescent="0.3">
      <c r="A284" s="188">
        <v>9</v>
      </c>
      <c r="B284" s="188">
        <v>22020501</v>
      </c>
      <c r="C284" s="189" t="s">
        <v>3370</v>
      </c>
      <c r="D284" s="192">
        <v>0</v>
      </c>
      <c r="E284" s="192">
        <v>0</v>
      </c>
      <c r="F284" s="190">
        <v>800000</v>
      </c>
      <c r="G284" s="197">
        <v>0</v>
      </c>
      <c r="H284" s="197">
        <v>0</v>
      </c>
      <c r="I284" s="212"/>
    </row>
    <row r="285" spans="1:9" ht="15.75" thickBot="1" x14ac:dyDescent="0.3">
      <c r="A285" s="188">
        <v>10</v>
      </c>
      <c r="B285" s="188">
        <v>22021001</v>
      </c>
      <c r="C285" s="189" t="s">
        <v>3360</v>
      </c>
      <c r="D285" s="190">
        <v>38000</v>
      </c>
      <c r="E285" s="190">
        <v>63000</v>
      </c>
      <c r="F285" s="190">
        <v>400000</v>
      </c>
      <c r="G285" s="195">
        <v>600000</v>
      </c>
      <c r="H285" s="195">
        <v>600000</v>
      </c>
      <c r="I285" s="212"/>
    </row>
    <row r="286" spans="1:9" ht="15.75" thickBot="1" x14ac:dyDescent="0.3">
      <c r="A286" s="1260" t="s">
        <v>365</v>
      </c>
      <c r="B286" s="1261"/>
      <c r="C286" s="1262"/>
      <c r="D286" s="191">
        <v>2840671</v>
      </c>
      <c r="E286" s="191">
        <v>4203857</v>
      </c>
      <c r="F286" s="191">
        <v>12000000</v>
      </c>
      <c r="G286" s="196">
        <v>12000000</v>
      </c>
      <c r="H286" s="196">
        <f>SUM(H276:H285)</f>
        <v>9750000</v>
      </c>
      <c r="I286" s="212"/>
    </row>
    <row r="287" spans="1:9" ht="15" customHeight="1" thickBot="1" x14ac:dyDescent="0.3">
      <c r="A287" s="187">
        <v>30</v>
      </c>
      <c r="B287" s="187">
        <v>11113200100</v>
      </c>
      <c r="C287" s="1257" t="s">
        <v>635</v>
      </c>
      <c r="D287" s="1258"/>
      <c r="E287" s="1258"/>
      <c r="F287" s="1258"/>
      <c r="G287" s="1258"/>
      <c r="H287" s="1258"/>
      <c r="I287" s="212"/>
    </row>
    <row r="288" spans="1:9" ht="15.75" thickBot="1" x14ac:dyDescent="0.3">
      <c r="A288" s="188">
        <v>1</v>
      </c>
      <c r="B288" s="188">
        <v>22020102</v>
      </c>
      <c r="C288" s="189" t="s">
        <v>3349</v>
      </c>
      <c r="D288" s="190">
        <v>346000</v>
      </c>
      <c r="E288" s="190">
        <v>664000</v>
      </c>
      <c r="F288" s="190">
        <v>2030000</v>
      </c>
      <c r="G288" s="195">
        <v>2030000</v>
      </c>
      <c r="H288" s="195">
        <v>2030000</v>
      </c>
      <c r="I288" s="212"/>
    </row>
    <row r="289" spans="1:9" ht="15.75" thickBot="1" x14ac:dyDescent="0.3">
      <c r="A289" s="188">
        <v>2</v>
      </c>
      <c r="B289" s="188">
        <v>22020202</v>
      </c>
      <c r="C289" s="189" t="s">
        <v>3350</v>
      </c>
      <c r="D289" s="190">
        <v>70000</v>
      </c>
      <c r="E289" s="190">
        <v>125500</v>
      </c>
      <c r="F289" s="190">
        <v>379820</v>
      </c>
      <c r="G289" s="195">
        <v>379820</v>
      </c>
      <c r="H289" s="195">
        <v>379820</v>
      </c>
      <c r="I289" s="212"/>
    </row>
    <row r="290" spans="1:9" ht="18.75" thickBot="1" x14ac:dyDescent="0.3">
      <c r="A290" s="188">
        <v>3</v>
      </c>
      <c r="B290" s="188">
        <v>22020301</v>
      </c>
      <c r="C290" s="189" t="s">
        <v>3352</v>
      </c>
      <c r="D290" s="190">
        <v>130000</v>
      </c>
      <c r="E290" s="190">
        <v>268000</v>
      </c>
      <c r="F290" s="190">
        <v>830000</v>
      </c>
      <c r="G290" s="195">
        <v>830000</v>
      </c>
      <c r="H290" s="195">
        <v>830000</v>
      </c>
      <c r="I290" s="212"/>
    </row>
    <row r="291" spans="1:9" ht="15.75" thickBot="1" x14ac:dyDescent="0.3">
      <c r="A291" s="188">
        <v>4</v>
      </c>
      <c r="B291" s="188">
        <v>22020305</v>
      </c>
      <c r="C291" s="189" t="s">
        <v>3355</v>
      </c>
      <c r="D291" s="190">
        <v>82500</v>
      </c>
      <c r="E291" s="190">
        <v>228000</v>
      </c>
      <c r="F291" s="190">
        <v>630750</v>
      </c>
      <c r="G291" s="195">
        <v>630750</v>
      </c>
      <c r="H291" s="195">
        <v>630750</v>
      </c>
      <c r="I291" s="212"/>
    </row>
    <row r="292" spans="1:9" ht="18.75" thickBot="1" x14ac:dyDescent="0.3">
      <c r="A292" s="188">
        <v>5</v>
      </c>
      <c r="B292" s="188">
        <v>22020401</v>
      </c>
      <c r="C292" s="189" t="s">
        <v>3356</v>
      </c>
      <c r="D292" s="190">
        <v>272000</v>
      </c>
      <c r="E292" s="190">
        <v>734000</v>
      </c>
      <c r="F292" s="190">
        <v>2500180</v>
      </c>
      <c r="G292" s="195">
        <v>2500180</v>
      </c>
      <c r="H292" s="195">
        <v>1900180</v>
      </c>
      <c r="I292" s="212"/>
    </row>
    <row r="293" spans="1:9" ht="15.75" thickBot="1" x14ac:dyDescent="0.3">
      <c r="A293" s="188">
        <v>6</v>
      </c>
      <c r="B293" s="188">
        <v>22020402</v>
      </c>
      <c r="C293" s="189" t="s">
        <v>3366</v>
      </c>
      <c r="D293" s="190">
        <v>140000</v>
      </c>
      <c r="E293" s="190">
        <v>506000</v>
      </c>
      <c r="F293" s="190">
        <v>1673500</v>
      </c>
      <c r="G293" s="195">
        <v>1673500</v>
      </c>
      <c r="H293" s="195">
        <v>1673500</v>
      </c>
      <c r="I293" s="212"/>
    </row>
    <row r="294" spans="1:9" ht="15.75" thickBot="1" x14ac:dyDescent="0.3">
      <c r="A294" s="188">
        <v>7</v>
      </c>
      <c r="B294" s="188">
        <v>22020501</v>
      </c>
      <c r="C294" s="189" t="s">
        <v>3370</v>
      </c>
      <c r="D294" s="190">
        <v>337000</v>
      </c>
      <c r="E294" s="190">
        <v>738400</v>
      </c>
      <c r="F294" s="190">
        <v>2318500</v>
      </c>
      <c r="G294" s="195">
        <v>2318500</v>
      </c>
      <c r="H294" s="195">
        <v>1318500</v>
      </c>
      <c r="I294" s="212"/>
    </row>
    <row r="295" spans="1:9" ht="15.75" thickBot="1" x14ac:dyDescent="0.3">
      <c r="A295" s="188">
        <v>8</v>
      </c>
      <c r="B295" s="188">
        <v>22021001</v>
      </c>
      <c r="C295" s="189" t="s">
        <v>3360</v>
      </c>
      <c r="D295" s="190">
        <v>142500</v>
      </c>
      <c r="E295" s="190">
        <v>283800</v>
      </c>
      <c r="F295" s="190">
        <v>818500</v>
      </c>
      <c r="G295" s="195">
        <v>818500</v>
      </c>
      <c r="H295" s="195">
        <v>818500</v>
      </c>
      <c r="I295" s="212"/>
    </row>
    <row r="296" spans="1:9" ht="15.75" thickBot="1" x14ac:dyDescent="0.3">
      <c r="A296" s="188">
        <v>9</v>
      </c>
      <c r="B296" s="188">
        <v>22021007</v>
      </c>
      <c r="C296" s="189" t="s">
        <v>3362</v>
      </c>
      <c r="D296" s="190">
        <v>180000</v>
      </c>
      <c r="E296" s="190">
        <v>289800</v>
      </c>
      <c r="F296" s="190">
        <v>818750</v>
      </c>
      <c r="G296" s="195">
        <v>818750</v>
      </c>
      <c r="H296" s="195">
        <v>818750</v>
      </c>
      <c r="I296" s="212"/>
    </row>
    <row r="297" spans="1:9" ht="15.75" thickBot="1" x14ac:dyDescent="0.3">
      <c r="A297" s="1260" t="s">
        <v>365</v>
      </c>
      <c r="B297" s="1261"/>
      <c r="C297" s="1262"/>
      <c r="D297" s="191">
        <v>1700000</v>
      </c>
      <c r="E297" s="191">
        <v>3837500</v>
      </c>
      <c r="F297" s="191">
        <v>12000000</v>
      </c>
      <c r="G297" s="196">
        <v>12000000</v>
      </c>
      <c r="H297" s="196">
        <f>SUM(H287:H296)</f>
        <v>10400000</v>
      </c>
      <c r="I297" s="212"/>
    </row>
    <row r="298" spans="1:9" ht="15.75" thickBot="1" x14ac:dyDescent="0.3">
      <c r="A298" s="187">
        <v>31</v>
      </c>
      <c r="B298" s="187">
        <v>11200300100</v>
      </c>
      <c r="C298" s="1257" t="s">
        <v>2736</v>
      </c>
      <c r="D298" s="1258"/>
      <c r="E298" s="1258"/>
      <c r="F298" s="1258"/>
      <c r="G298" s="1258"/>
      <c r="H298" s="1258"/>
      <c r="I298" s="212"/>
    </row>
    <row r="299" spans="1:9" ht="15.75" thickBot="1" x14ac:dyDescent="0.3">
      <c r="A299" s="188">
        <v>1</v>
      </c>
      <c r="B299" s="188">
        <v>22020102</v>
      </c>
      <c r="C299" s="189" t="s">
        <v>3349</v>
      </c>
      <c r="D299" s="190">
        <v>175385000</v>
      </c>
      <c r="E299" s="190">
        <v>177509183</v>
      </c>
      <c r="F299" s="190">
        <v>350000000</v>
      </c>
      <c r="G299" s="195">
        <v>400000000</v>
      </c>
      <c r="H299" s="195">
        <f>400000000-220000000</f>
        <v>180000000</v>
      </c>
      <c r="I299" s="212"/>
    </row>
    <row r="300" spans="1:9" ht="15.75" thickBot="1" x14ac:dyDescent="0.3">
      <c r="A300" s="188">
        <v>2</v>
      </c>
      <c r="B300" s="188">
        <v>22020201</v>
      </c>
      <c r="C300" s="189" t="s">
        <v>3363</v>
      </c>
      <c r="D300" s="190">
        <v>36630000</v>
      </c>
      <c r="E300" s="190">
        <v>28038665</v>
      </c>
      <c r="F300" s="190">
        <v>50000000</v>
      </c>
      <c r="G300" s="195">
        <v>80000000</v>
      </c>
      <c r="H300" s="195">
        <v>80000000</v>
      </c>
      <c r="I300" s="212"/>
    </row>
    <row r="301" spans="1:9" ht="15.75" thickBot="1" x14ac:dyDescent="0.3">
      <c r="A301" s="188">
        <v>3</v>
      </c>
      <c r="B301" s="188">
        <v>22020202</v>
      </c>
      <c r="C301" s="189" t="s">
        <v>3350</v>
      </c>
      <c r="D301" s="190">
        <v>24465000</v>
      </c>
      <c r="E301" s="190">
        <v>17707930</v>
      </c>
      <c r="F301" s="190">
        <v>30000000</v>
      </c>
      <c r="G301" s="195">
        <v>50000000</v>
      </c>
      <c r="H301" s="195">
        <v>50000000</v>
      </c>
      <c r="I301" s="212"/>
    </row>
    <row r="302" spans="1:9" ht="18.75" thickBot="1" x14ac:dyDescent="0.3">
      <c r="A302" s="188">
        <v>4</v>
      </c>
      <c r="B302" s="188">
        <v>22020301</v>
      </c>
      <c r="C302" s="189" t="s">
        <v>3352</v>
      </c>
      <c r="D302" s="190">
        <v>35698000</v>
      </c>
      <c r="E302" s="190">
        <v>37081810</v>
      </c>
      <c r="F302" s="190">
        <v>50000000</v>
      </c>
      <c r="G302" s="195">
        <v>80000000</v>
      </c>
      <c r="H302" s="195">
        <v>80000000</v>
      </c>
      <c r="I302" s="212"/>
    </row>
    <row r="303" spans="1:9" ht="15.75" thickBot="1" x14ac:dyDescent="0.3">
      <c r="A303" s="188">
        <v>5</v>
      </c>
      <c r="B303" s="188">
        <v>22020305</v>
      </c>
      <c r="C303" s="189" t="s">
        <v>3355</v>
      </c>
      <c r="D303" s="190">
        <v>107721000</v>
      </c>
      <c r="E303" s="190">
        <v>44529569</v>
      </c>
      <c r="F303" s="190">
        <v>150000000</v>
      </c>
      <c r="G303" s="195">
        <v>160000000</v>
      </c>
      <c r="H303" s="195">
        <v>80000000</v>
      </c>
      <c r="I303" s="212"/>
    </row>
    <row r="304" spans="1:9" ht="18.75" thickBot="1" x14ac:dyDescent="0.3">
      <c r="A304" s="188">
        <v>6</v>
      </c>
      <c r="B304" s="188">
        <v>22020401</v>
      </c>
      <c r="C304" s="189" t="s">
        <v>3356</v>
      </c>
      <c r="D304" s="190">
        <v>96847000</v>
      </c>
      <c r="E304" s="190">
        <v>50224354</v>
      </c>
      <c r="F304" s="190">
        <v>120000000</v>
      </c>
      <c r="G304" s="195">
        <v>200000000</v>
      </c>
      <c r="H304" s="195">
        <v>60000000</v>
      </c>
      <c r="I304" s="212"/>
    </row>
    <row r="305" spans="1:9" ht="15.75" thickBot="1" x14ac:dyDescent="0.3">
      <c r="A305" s="188">
        <v>7</v>
      </c>
      <c r="B305" s="188">
        <v>22020402</v>
      </c>
      <c r="C305" s="189" t="s">
        <v>3366</v>
      </c>
      <c r="D305" s="190">
        <v>78108000</v>
      </c>
      <c r="E305" s="190">
        <v>58265994</v>
      </c>
      <c r="F305" s="190">
        <v>80000000</v>
      </c>
      <c r="G305" s="195">
        <v>100000000</v>
      </c>
      <c r="H305" s="195">
        <v>80000000</v>
      </c>
      <c r="I305" s="212"/>
    </row>
    <row r="306" spans="1:9" ht="15.75" thickBot="1" x14ac:dyDescent="0.3">
      <c r="A306" s="188">
        <v>8</v>
      </c>
      <c r="B306" s="188">
        <v>22020501</v>
      </c>
      <c r="C306" s="189" t="s">
        <v>3370</v>
      </c>
      <c r="D306" s="190">
        <v>106811000</v>
      </c>
      <c r="E306" s="190">
        <v>28345500</v>
      </c>
      <c r="F306" s="190">
        <v>150000000</v>
      </c>
      <c r="G306" s="195">
        <v>160000000</v>
      </c>
      <c r="H306" s="195">
        <v>60000000</v>
      </c>
      <c r="I306" s="212"/>
    </row>
    <row r="307" spans="1:9" ht="15.75" thickBot="1" x14ac:dyDescent="0.3">
      <c r="A307" s="188">
        <v>9</v>
      </c>
      <c r="B307" s="188">
        <v>22020712</v>
      </c>
      <c r="C307" s="189" t="s">
        <v>3381</v>
      </c>
      <c r="D307" s="190">
        <v>26100000</v>
      </c>
      <c r="E307" s="190">
        <v>33487931</v>
      </c>
      <c r="F307" s="190">
        <v>50000000</v>
      </c>
      <c r="G307" s="195">
        <v>60000000</v>
      </c>
      <c r="H307" s="195">
        <v>20000000</v>
      </c>
      <c r="I307" s="212"/>
    </row>
    <row r="308" spans="1:9" ht="15.75" thickBot="1" x14ac:dyDescent="0.3">
      <c r="A308" s="188">
        <v>10</v>
      </c>
      <c r="B308" s="188">
        <v>22021001</v>
      </c>
      <c r="C308" s="189" t="s">
        <v>3360</v>
      </c>
      <c r="D308" s="190">
        <v>24930500</v>
      </c>
      <c r="E308" s="190">
        <v>26200204</v>
      </c>
      <c r="F308" s="190">
        <v>30000000</v>
      </c>
      <c r="G308" s="195">
        <v>30000000</v>
      </c>
      <c r="H308" s="195">
        <v>30000000</v>
      </c>
      <c r="I308" s="212"/>
    </row>
    <row r="309" spans="1:9" ht="15.75" thickBot="1" x14ac:dyDescent="0.3">
      <c r="A309" s="188">
        <v>11</v>
      </c>
      <c r="B309" s="188">
        <v>22021007</v>
      </c>
      <c r="C309" s="189" t="s">
        <v>3362</v>
      </c>
      <c r="D309" s="190">
        <v>24926500</v>
      </c>
      <c r="E309" s="190">
        <v>59725360</v>
      </c>
      <c r="F309" s="190">
        <v>92500000</v>
      </c>
      <c r="G309" s="195">
        <v>100000000</v>
      </c>
      <c r="H309" s="195">
        <v>60000000</v>
      </c>
      <c r="I309" s="212"/>
    </row>
    <row r="310" spans="1:9" ht="15.75" thickBot="1" x14ac:dyDescent="0.3">
      <c r="A310" s="1260" t="s">
        <v>365</v>
      </c>
      <c r="B310" s="1261"/>
      <c r="C310" s="1262"/>
      <c r="D310" s="191">
        <v>737622000</v>
      </c>
      <c r="E310" s="191">
        <v>561116500</v>
      </c>
      <c r="F310" s="191">
        <v>1152500000</v>
      </c>
      <c r="G310" s="196">
        <v>1420000000</v>
      </c>
      <c r="H310" s="196">
        <f>SUM(H299:H309)</f>
        <v>780000000</v>
      </c>
      <c r="I310" s="212"/>
    </row>
    <row r="311" spans="1:9" ht="15.75" thickBot="1" x14ac:dyDescent="0.3">
      <c r="A311" s="187">
        <v>32</v>
      </c>
      <c r="B311" s="187">
        <v>11200400100</v>
      </c>
      <c r="C311" s="1257" t="s">
        <v>584</v>
      </c>
      <c r="D311" s="1258"/>
      <c r="E311" s="1258"/>
      <c r="F311" s="1258"/>
      <c r="G311" s="1258"/>
      <c r="H311" s="1258"/>
      <c r="I311" s="212"/>
    </row>
    <row r="312" spans="1:9" ht="15.75" thickBot="1" x14ac:dyDescent="0.3">
      <c r="A312" s="188">
        <v>1</v>
      </c>
      <c r="B312" s="188">
        <v>22020102</v>
      </c>
      <c r="C312" s="189" t="s">
        <v>3349</v>
      </c>
      <c r="D312" s="190">
        <v>1000000</v>
      </c>
      <c r="E312" s="190">
        <v>2400000</v>
      </c>
      <c r="F312" s="190">
        <v>4000000</v>
      </c>
      <c r="G312" s="195">
        <v>4000000</v>
      </c>
      <c r="H312" s="195">
        <v>4000000</v>
      </c>
      <c r="I312" s="212"/>
    </row>
    <row r="313" spans="1:9" ht="15.75" thickBot="1" x14ac:dyDescent="0.3">
      <c r="A313" s="188">
        <v>2</v>
      </c>
      <c r="B313" s="188">
        <v>22020201</v>
      </c>
      <c r="C313" s="189" t="s">
        <v>3363</v>
      </c>
      <c r="D313" s="190">
        <v>540000</v>
      </c>
      <c r="E313" s="190">
        <v>810000</v>
      </c>
      <c r="F313" s="190">
        <v>2000000</v>
      </c>
      <c r="G313" s="195">
        <v>2000000</v>
      </c>
      <c r="H313" s="195">
        <v>2000000</v>
      </c>
      <c r="I313" s="212"/>
    </row>
    <row r="314" spans="1:9" ht="18.75" thickBot="1" x14ac:dyDescent="0.3">
      <c r="A314" s="188">
        <v>3</v>
      </c>
      <c r="B314" s="188">
        <v>22020301</v>
      </c>
      <c r="C314" s="189" t="s">
        <v>3352</v>
      </c>
      <c r="D314" s="190">
        <v>1020000</v>
      </c>
      <c r="E314" s="190">
        <v>1530000</v>
      </c>
      <c r="F314" s="190">
        <v>3500000</v>
      </c>
      <c r="G314" s="195">
        <v>3500000</v>
      </c>
      <c r="H314" s="195">
        <v>3500000</v>
      </c>
      <c r="I314" s="212"/>
    </row>
    <row r="315" spans="1:9" ht="15.75" thickBot="1" x14ac:dyDescent="0.3">
      <c r="A315" s="188">
        <v>4</v>
      </c>
      <c r="B315" s="188">
        <v>22020306</v>
      </c>
      <c r="C315" s="189" t="s">
        <v>3383</v>
      </c>
      <c r="D315" s="190">
        <v>1200000</v>
      </c>
      <c r="E315" s="190">
        <v>1800000</v>
      </c>
      <c r="F315" s="190">
        <v>2500000</v>
      </c>
      <c r="G315" s="195">
        <v>2500000</v>
      </c>
      <c r="H315" s="195">
        <v>2500000</v>
      </c>
      <c r="I315" s="212"/>
    </row>
    <row r="316" spans="1:9" ht="18.75" thickBot="1" x14ac:dyDescent="0.3">
      <c r="A316" s="188">
        <v>5</v>
      </c>
      <c r="B316" s="188">
        <v>22020401</v>
      </c>
      <c r="C316" s="189" t="s">
        <v>3356</v>
      </c>
      <c r="D316" s="190">
        <v>580364</v>
      </c>
      <c r="E316" s="190">
        <v>1472000</v>
      </c>
      <c r="F316" s="190">
        <v>5000000</v>
      </c>
      <c r="G316" s="195">
        <v>5000000</v>
      </c>
      <c r="H316" s="195">
        <v>3000000</v>
      </c>
      <c r="I316" s="212"/>
    </row>
    <row r="317" spans="1:9" ht="15.75" thickBot="1" x14ac:dyDescent="0.3">
      <c r="A317" s="188">
        <v>6</v>
      </c>
      <c r="B317" s="188">
        <v>22020402</v>
      </c>
      <c r="C317" s="189" t="s">
        <v>3366</v>
      </c>
      <c r="D317" s="190">
        <v>1432000</v>
      </c>
      <c r="E317" s="190">
        <v>1368000</v>
      </c>
      <c r="F317" s="190">
        <v>4000000</v>
      </c>
      <c r="G317" s="195">
        <v>4000000</v>
      </c>
      <c r="H317" s="195">
        <v>2000000</v>
      </c>
      <c r="I317" s="212"/>
    </row>
    <row r="318" spans="1:9" ht="15.75" thickBot="1" x14ac:dyDescent="0.3">
      <c r="A318" s="188">
        <v>7</v>
      </c>
      <c r="B318" s="188">
        <v>22020501</v>
      </c>
      <c r="C318" s="189" t="s">
        <v>3370</v>
      </c>
      <c r="D318" s="190">
        <v>1560000</v>
      </c>
      <c r="E318" s="190">
        <v>2340000</v>
      </c>
      <c r="F318" s="190">
        <v>3000000</v>
      </c>
      <c r="G318" s="195">
        <v>3000000</v>
      </c>
      <c r="H318" s="195">
        <v>1658000</v>
      </c>
      <c r="I318" s="212"/>
    </row>
    <row r="319" spans="1:9" ht="15.75" thickBot="1" x14ac:dyDescent="0.3">
      <c r="A319" s="188">
        <v>8</v>
      </c>
      <c r="B319" s="188">
        <v>22021001</v>
      </c>
      <c r="C319" s="189" t="s">
        <v>3360</v>
      </c>
      <c r="D319" s="190">
        <v>756000</v>
      </c>
      <c r="E319" s="190">
        <v>1040800</v>
      </c>
      <c r="F319" s="190">
        <v>3000000</v>
      </c>
      <c r="G319" s="195">
        <v>3000000</v>
      </c>
      <c r="H319" s="195">
        <v>1500000</v>
      </c>
      <c r="I319" s="212"/>
    </row>
    <row r="320" spans="1:9" ht="15.75" thickBot="1" x14ac:dyDescent="0.3">
      <c r="A320" s="188">
        <v>9</v>
      </c>
      <c r="B320" s="188">
        <v>22021007</v>
      </c>
      <c r="C320" s="189" t="s">
        <v>3362</v>
      </c>
      <c r="D320" s="190">
        <v>1080000</v>
      </c>
      <c r="E320" s="190">
        <v>1620000</v>
      </c>
      <c r="F320" s="190">
        <v>3000000</v>
      </c>
      <c r="G320" s="195">
        <v>3000000</v>
      </c>
      <c r="H320" s="195">
        <v>1500000</v>
      </c>
      <c r="I320" s="212"/>
    </row>
    <row r="321" spans="1:9" ht="15.75" thickBot="1" x14ac:dyDescent="0.3">
      <c r="A321" s="1260" t="s">
        <v>365</v>
      </c>
      <c r="B321" s="1261"/>
      <c r="C321" s="1262"/>
      <c r="D321" s="191">
        <v>9168364</v>
      </c>
      <c r="E321" s="191">
        <v>14380800</v>
      </c>
      <c r="F321" s="191">
        <v>30000000</v>
      </c>
      <c r="G321" s="196">
        <v>30000000</v>
      </c>
      <c r="H321" s="196">
        <f>SUM(H312:H320)</f>
        <v>21658000</v>
      </c>
      <c r="I321" s="212"/>
    </row>
    <row r="322" spans="1:9" ht="15.75" thickBot="1" x14ac:dyDescent="0.3">
      <c r="A322" s="187">
        <v>33</v>
      </c>
      <c r="B322" s="187">
        <v>11200700200</v>
      </c>
      <c r="C322" s="1257" t="s">
        <v>3152</v>
      </c>
      <c r="D322" s="1258"/>
      <c r="E322" s="1258"/>
      <c r="F322" s="1258"/>
      <c r="G322" s="1258"/>
      <c r="H322" s="1258"/>
      <c r="I322" s="212"/>
    </row>
    <row r="323" spans="1:9" ht="15.75" thickBot="1" x14ac:dyDescent="0.3">
      <c r="A323" s="188">
        <v>1</v>
      </c>
      <c r="B323" s="188">
        <v>22020102</v>
      </c>
      <c r="C323" s="189" t="s">
        <v>3349</v>
      </c>
      <c r="D323" s="192">
        <v>0</v>
      </c>
      <c r="E323" s="190">
        <v>300000</v>
      </c>
      <c r="F323" s="190">
        <v>2000000</v>
      </c>
      <c r="G323" s="195">
        <v>2500000</v>
      </c>
      <c r="H323" s="195">
        <v>800000</v>
      </c>
      <c r="I323" s="212"/>
    </row>
    <row r="324" spans="1:9" ht="15.75" thickBot="1" x14ac:dyDescent="0.3">
      <c r="A324" s="188">
        <v>2</v>
      </c>
      <c r="B324" s="188">
        <v>22020201</v>
      </c>
      <c r="C324" s="189" t="s">
        <v>3363</v>
      </c>
      <c r="D324" s="192">
        <v>0</v>
      </c>
      <c r="E324" s="190">
        <v>30000</v>
      </c>
      <c r="F324" s="190">
        <v>200000</v>
      </c>
      <c r="G324" s="195">
        <v>200000</v>
      </c>
      <c r="H324" s="195">
        <v>200000</v>
      </c>
      <c r="I324" s="212"/>
    </row>
    <row r="325" spans="1:9" ht="15.75" thickBot="1" x14ac:dyDescent="0.3">
      <c r="A325" s="188">
        <v>3</v>
      </c>
      <c r="B325" s="188">
        <v>22020202</v>
      </c>
      <c r="C325" s="189" t="s">
        <v>3350</v>
      </c>
      <c r="D325" s="192">
        <v>0</v>
      </c>
      <c r="E325" s="190">
        <v>150000</v>
      </c>
      <c r="F325" s="190">
        <v>1000000</v>
      </c>
      <c r="G325" s="195">
        <v>1000000</v>
      </c>
      <c r="H325" s="195">
        <v>150000</v>
      </c>
      <c r="I325" s="212"/>
    </row>
    <row r="326" spans="1:9" ht="18.75" thickBot="1" x14ac:dyDescent="0.3">
      <c r="A326" s="188">
        <v>4</v>
      </c>
      <c r="B326" s="188">
        <v>22020301</v>
      </c>
      <c r="C326" s="189" t="s">
        <v>3352</v>
      </c>
      <c r="D326" s="192">
        <v>0</v>
      </c>
      <c r="E326" s="190">
        <v>150000</v>
      </c>
      <c r="F326" s="190">
        <v>1000000</v>
      </c>
      <c r="G326" s="195">
        <v>1500000</v>
      </c>
      <c r="H326" s="195">
        <v>200000</v>
      </c>
      <c r="I326" s="212"/>
    </row>
    <row r="327" spans="1:9" ht="15.75" thickBot="1" x14ac:dyDescent="0.3">
      <c r="A327" s="188">
        <v>5</v>
      </c>
      <c r="B327" s="188">
        <v>22020306</v>
      </c>
      <c r="C327" s="189" t="s">
        <v>3383</v>
      </c>
      <c r="D327" s="192">
        <v>0</v>
      </c>
      <c r="E327" s="190">
        <v>75000</v>
      </c>
      <c r="F327" s="190">
        <v>500000</v>
      </c>
      <c r="G327" s="195">
        <v>500000</v>
      </c>
      <c r="H327" s="195">
        <v>50000</v>
      </c>
      <c r="I327" s="212"/>
    </row>
    <row r="328" spans="1:9" ht="18.75" thickBot="1" x14ac:dyDescent="0.3">
      <c r="A328" s="188">
        <v>6</v>
      </c>
      <c r="B328" s="188">
        <v>22020401</v>
      </c>
      <c r="C328" s="189" t="s">
        <v>3356</v>
      </c>
      <c r="D328" s="192">
        <v>0</v>
      </c>
      <c r="E328" s="190">
        <v>150000</v>
      </c>
      <c r="F328" s="190">
        <v>1000000</v>
      </c>
      <c r="G328" s="195">
        <v>1700000</v>
      </c>
      <c r="H328" s="195">
        <v>700000</v>
      </c>
      <c r="I328" s="212"/>
    </row>
    <row r="329" spans="1:9" ht="15.75" thickBot="1" x14ac:dyDescent="0.3">
      <c r="A329" s="188">
        <v>7</v>
      </c>
      <c r="B329" s="188">
        <v>22020402</v>
      </c>
      <c r="C329" s="189" t="s">
        <v>3366</v>
      </c>
      <c r="D329" s="192">
        <v>0</v>
      </c>
      <c r="E329" s="190">
        <v>60000</v>
      </c>
      <c r="F329" s="190">
        <v>400000</v>
      </c>
      <c r="G329" s="195">
        <v>500000</v>
      </c>
      <c r="H329" s="195">
        <v>500000</v>
      </c>
      <c r="I329" s="212"/>
    </row>
    <row r="330" spans="1:9" ht="15.75" thickBot="1" x14ac:dyDescent="0.3">
      <c r="A330" s="188">
        <v>8</v>
      </c>
      <c r="B330" s="188">
        <v>22020501</v>
      </c>
      <c r="C330" s="189" t="s">
        <v>3370</v>
      </c>
      <c r="D330" s="192">
        <v>0</v>
      </c>
      <c r="E330" s="190">
        <v>150000</v>
      </c>
      <c r="F330" s="190">
        <v>1000000</v>
      </c>
      <c r="G330" s="195">
        <v>1500000</v>
      </c>
      <c r="H330" s="195">
        <v>700000</v>
      </c>
      <c r="I330" s="212"/>
    </row>
    <row r="331" spans="1:9" ht="15.75" thickBot="1" x14ac:dyDescent="0.3">
      <c r="A331" s="188">
        <v>9</v>
      </c>
      <c r="B331" s="188">
        <v>22021001</v>
      </c>
      <c r="C331" s="189" t="s">
        <v>3360</v>
      </c>
      <c r="D331" s="192">
        <v>0</v>
      </c>
      <c r="E331" s="190">
        <v>45000</v>
      </c>
      <c r="F331" s="190">
        <v>300000</v>
      </c>
      <c r="G331" s="195">
        <v>300000</v>
      </c>
      <c r="H331" s="195">
        <v>300000</v>
      </c>
      <c r="I331" s="212"/>
    </row>
    <row r="332" spans="1:9" ht="15.75" thickBot="1" x14ac:dyDescent="0.3">
      <c r="A332" s="188">
        <v>10</v>
      </c>
      <c r="B332" s="188">
        <v>22021007</v>
      </c>
      <c r="C332" s="189" t="s">
        <v>3362</v>
      </c>
      <c r="D332" s="192">
        <v>0</v>
      </c>
      <c r="E332" s="190">
        <v>90000</v>
      </c>
      <c r="F332" s="190">
        <v>600000</v>
      </c>
      <c r="G332" s="195">
        <v>300000</v>
      </c>
      <c r="H332" s="195">
        <v>300000</v>
      </c>
      <c r="I332" s="212"/>
    </row>
    <row r="333" spans="1:9" ht="15.75" thickBot="1" x14ac:dyDescent="0.3">
      <c r="A333" s="1260" t="s">
        <v>365</v>
      </c>
      <c r="B333" s="1261"/>
      <c r="C333" s="1262"/>
      <c r="D333" s="193">
        <v>0</v>
      </c>
      <c r="E333" s="191">
        <v>1200000</v>
      </c>
      <c r="F333" s="191">
        <v>8000000</v>
      </c>
      <c r="G333" s="196">
        <v>10000000</v>
      </c>
      <c r="H333" s="196">
        <f>SUM(H323:H332)</f>
        <v>3900000</v>
      </c>
      <c r="I333" s="212"/>
    </row>
    <row r="334" spans="1:9" ht="15.75" thickBot="1" x14ac:dyDescent="0.3">
      <c r="A334" s="187">
        <v>34</v>
      </c>
      <c r="B334" s="187">
        <v>11202100100</v>
      </c>
      <c r="C334" s="1257" t="s">
        <v>3008</v>
      </c>
      <c r="D334" s="1258"/>
      <c r="E334" s="1258"/>
      <c r="F334" s="1258"/>
      <c r="G334" s="1258"/>
      <c r="H334" s="1258"/>
      <c r="I334" s="212"/>
    </row>
    <row r="335" spans="1:9" ht="15.75" thickBot="1" x14ac:dyDescent="0.3">
      <c r="A335" s="188">
        <v>1</v>
      </c>
      <c r="B335" s="188">
        <v>22020102</v>
      </c>
      <c r="C335" s="189" t="s">
        <v>3349</v>
      </c>
      <c r="D335" s="190">
        <v>24350000</v>
      </c>
      <c r="E335" s="190">
        <v>19786800</v>
      </c>
      <c r="F335" s="190">
        <v>50000000</v>
      </c>
      <c r="G335" s="195">
        <v>60000000</v>
      </c>
      <c r="H335" s="195">
        <v>20600000</v>
      </c>
      <c r="I335" s="212"/>
    </row>
    <row r="336" spans="1:9" ht="15.75" thickBot="1" x14ac:dyDescent="0.3">
      <c r="A336" s="188">
        <v>2</v>
      </c>
      <c r="B336" s="188">
        <v>22020201</v>
      </c>
      <c r="C336" s="189" t="s">
        <v>3363</v>
      </c>
      <c r="D336" s="190">
        <v>723000</v>
      </c>
      <c r="E336" s="190">
        <v>468400</v>
      </c>
      <c r="F336" s="190">
        <v>1000000</v>
      </c>
      <c r="G336" s="195">
        <v>1500000</v>
      </c>
      <c r="H336" s="195">
        <v>500000</v>
      </c>
      <c r="I336" s="212"/>
    </row>
    <row r="337" spans="1:9" ht="15.75" thickBot="1" x14ac:dyDescent="0.3">
      <c r="A337" s="188">
        <v>3</v>
      </c>
      <c r="B337" s="188">
        <v>22020202</v>
      </c>
      <c r="C337" s="189" t="s">
        <v>3350</v>
      </c>
      <c r="D337" s="190">
        <v>620000</v>
      </c>
      <c r="E337" s="190">
        <v>637600</v>
      </c>
      <c r="F337" s="190">
        <v>1500000</v>
      </c>
      <c r="G337" s="195">
        <v>1500000</v>
      </c>
      <c r="H337" s="195">
        <v>1500000</v>
      </c>
      <c r="I337" s="212"/>
    </row>
    <row r="338" spans="1:9" ht="18.75" thickBot="1" x14ac:dyDescent="0.3">
      <c r="A338" s="188">
        <v>4</v>
      </c>
      <c r="B338" s="188">
        <v>22020301</v>
      </c>
      <c r="C338" s="189" t="s">
        <v>3352</v>
      </c>
      <c r="D338" s="190">
        <v>1442000</v>
      </c>
      <c r="E338" s="190">
        <v>1775000</v>
      </c>
      <c r="F338" s="190">
        <v>3000000</v>
      </c>
      <c r="G338" s="195">
        <v>3000000</v>
      </c>
      <c r="H338" s="195">
        <v>2000000</v>
      </c>
      <c r="I338" s="212"/>
    </row>
    <row r="339" spans="1:9" ht="15.75" thickBot="1" x14ac:dyDescent="0.3">
      <c r="A339" s="188">
        <v>5</v>
      </c>
      <c r="B339" s="188">
        <v>22020305</v>
      </c>
      <c r="C339" s="189" t="s">
        <v>3355</v>
      </c>
      <c r="D339" s="190">
        <v>1325000</v>
      </c>
      <c r="E339" s="190">
        <v>906800</v>
      </c>
      <c r="F339" s="190">
        <v>2000000</v>
      </c>
      <c r="G339" s="195">
        <v>2000000</v>
      </c>
      <c r="H339" s="195">
        <v>2000000</v>
      </c>
      <c r="I339" s="212"/>
    </row>
    <row r="340" spans="1:9" ht="18.75" thickBot="1" x14ac:dyDescent="0.3">
      <c r="A340" s="188">
        <v>6</v>
      </c>
      <c r="B340" s="188">
        <v>22020401</v>
      </c>
      <c r="C340" s="189" t="s">
        <v>3356</v>
      </c>
      <c r="D340" s="190">
        <v>9370000</v>
      </c>
      <c r="E340" s="190">
        <v>7074300</v>
      </c>
      <c r="F340" s="190">
        <v>20000000</v>
      </c>
      <c r="G340" s="195">
        <v>25000000</v>
      </c>
      <c r="H340" s="195">
        <v>15000000</v>
      </c>
      <c r="I340" s="212"/>
    </row>
    <row r="341" spans="1:9" ht="15.75" thickBot="1" x14ac:dyDescent="0.3">
      <c r="A341" s="188">
        <v>7</v>
      </c>
      <c r="B341" s="188">
        <v>22020402</v>
      </c>
      <c r="C341" s="189" t="s">
        <v>3366</v>
      </c>
      <c r="D341" s="190">
        <v>3730000</v>
      </c>
      <c r="E341" s="190">
        <v>1525700</v>
      </c>
      <c r="F341" s="190">
        <v>4000000</v>
      </c>
      <c r="G341" s="195">
        <v>5000000</v>
      </c>
      <c r="H341" s="195">
        <v>2000000</v>
      </c>
      <c r="I341" s="212"/>
    </row>
    <row r="342" spans="1:9" ht="15.75" thickBot="1" x14ac:dyDescent="0.3">
      <c r="A342" s="188">
        <v>8</v>
      </c>
      <c r="B342" s="188">
        <v>22020501</v>
      </c>
      <c r="C342" s="189" t="s">
        <v>3370</v>
      </c>
      <c r="D342" s="190">
        <v>1780000</v>
      </c>
      <c r="E342" s="190">
        <v>966500</v>
      </c>
      <c r="F342" s="190">
        <v>3500000</v>
      </c>
      <c r="G342" s="195">
        <v>4000000</v>
      </c>
      <c r="H342" s="195">
        <v>4000000</v>
      </c>
      <c r="I342" s="212"/>
    </row>
    <row r="343" spans="1:9" ht="15.75" thickBot="1" x14ac:dyDescent="0.3">
      <c r="A343" s="188">
        <v>9</v>
      </c>
      <c r="B343" s="188">
        <v>22020712</v>
      </c>
      <c r="C343" s="189" t="s">
        <v>3381</v>
      </c>
      <c r="D343" s="190">
        <v>2400000</v>
      </c>
      <c r="E343" s="190">
        <v>859600</v>
      </c>
      <c r="F343" s="190">
        <v>3000000</v>
      </c>
      <c r="G343" s="195">
        <v>3000000</v>
      </c>
      <c r="H343" s="195">
        <v>1000000</v>
      </c>
      <c r="I343" s="212"/>
    </row>
    <row r="344" spans="1:9" ht="15.75" thickBot="1" x14ac:dyDescent="0.3">
      <c r="A344" s="188">
        <v>10</v>
      </c>
      <c r="B344" s="188">
        <v>22021001</v>
      </c>
      <c r="C344" s="189" t="s">
        <v>3360</v>
      </c>
      <c r="D344" s="190">
        <v>3380000</v>
      </c>
      <c r="E344" s="190">
        <v>3027500</v>
      </c>
      <c r="F344" s="190">
        <v>6000000</v>
      </c>
      <c r="G344" s="195">
        <v>7000000</v>
      </c>
      <c r="H344" s="195">
        <v>4000000</v>
      </c>
      <c r="I344" s="212"/>
    </row>
    <row r="345" spans="1:9" ht="15.75" thickBot="1" x14ac:dyDescent="0.3">
      <c r="A345" s="188">
        <v>11</v>
      </c>
      <c r="B345" s="188">
        <v>22021007</v>
      </c>
      <c r="C345" s="189" t="s">
        <v>3362</v>
      </c>
      <c r="D345" s="190">
        <v>1280000</v>
      </c>
      <c r="E345" s="190">
        <v>771800</v>
      </c>
      <c r="F345" s="190">
        <v>2000000</v>
      </c>
      <c r="G345" s="195">
        <v>5000000</v>
      </c>
      <c r="H345" s="195">
        <v>2000000</v>
      </c>
      <c r="I345" s="212"/>
    </row>
    <row r="346" spans="1:9" ht="15.75" thickBot="1" x14ac:dyDescent="0.3">
      <c r="A346" s="1260" t="s">
        <v>365</v>
      </c>
      <c r="B346" s="1261"/>
      <c r="C346" s="1262"/>
      <c r="D346" s="191">
        <v>50400000</v>
      </c>
      <c r="E346" s="191">
        <v>37800000</v>
      </c>
      <c r="F346" s="191">
        <v>96000000</v>
      </c>
      <c r="G346" s="196">
        <v>117000000</v>
      </c>
      <c r="H346" s="196">
        <f>SUM(H335:H345)</f>
        <v>54600000</v>
      </c>
      <c r="I346" s="212"/>
    </row>
    <row r="347" spans="1:9" ht="15.75" thickBot="1" x14ac:dyDescent="0.3">
      <c r="A347" s="187">
        <v>35</v>
      </c>
      <c r="B347" s="187">
        <v>11202300100</v>
      </c>
      <c r="C347" s="1257" t="s">
        <v>2992</v>
      </c>
      <c r="D347" s="1258"/>
      <c r="E347" s="1258"/>
      <c r="F347" s="1258"/>
      <c r="G347" s="1258"/>
      <c r="H347" s="1258"/>
      <c r="I347" s="212"/>
    </row>
    <row r="348" spans="1:9" ht="15.75" thickBot="1" x14ac:dyDescent="0.3">
      <c r="A348" s="188">
        <v>1</v>
      </c>
      <c r="B348" s="188">
        <v>22020102</v>
      </c>
      <c r="C348" s="189" t="s">
        <v>3349</v>
      </c>
      <c r="D348" s="190">
        <v>22720000</v>
      </c>
      <c r="E348" s="190">
        <v>14950310</v>
      </c>
      <c r="F348" s="190">
        <v>43000000</v>
      </c>
      <c r="G348" s="195">
        <v>50000000</v>
      </c>
      <c r="H348" s="195">
        <v>18000000</v>
      </c>
      <c r="I348" s="212"/>
    </row>
    <row r="349" spans="1:9" ht="15.75" thickBot="1" x14ac:dyDescent="0.3">
      <c r="A349" s="188">
        <v>2</v>
      </c>
      <c r="B349" s="188">
        <v>22020201</v>
      </c>
      <c r="C349" s="189" t="s">
        <v>3363</v>
      </c>
      <c r="D349" s="190">
        <v>525000</v>
      </c>
      <c r="E349" s="190">
        <v>270840</v>
      </c>
      <c r="F349" s="190">
        <v>500000</v>
      </c>
      <c r="G349" s="195">
        <v>1000000</v>
      </c>
      <c r="H349" s="195">
        <v>1000000</v>
      </c>
      <c r="I349" s="212"/>
    </row>
    <row r="350" spans="1:9" ht="15.75" thickBot="1" x14ac:dyDescent="0.3">
      <c r="A350" s="188">
        <v>3</v>
      </c>
      <c r="B350" s="188">
        <v>22020202</v>
      </c>
      <c r="C350" s="189" t="s">
        <v>3350</v>
      </c>
      <c r="D350" s="190">
        <v>444000</v>
      </c>
      <c r="E350" s="190">
        <v>314015</v>
      </c>
      <c r="F350" s="190">
        <v>2000000</v>
      </c>
      <c r="G350" s="195">
        <v>1000000</v>
      </c>
      <c r="H350" s="195">
        <v>1000000</v>
      </c>
      <c r="I350" s="212"/>
    </row>
    <row r="351" spans="1:9" ht="18.75" thickBot="1" x14ac:dyDescent="0.3">
      <c r="A351" s="188">
        <v>4</v>
      </c>
      <c r="B351" s="188">
        <v>22020301</v>
      </c>
      <c r="C351" s="189" t="s">
        <v>3352</v>
      </c>
      <c r="D351" s="190">
        <v>1076500</v>
      </c>
      <c r="E351" s="190">
        <v>2034265</v>
      </c>
      <c r="F351" s="190">
        <v>3000000</v>
      </c>
      <c r="G351" s="195">
        <v>3000000</v>
      </c>
      <c r="H351" s="195">
        <v>3000000</v>
      </c>
      <c r="I351" s="212"/>
    </row>
    <row r="352" spans="1:9" ht="15.75" thickBot="1" x14ac:dyDescent="0.3">
      <c r="A352" s="188">
        <v>5</v>
      </c>
      <c r="B352" s="188">
        <v>22020305</v>
      </c>
      <c r="C352" s="189" t="s">
        <v>3355</v>
      </c>
      <c r="D352" s="190">
        <v>1279000</v>
      </c>
      <c r="E352" s="190">
        <v>1441685</v>
      </c>
      <c r="F352" s="190">
        <v>2000000</v>
      </c>
      <c r="G352" s="195">
        <v>2000000</v>
      </c>
      <c r="H352" s="195">
        <v>2000000</v>
      </c>
      <c r="I352" s="212"/>
    </row>
    <row r="353" spans="1:9" ht="18.75" thickBot="1" x14ac:dyDescent="0.3">
      <c r="A353" s="188">
        <v>6</v>
      </c>
      <c r="B353" s="188">
        <v>22020401</v>
      </c>
      <c r="C353" s="189" t="s">
        <v>3356</v>
      </c>
      <c r="D353" s="190">
        <v>5290000</v>
      </c>
      <c r="E353" s="190">
        <v>5950075</v>
      </c>
      <c r="F353" s="190">
        <v>12000000</v>
      </c>
      <c r="G353" s="195">
        <v>20000000</v>
      </c>
      <c r="H353" s="195">
        <v>9000000</v>
      </c>
      <c r="I353" s="212"/>
    </row>
    <row r="354" spans="1:9" ht="15.75" thickBot="1" x14ac:dyDescent="0.3">
      <c r="A354" s="188">
        <v>7</v>
      </c>
      <c r="B354" s="188">
        <v>22020402</v>
      </c>
      <c r="C354" s="189" t="s">
        <v>3366</v>
      </c>
      <c r="D354" s="190">
        <v>2825000</v>
      </c>
      <c r="E354" s="190">
        <v>1650250</v>
      </c>
      <c r="F354" s="190">
        <v>4500000</v>
      </c>
      <c r="G354" s="195">
        <v>4500000</v>
      </c>
      <c r="H354" s="195">
        <v>2500000</v>
      </c>
      <c r="I354" s="212"/>
    </row>
    <row r="355" spans="1:9" ht="15.75" thickBot="1" x14ac:dyDescent="0.3">
      <c r="A355" s="188">
        <v>8</v>
      </c>
      <c r="B355" s="188">
        <v>22020501</v>
      </c>
      <c r="C355" s="189" t="s">
        <v>3370</v>
      </c>
      <c r="D355" s="190">
        <v>1618500</v>
      </c>
      <c r="E355" s="190">
        <v>1346250</v>
      </c>
      <c r="F355" s="190">
        <v>2500000</v>
      </c>
      <c r="G355" s="195">
        <v>3000000</v>
      </c>
      <c r="H355" s="195">
        <v>1500000</v>
      </c>
      <c r="I355" s="212"/>
    </row>
    <row r="356" spans="1:9" ht="15.75" thickBot="1" x14ac:dyDescent="0.3">
      <c r="A356" s="188">
        <v>9</v>
      </c>
      <c r="B356" s="188">
        <v>22021001</v>
      </c>
      <c r="C356" s="189" t="s">
        <v>3360</v>
      </c>
      <c r="D356" s="190">
        <v>3190000</v>
      </c>
      <c r="E356" s="190">
        <v>1554265</v>
      </c>
      <c r="F356" s="190">
        <v>6000000</v>
      </c>
      <c r="G356" s="195">
        <v>6000000</v>
      </c>
      <c r="H356" s="195">
        <v>5710750</v>
      </c>
      <c r="I356" s="212"/>
    </row>
    <row r="357" spans="1:9" ht="15.75" thickBot="1" x14ac:dyDescent="0.3">
      <c r="A357" s="188">
        <v>10</v>
      </c>
      <c r="B357" s="188">
        <v>22021007</v>
      </c>
      <c r="C357" s="189" t="s">
        <v>3362</v>
      </c>
      <c r="D357" s="190">
        <v>2765000</v>
      </c>
      <c r="E357" s="190">
        <v>1787795</v>
      </c>
      <c r="F357" s="190">
        <v>4000000</v>
      </c>
      <c r="G357" s="195">
        <v>3500000</v>
      </c>
      <c r="H357" s="195">
        <v>1500000</v>
      </c>
      <c r="I357" s="212"/>
    </row>
    <row r="358" spans="1:9" ht="15.75" thickBot="1" x14ac:dyDescent="0.3">
      <c r="A358" s="1260" t="s">
        <v>365</v>
      </c>
      <c r="B358" s="1261"/>
      <c r="C358" s="1262"/>
      <c r="D358" s="191">
        <v>41733000</v>
      </c>
      <c r="E358" s="191">
        <v>31299750</v>
      </c>
      <c r="F358" s="191">
        <v>79500000</v>
      </c>
      <c r="G358" s="196">
        <v>94000000</v>
      </c>
      <c r="H358" s="196">
        <f>SUM(H348:H357)</f>
        <v>45210750</v>
      </c>
      <c r="I358" s="212"/>
    </row>
    <row r="359" spans="1:9" ht="15" customHeight="1" thickBot="1" x14ac:dyDescent="0.3">
      <c r="A359" s="187">
        <v>36</v>
      </c>
      <c r="B359" s="187">
        <v>12300100100</v>
      </c>
      <c r="C359" s="1257" t="s">
        <v>1275</v>
      </c>
      <c r="D359" s="1258"/>
      <c r="E359" s="1258"/>
      <c r="F359" s="1258"/>
      <c r="G359" s="1258"/>
      <c r="H359" s="1258"/>
      <c r="I359" s="212"/>
    </row>
    <row r="360" spans="1:9" ht="15.75" thickBot="1" x14ac:dyDescent="0.3">
      <c r="A360" s="188">
        <v>1</v>
      </c>
      <c r="B360" s="188">
        <v>22020102</v>
      </c>
      <c r="C360" s="189" t="s">
        <v>3349</v>
      </c>
      <c r="D360" s="190">
        <v>2080500</v>
      </c>
      <c r="E360" s="190">
        <v>4427000</v>
      </c>
      <c r="F360" s="190">
        <v>6750000</v>
      </c>
      <c r="G360" s="195">
        <v>6213155.6100000003</v>
      </c>
      <c r="H360" s="195">
        <v>4213155.6100000003</v>
      </c>
      <c r="I360" s="212"/>
    </row>
    <row r="361" spans="1:9" ht="15.75" thickBot="1" x14ac:dyDescent="0.3">
      <c r="A361" s="188">
        <v>2</v>
      </c>
      <c r="B361" s="188">
        <v>22020201</v>
      </c>
      <c r="C361" s="189" t="s">
        <v>3363</v>
      </c>
      <c r="D361" s="190">
        <v>313500</v>
      </c>
      <c r="E361" s="190">
        <v>228000</v>
      </c>
      <c r="F361" s="190">
        <v>225000</v>
      </c>
      <c r="G361" s="195">
        <v>602807.14</v>
      </c>
      <c r="H361" s="195">
        <v>602807.14</v>
      </c>
      <c r="I361" s="212"/>
    </row>
    <row r="362" spans="1:9" ht="15.75" thickBot="1" x14ac:dyDescent="0.3">
      <c r="A362" s="188">
        <v>3</v>
      </c>
      <c r="B362" s="188">
        <v>22020202</v>
      </c>
      <c r="C362" s="189" t="s">
        <v>3350</v>
      </c>
      <c r="D362" s="190">
        <v>456000</v>
      </c>
      <c r="E362" s="190">
        <v>380000</v>
      </c>
      <c r="F362" s="190">
        <v>450000</v>
      </c>
      <c r="G362" s="195">
        <v>843567.43</v>
      </c>
      <c r="H362" s="195">
        <v>843567.43</v>
      </c>
      <c r="I362" s="212"/>
    </row>
    <row r="363" spans="1:9" ht="18.75" thickBot="1" x14ac:dyDescent="0.3">
      <c r="A363" s="188">
        <v>4</v>
      </c>
      <c r="B363" s="188">
        <v>22020301</v>
      </c>
      <c r="C363" s="189" t="s">
        <v>3352</v>
      </c>
      <c r="D363" s="190">
        <v>712500</v>
      </c>
      <c r="E363" s="190">
        <v>589000</v>
      </c>
      <c r="F363" s="190">
        <v>1500000</v>
      </c>
      <c r="G363" s="195">
        <v>1204707.8799999999</v>
      </c>
      <c r="H363" s="195">
        <f>1204707.88-650000</f>
        <v>554707.87999999989</v>
      </c>
      <c r="I363" s="212"/>
    </row>
    <row r="364" spans="1:9" ht="15.75" thickBot="1" x14ac:dyDescent="0.3">
      <c r="A364" s="188">
        <v>5</v>
      </c>
      <c r="B364" s="188">
        <v>22020305</v>
      </c>
      <c r="C364" s="189" t="s">
        <v>3355</v>
      </c>
      <c r="D364" s="190">
        <v>199500</v>
      </c>
      <c r="E364" s="190">
        <v>161500</v>
      </c>
      <c r="F364" s="190">
        <v>150000</v>
      </c>
      <c r="G364" s="195">
        <v>1182426.99</v>
      </c>
      <c r="H364" s="195">
        <v>182426.99</v>
      </c>
      <c r="I364" s="212"/>
    </row>
    <row r="365" spans="1:9" ht="18.75" thickBot="1" x14ac:dyDescent="0.3">
      <c r="A365" s="188">
        <v>6</v>
      </c>
      <c r="B365" s="188">
        <v>22020401</v>
      </c>
      <c r="C365" s="189" t="s">
        <v>3356</v>
      </c>
      <c r="D365" s="190">
        <v>1482000</v>
      </c>
      <c r="E365" s="190">
        <v>1121000</v>
      </c>
      <c r="F365" s="190">
        <v>3750000</v>
      </c>
      <c r="G365" s="195">
        <v>2408509.36</v>
      </c>
      <c r="H365" s="195">
        <v>2408509.36</v>
      </c>
      <c r="I365" s="212"/>
    </row>
    <row r="366" spans="1:9" ht="15.75" thickBot="1" x14ac:dyDescent="0.3">
      <c r="A366" s="188">
        <v>7</v>
      </c>
      <c r="B366" s="188">
        <v>22020402</v>
      </c>
      <c r="C366" s="189" t="s">
        <v>3366</v>
      </c>
      <c r="D366" s="190">
        <v>1254000</v>
      </c>
      <c r="E366" s="190">
        <v>940500</v>
      </c>
      <c r="F366" s="190">
        <v>1875000</v>
      </c>
      <c r="G366" s="195">
        <v>2047368.91</v>
      </c>
      <c r="H366" s="195">
        <v>1047368.91</v>
      </c>
      <c r="I366" s="212"/>
    </row>
    <row r="367" spans="1:9" ht="15.75" thickBot="1" x14ac:dyDescent="0.3">
      <c r="A367" s="188">
        <v>8</v>
      </c>
      <c r="B367" s="188">
        <v>22020501</v>
      </c>
      <c r="C367" s="189" t="s">
        <v>3370</v>
      </c>
      <c r="D367" s="190">
        <v>969000</v>
      </c>
      <c r="E367" s="190">
        <v>807500</v>
      </c>
      <c r="F367" s="190">
        <v>1800000</v>
      </c>
      <c r="G367" s="195">
        <v>1806608.62</v>
      </c>
      <c r="H367" s="195">
        <v>806608.62</v>
      </c>
      <c r="I367" s="212"/>
    </row>
    <row r="368" spans="1:9" ht="15.75" thickBot="1" x14ac:dyDescent="0.3">
      <c r="A368" s="188">
        <v>9</v>
      </c>
      <c r="B368" s="188">
        <v>22021001</v>
      </c>
      <c r="C368" s="189" t="s">
        <v>3360</v>
      </c>
      <c r="D368" s="190">
        <v>456000</v>
      </c>
      <c r="E368" s="190">
        <v>389500</v>
      </c>
      <c r="F368" s="190">
        <v>450000</v>
      </c>
      <c r="G368" s="195">
        <v>843567.43</v>
      </c>
      <c r="H368" s="195">
        <v>843567.43</v>
      </c>
      <c r="I368" s="212"/>
    </row>
    <row r="369" spans="1:9" ht="15.75" thickBot="1" x14ac:dyDescent="0.3">
      <c r="A369" s="188">
        <v>10</v>
      </c>
      <c r="B369" s="188">
        <v>22021007</v>
      </c>
      <c r="C369" s="189" t="s">
        <v>3362</v>
      </c>
      <c r="D369" s="190">
        <v>627000</v>
      </c>
      <c r="E369" s="190">
        <v>456000</v>
      </c>
      <c r="F369" s="190">
        <v>1050000</v>
      </c>
      <c r="G369" s="195">
        <v>847280.63</v>
      </c>
      <c r="H369" s="195">
        <v>847280.63</v>
      </c>
      <c r="I369" s="212"/>
    </row>
    <row r="370" spans="1:9" ht="15.75" thickBot="1" x14ac:dyDescent="0.3">
      <c r="A370" s="1260" t="s">
        <v>365</v>
      </c>
      <c r="B370" s="1261"/>
      <c r="C370" s="1262"/>
      <c r="D370" s="191">
        <v>8550000</v>
      </c>
      <c r="E370" s="191">
        <v>9500000</v>
      </c>
      <c r="F370" s="191">
        <v>18000000</v>
      </c>
      <c r="G370" s="196">
        <v>18000000</v>
      </c>
      <c r="H370" s="196">
        <f>SUM(H360:H369)</f>
        <v>12350000</v>
      </c>
      <c r="I370" s="212"/>
    </row>
    <row r="371" spans="1:9" ht="15.75" thickBot="1" x14ac:dyDescent="0.3">
      <c r="A371" s="187">
        <v>37</v>
      </c>
      <c r="B371" s="187">
        <v>12300400200</v>
      </c>
      <c r="C371" s="1257" t="s">
        <v>2427</v>
      </c>
      <c r="D371" s="1258"/>
      <c r="E371" s="1258"/>
      <c r="F371" s="1258"/>
      <c r="G371" s="1258"/>
      <c r="H371" s="1258"/>
      <c r="I371" s="212"/>
    </row>
    <row r="372" spans="1:9" ht="15.75" thickBot="1" x14ac:dyDescent="0.3">
      <c r="A372" s="188">
        <v>1</v>
      </c>
      <c r="B372" s="188">
        <v>22020102</v>
      </c>
      <c r="C372" s="189" t="s">
        <v>3349</v>
      </c>
      <c r="D372" s="190">
        <v>1200000</v>
      </c>
      <c r="E372" s="190">
        <v>540000</v>
      </c>
      <c r="F372" s="190">
        <v>1500000</v>
      </c>
      <c r="G372" s="195">
        <v>750000</v>
      </c>
      <c r="H372" s="195">
        <v>750000</v>
      </c>
      <c r="I372" s="212"/>
    </row>
    <row r="373" spans="1:9" ht="18.75" thickBot="1" x14ac:dyDescent="0.3">
      <c r="A373" s="188">
        <v>2</v>
      </c>
      <c r="B373" s="188">
        <v>22020301</v>
      </c>
      <c r="C373" s="189" t="s">
        <v>3352</v>
      </c>
      <c r="D373" s="190">
        <v>500000</v>
      </c>
      <c r="E373" s="190">
        <v>360000</v>
      </c>
      <c r="F373" s="190">
        <v>1500000</v>
      </c>
      <c r="G373" s="197">
        <v>0</v>
      </c>
      <c r="H373" s="197">
        <v>0</v>
      </c>
      <c r="I373" s="212"/>
    </row>
    <row r="374" spans="1:9" ht="15.75" thickBot="1" x14ac:dyDescent="0.3">
      <c r="A374" s="188">
        <v>3</v>
      </c>
      <c r="B374" s="188">
        <v>22020306</v>
      </c>
      <c r="C374" s="189" t="s">
        <v>3383</v>
      </c>
      <c r="D374" s="190">
        <v>750000</v>
      </c>
      <c r="E374" s="192">
        <v>0</v>
      </c>
      <c r="F374" s="192">
        <v>0</v>
      </c>
      <c r="G374" s="197">
        <v>0</v>
      </c>
      <c r="H374" s="197">
        <v>0</v>
      </c>
      <c r="I374" s="212"/>
    </row>
    <row r="375" spans="1:9" ht="18.75" thickBot="1" x14ac:dyDescent="0.3">
      <c r="A375" s="188">
        <v>4</v>
      </c>
      <c r="B375" s="188">
        <v>22020403</v>
      </c>
      <c r="C375" s="189" t="s">
        <v>3367</v>
      </c>
      <c r="D375" s="190">
        <v>700000</v>
      </c>
      <c r="E375" s="190">
        <v>200000</v>
      </c>
      <c r="F375" s="190">
        <v>700000</v>
      </c>
      <c r="G375" s="195">
        <v>350000</v>
      </c>
      <c r="H375" s="195">
        <v>350000</v>
      </c>
      <c r="I375" s="212"/>
    </row>
    <row r="376" spans="1:9" ht="15.75" thickBot="1" x14ac:dyDescent="0.3">
      <c r="A376" s="188">
        <v>5</v>
      </c>
      <c r="B376" s="188">
        <v>22020404</v>
      </c>
      <c r="C376" s="189" t="s">
        <v>3368</v>
      </c>
      <c r="D376" s="190">
        <v>1150000</v>
      </c>
      <c r="E376" s="190">
        <v>600000</v>
      </c>
      <c r="F376" s="190">
        <v>1500000</v>
      </c>
      <c r="G376" s="195">
        <v>750000</v>
      </c>
      <c r="H376" s="195">
        <v>750000</v>
      </c>
      <c r="I376" s="212"/>
    </row>
    <row r="377" spans="1:9" ht="15.75" thickBot="1" x14ac:dyDescent="0.3">
      <c r="A377" s="188">
        <v>6</v>
      </c>
      <c r="B377" s="188">
        <v>22020405</v>
      </c>
      <c r="C377" s="189" t="s">
        <v>3369</v>
      </c>
      <c r="D377" s="190">
        <v>750000</v>
      </c>
      <c r="E377" s="190">
        <v>800000</v>
      </c>
      <c r="F377" s="190">
        <v>1300000</v>
      </c>
      <c r="G377" s="195">
        <v>650000</v>
      </c>
      <c r="H377" s="195">
        <v>650000</v>
      </c>
      <c r="I377" s="212"/>
    </row>
    <row r="378" spans="1:9" ht="18.75" thickBot="1" x14ac:dyDescent="0.3">
      <c r="A378" s="188">
        <v>7</v>
      </c>
      <c r="B378" s="188">
        <v>22020503</v>
      </c>
      <c r="C378" s="189" t="s">
        <v>3358</v>
      </c>
      <c r="D378" s="190">
        <v>1150000</v>
      </c>
      <c r="E378" s="192">
        <v>0</v>
      </c>
      <c r="F378" s="190">
        <v>2500000</v>
      </c>
      <c r="G378" s="195">
        <v>1250000</v>
      </c>
      <c r="H378" s="195">
        <v>1250000</v>
      </c>
      <c r="I378" s="212"/>
    </row>
    <row r="379" spans="1:9" ht="15.75" thickBot="1" x14ac:dyDescent="0.3">
      <c r="A379" s="188">
        <v>8</v>
      </c>
      <c r="B379" s="188">
        <v>22020605</v>
      </c>
      <c r="C379" s="189" t="s">
        <v>3388</v>
      </c>
      <c r="D379" s="192">
        <v>0</v>
      </c>
      <c r="E379" s="190">
        <v>200000</v>
      </c>
      <c r="F379" s="190">
        <v>500000</v>
      </c>
      <c r="G379" s="195">
        <v>250000</v>
      </c>
      <c r="H379" s="195">
        <v>250000</v>
      </c>
      <c r="I379" s="212"/>
    </row>
    <row r="380" spans="1:9" ht="15.75" thickBot="1" x14ac:dyDescent="0.3">
      <c r="A380" s="188">
        <v>9</v>
      </c>
      <c r="B380" s="188">
        <v>22020801</v>
      </c>
      <c r="C380" s="189" t="s">
        <v>3372</v>
      </c>
      <c r="D380" s="190">
        <v>1000000</v>
      </c>
      <c r="E380" s="190">
        <v>600000</v>
      </c>
      <c r="F380" s="190">
        <v>1500000</v>
      </c>
      <c r="G380" s="195">
        <v>1000000</v>
      </c>
      <c r="H380" s="195">
        <v>1000000</v>
      </c>
      <c r="I380" s="212"/>
    </row>
    <row r="381" spans="1:9" ht="15.75" thickBot="1" x14ac:dyDescent="0.3">
      <c r="A381" s="188">
        <v>10</v>
      </c>
      <c r="B381" s="188">
        <v>22021002</v>
      </c>
      <c r="C381" s="189" t="s">
        <v>3375</v>
      </c>
      <c r="D381" s="192">
        <v>0</v>
      </c>
      <c r="E381" s="190">
        <v>732000</v>
      </c>
      <c r="F381" s="190">
        <v>1000000</v>
      </c>
      <c r="G381" s="195">
        <v>1000000</v>
      </c>
      <c r="H381" s="195">
        <v>1000000</v>
      </c>
      <c r="I381" s="212"/>
    </row>
    <row r="382" spans="1:9" ht="15.75" thickBot="1" x14ac:dyDescent="0.3">
      <c r="A382" s="1260" t="s">
        <v>365</v>
      </c>
      <c r="B382" s="1261"/>
      <c r="C382" s="1262"/>
      <c r="D382" s="191">
        <v>7200000</v>
      </c>
      <c r="E382" s="191">
        <v>4032000</v>
      </c>
      <c r="F382" s="191">
        <v>12000000</v>
      </c>
      <c r="G382" s="196">
        <v>6000000</v>
      </c>
      <c r="H382" s="196">
        <f>SUM(H372:H381)</f>
        <v>6000000</v>
      </c>
      <c r="I382" s="212"/>
    </row>
    <row r="383" spans="1:9" ht="15.75" thickBot="1" x14ac:dyDescent="0.3">
      <c r="A383" s="187">
        <v>38</v>
      </c>
      <c r="B383" s="187">
        <v>12301300100</v>
      </c>
      <c r="C383" s="1257" t="s">
        <v>3016</v>
      </c>
      <c r="D383" s="1258"/>
      <c r="E383" s="1258"/>
      <c r="F383" s="1258"/>
      <c r="G383" s="1258"/>
      <c r="H383" s="1258"/>
      <c r="I383" s="212"/>
    </row>
    <row r="384" spans="1:9" ht="15.75" thickBot="1" x14ac:dyDescent="0.3">
      <c r="A384" s="188">
        <v>1</v>
      </c>
      <c r="B384" s="188">
        <v>22020102</v>
      </c>
      <c r="C384" s="189" t="s">
        <v>3349</v>
      </c>
      <c r="D384" s="190">
        <v>415200</v>
      </c>
      <c r="E384" s="192">
        <v>0</v>
      </c>
      <c r="F384" s="190">
        <v>1550000</v>
      </c>
      <c r="G384" s="197">
        <v>0</v>
      </c>
      <c r="H384" s="197">
        <v>0</v>
      </c>
      <c r="I384" s="212"/>
    </row>
    <row r="385" spans="1:9" ht="15.75" thickBot="1" x14ac:dyDescent="0.3">
      <c r="A385" s="188">
        <v>2</v>
      </c>
      <c r="B385" s="188">
        <v>22020201</v>
      </c>
      <c r="C385" s="189" t="s">
        <v>3363</v>
      </c>
      <c r="D385" s="190">
        <v>121800</v>
      </c>
      <c r="E385" s="192">
        <v>0</v>
      </c>
      <c r="F385" s="190">
        <v>450000</v>
      </c>
      <c r="G385" s="197">
        <v>0</v>
      </c>
      <c r="H385" s="197">
        <v>0</v>
      </c>
      <c r="I385" s="212"/>
    </row>
    <row r="386" spans="1:9" ht="18.75" thickBot="1" x14ac:dyDescent="0.3">
      <c r="A386" s="188">
        <v>3</v>
      </c>
      <c r="B386" s="188">
        <v>22020301</v>
      </c>
      <c r="C386" s="189" t="s">
        <v>3352</v>
      </c>
      <c r="D386" s="190">
        <v>44200</v>
      </c>
      <c r="E386" s="192">
        <v>0</v>
      </c>
      <c r="F386" s="190">
        <v>500000</v>
      </c>
      <c r="G386" s="197">
        <v>0</v>
      </c>
      <c r="H386" s="197">
        <v>0</v>
      </c>
      <c r="I386" s="212"/>
    </row>
    <row r="387" spans="1:9" ht="15.75" thickBot="1" x14ac:dyDescent="0.3">
      <c r="A387" s="188">
        <v>4</v>
      </c>
      <c r="B387" s="188">
        <v>22020305</v>
      </c>
      <c r="C387" s="189" t="s">
        <v>3355</v>
      </c>
      <c r="D387" s="192">
        <v>0</v>
      </c>
      <c r="E387" s="192">
        <v>0</v>
      </c>
      <c r="F387" s="190">
        <v>100000</v>
      </c>
      <c r="G387" s="197">
        <v>0</v>
      </c>
      <c r="H387" s="197">
        <v>0</v>
      </c>
      <c r="I387" s="212"/>
    </row>
    <row r="388" spans="1:9" ht="18.75" thickBot="1" x14ac:dyDescent="0.3">
      <c r="A388" s="188">
        <v>5</v>
      </c>
      <c r="B388" s="188">
        <v>22020401</v>
      </c>
      <c r="C388" s="189" t="s">
        <v>3356</v>
      </c>
      <c r="D388" s="190">
        <v>233000</v>
      </c>
      <c r="E388" s="192">
        <v>0</v>
      </c>
      <c r="F388" s="190">
        <v>1000000</v>
      </c>
      <c r="G388" s="197">
        <v>0</v>
      </c>
      <c r="H388" s="197">
        <v>0</v>
      </c>
      <c r="I388" s="212"/>
    </row>
    <row r="389" spans="1:9" ht="15.75" thickBot="1" x14ac:dyDescent="0.3">
      <c r="A389" s="188">
        <v>6</v>
      </c>
      <c r="B389" s="188">
        <v>22020402</v>
      </c>
      <c r="C389" s="189" t="s">
        <v>3366</v>
      </c>
      <c r="D389" s="190">
        <v>17500</v>
      </c>
      <c r="E389" s="192">
        <v>0</v>
      </c>
      <c r="F389" s="190">
        <v>100000</v>
      </c>
      <c r="G389" s="197">
        <v>0</v>
      </c>
      <c r="H389" s="197">
        <v>0</v>
      </c>
      <c r="I389" s="212"/>
    </row>
    <row r="390" spans="1:9" ht="15.75" thickBot="1" x14ac:dyDescent="0.3">
      <c r="A390" s="188">
        <v>7</v>
      </c>
      <c r="B390" s="188">
        <v>22020501</v>
      </c>
      <c r="C390" s="189" t="s">
        <v>3370</v>
      </c>
      <c r="D390" s="190">
        <v>16500</v>
      </c>
      <c r="E390" s="192">
        <v>0</v>
      </c>
      <c r="F390" s="190">
        <v>700000</v>
      </c>
      <c r="G390" s="197">
        <v>0</v>
      </c>
      <c r="H390" s="197">
        <v>0</v>
      </c>
      <c r="I390" s="212"/>
    </row>
    <row r="391" spans="1:9" ht="15.75" thickBot="1" x14ac:dyDescent="0.3">
      <c r="A391" s="188">
        <v>8</v>
      </c>
      <c r="B391" s="188">
        <v>22021007</v>
      </c>
      <c r="C391" s="189" t="s">
        <v>3362</v>
      </c>
      <c r="D391" s="190">
        <v>51800</v>
      </c>
      <c r="E391" s="192">
        <v>0</v>
      </c>
      <c r="F391" s="190">
        <v>400000</v>
      </c>
      <c r="G391" s="197">
        <v>0</v>
      </c>
      <c r="H391" s="197">
        <v>0</v>
      </c>
      <c r="I391" s="212"/>
    </row>
    <row r="392" spans="1:9" ht="15.75" thickBot="1" x14ac:dyDescent="0.3">
      <c r="A392" s="1260" t="s">
        <v>365</v>
      </c>
      <c r="B392" s="1261"/>
      <c r="C392" s="1262"/>
      <c r="D392" s="191">
        <v>900000</v>
      </c>
      <c r="E392" s="193">
        <v>0</v>
      </c>
      <c r="F392" s="191">
        <v>4800000</v>
      </c>
      <c r="G392" s="198">
        <v>0</v>
      </c>
      <c r="H392" s="198">
        <v>0</v>
      </c>
      <c r="I392" s="212"/>
    </row>
    <row r="393" spans="1:9" ht="15.75" thickBot="1" x14ac:dyDescent="0.3">
      <c r="A393" s="187">
        <v>39</v>
      </c>
      <c r="B393" s="187">
        <v>12305600100</v>
      </c>
      <c r="C393" s="1257" t="s">
        <v>2262</v>
      </c>
      <c r="D393" s="1258"/>
      <c r="E393" s="1258"/>
      <c r="F393" s="1258"/>
      <c r="G393" s="1258"/>
      <c r="H393" s="1258"/>
      <c r="I393" s="212"/>
    </row>
    <row r="394" spans="1:9" ht="15.75" thickBot="1" x14ac:dyDescent="0.3">
      <c r="A394" s="188">
        <v>1</v>
      </c>
      <c r="B394" s="188">
        <v>22020102</v>
      </c>
      <c r="C394" s="189" t="s">
        <v>3349</v>
      </c>
      <c r="D394" s="190">
        <v>1119050</v>
      </c>
      <c r="E394" s="190">
        <v>786500</v>
      </c>
      <c r="F394" s="190">
        <v>2460000</v>
      </c>
      <c r="G394" s="195">
        <v>1722000</v>
      </c>
      <c r="H394" s="195">
        <v>1722000</v>
      </c>
      <c r="I394" s="212"/>
    </row>
    <row r="395" spans="1:9" ht="15.75" thickBot="1" x14ac:dyDescent="0.3">
      <c r="A395" s="188">
        <v>2</v>
      </c>
      <c r="B395" s="188">
        <v>22020201</v>
      </c>
      <c r="C395" s="189" t="s">
        <v>3363</v>
      </c>
      <c r="D395" s="190">
        <v>128800</v>
      </c>
      <c r="E395" s="190">
        <v>180000</v>
      </c>
      <c r="F395" s="190">
        <v>420000</v>
      </c>
      <c r="G395" s="195">
        <v>294000</v>
      </c>
      <c r="H395" s="195">
        <v>294000</v>
      </c>
      <c r="I395" s="212"/>
    </row>
    <row r="396" spans="1:9" ht="15.75" thickBot="1" x14ac:dyDescent="0.3">
      <c r="A396" s="188">
        <v>3</v>
      </c>
      <c r="B396" s="188">
        <v>22020202</v>
      </c>
      <c r="C396" s="189" t="s">
        <v>3350</v>
      </c>
      <c r="D396" s="190">
        <v>41000</v>
      </c>
      <c r="E396" s="190">
        <v>97500</v>
      </c>
      <c r="F396" s="190">
        <v>500000</v>
      </c>
      <c r="G396" s="195">
        <v>350000</v>
      </c>
      <c r="H396" s="195">
        <v>350000</v>
      </c>
      <c r="I396" s="212"/>
    </row>
    <row r="397" spans="1:9" ht="18.75" thickBot="1" x14ac:dyDescent="0.3">
      <c r="A397" s="188">
        <v>4</v>
      </c>
      <c r="B397" s="188">
        <v>22020301</v>
      </c>
      <c r="C397" s="189" t="s">
        <v>3352</v>
      </c>
      <c r="D397" s="190">
        <v>211400</v>
      </c>
      <c r="E397" s="190">
        <v>560700</v>
      </c>
      <c r="F397" s="190">
        <v>820000</v>
      </c>
      <c r="G397" s="195">
        <v>574000</v>
      </c>
      <c r="H397" s="195">
        <v>574000</v>
      </c>
      <c r="I397" s="212"/>
    </row>
    <row r="398" spans="1:9" ht="15.75" thickBot="1" x14ac:dyDescent="0.3">
      <c r="A398" s="188">
        <v>5</v>
      </c>
      <c r="B398" s="188">
        <v>22020305</v>
      </c>
      <c r="C398" s="189" t="s">
        <v>3355</v>
      </c>
      <c r="D398" s="192">
        <v>0</v>
      </c>
      <c r="E398" s="190">
        <v>24000</v>
      </c>
      <c r="F398" s="190">
        <v>1000000</v>
      </c>
      <c r="G398" s="195">
        <v>700000</v>
      </c>
      <c r="H398" s="195">
        <v>700000</v>
      </c>
      <c r="I398" s="212"/>
    </row>
    <row r="399" spans="1:9" ht="18.75" thickBot="1" x14ac:dyDescent="0.3">
      <c r="A399" s="188">
        <v>6</v>
      </c>
      <c r="B399" s="188">
        <v>22020401</v>
      </c>
      <c r="C399" s="189" t="s">
        <v>3356</v>
      </c>
      <c r="D399" s="190">
        <v>58000</v>
      </c>
      <c r="E399" s="190">
        <v>310000</v>
      </c>
      <c r="F399" s="190">
        <v>1500000</v>
      </c>
      <c r="G399" s="195">
        <v>1050000</v>
      </c>
      <c r="H399" s="195">
        <v>550000</v>
      </c>
      <c r="I399" s="212"/>
    </row>
    <row r="400" spans="1:9" ht="15.75" thickBot="1" x14ac:dyDescent="0.3">
      <c r="A400" s="188">
        <v>7</v>
      </c>
      <c r="B400" s="188">
        <v>22020402</v>
      </c>
      <c r="C400" s="189" t="s">
        <v>3366</v>
      </c>
      <c r="D400" s="192">
        <v>0</v>
      </c>
      <c r="E400" s="190">
        <v>18000</v>
      </c>
      <c r="F400" s="190">
        <v>440000</v>
      </c>
      <c r="G400" s="195">
        <v>308000</v>
      </c>
      <c r="H400" s="195">
        <v>308000</v>
      </c>
      <c r="I400" s="212"/>
    </row>
    <row r="401" spans="1:9" ht="15.75" thickBot="1" x14ac:dyDescent="0.3">
      <c r="A401" s="188">
        <v>8</v>
      </c>
      <c r="B401" s="188">
        <v>22020501</v>
      </c>
      <c r="C401" s="189" t="s">
        <v>3370</v>
      </c>
      <c r="D401" s="190">
        <v>51600</v>
      </c>
      <c r="E401" s="190">
        <v>39500</v>
      </c>
      <c r="F401" s="190">
        <v>1670000</v>
      </c>
      <c r="G401" s="195">
        <v>1169000</v>
      </c>
      <c r="H401" s="195">
        <v>1169000</v>
      </c>
      <c r="I401" s="212"/>
    </row>
    <row r="402" spans="1:9" ht="15.75" thickBot="1" x14ac:dyDescent="0.3">
      <c r="A402" s="188">
        <v>9</v>
      </c>
      <c r="B402" s="188">
        <v>22020712</v>
      </c>
      <c r="C402" s="189" t="s">
        <v>3381</v>
      </c>
      <c r="D402" s="190">
        <v>1122514</v>
      </c>
      <c r="E402" s="190">
        <v>245000</v>
      </c>
      <c r="F402" s="190">
        <v>270000</v>
      </c>
      <c r="G402" s="195">
        <v>189000</v>
      </c>
      <c r="H402" s="195">
        <v>189000</v>
      </c>
      <c r="I402" s="212"/>
    </row>
    <row r="403" spans="1:9" ht="15.75" thickBot="1" x14ac:dyDescent="0.3">
      <c r="A403" s="188">
        <v>10</v>
      </c>
      <c r="B403" s="188">
        <v>22021001</v>
      </c>
      <c r="C403" s="189" t="s">
        <v>3360</v>
      </c>
      <c r="D403" s="190">
        <v>226900</v>
      </c>
      <c r="E403" s="190">
        <v>118000</v>
      </c>
      <c r="F403" s="190">
        <v>420000</v>
      </c>
      <c r="G403" s="195">
        <v>294000</v>
      </c>
      <c r="H403" s="195">
        <v>294000</v>
      </c>
      <c r="I403" s="212"/>
    </row>
    <row r="404" spans="1:9" ht="15.75" thickBot="1" x14ac:dyDescent="0.3">
      <c r="A404" s="188">
        <v>11</v>
      </c>
      <c r="B404" s="188">
        <v>22021007</v>
      </c>
      <c r="C404" s="189" t="s">
        <v>3362</v>
      </c>
      <c r="D404" s="190">
        <v>323250</v>
      </c>
      <c r="E404" s="190">
        <v>541500</v>
      </c>
      <c r="F404" s="190">
        <v>500000</v>
      </c>
      <c r="G404" s="195">
        <v>350000</v>
      </c>
      <c r="H404" s="195">
        <v>350000</v>
      </c>
      <c r="I404" s="212"/>
    </row>
    <row r="405" spans="1:9" ht="15.75" thickBot="1" x14ac:dyDescent="0.3">
      <c r="A405" s="1260" t="s">
        <v>365</v>
      </c>
      <c r="B405" s="1261"/>
      <c r="C405" s="1262"/>
      <c r="D405" s="191">
        <v>3282514</v>
      </c>
      <c r="E405" s="191">
        <v>2920700</v>
      </c>
      <c r="F405" s="191">
        <v>10000000</v>
      </c>
      <c r="G405" s="196">
        <v>7000000</v>
      </c>
      <c r="H405" s="196">
        <f>SUM(H394:H404)</f>
        <v>6500000</v>
      </c>
      <c r="I405" s="212"/>
    </row>
    <row r="406" spans="1:9" ht="15.75" thickBot="1" x14ac:dyDescent="0.3">
      <c r="A406" s="187">
        <v>40</v>
      </c>
      <c r="B406" s="187">
        <v>12400700100</v>
      </c>
      <c r="C406" s="1257" t="s">
        <v>3029</v>
      </c>
      <c r="D406" s="1258"/>
      <c r="E406" s="1258"/>
      <c r="F406" s="1258"/>
      <c r="G406" s="1258"/>
      <c r="H406" s="1258"/>
      <c r="I406" s="212"/>
    </row>
    <row r="407" spans="1:9" ht="15.75" thickBot="1" x14ac:dyDescent="0.3">
      <c r="A407" s="188">
        <v>1</v>
      </c>
      <c r="B407" s="188">
        <v>22020102</v>
      </c>
      <c r="C407" s="189" t="s">
        <v>3349</v>
      </c>
      <c r="D407" s="190">
        <v>636393</v>
      </c>
      <c r="E407" s="190">
        <v>522600</v>
      </c>
      <c r="F407" s="190">
        <v>1500000</v>
      </c>
      <c r="G407" s="195">
        <v>3500000</v>
      </c>
      <c r="H407" s="195">
        <v>2900000</v>
      </c>
      <c r="I407" s="212"/>
    </row>
    <row r="408" spans="1:9" ht="15.75" thickBot="1" x14ac:dyDescent="0.3">
      <c r="A408" s="188">
        <v>2</v>
      </c>
      <c r="B408" s="188">
        <v>22020201</v>
      </c>
      <c r="C408" s="189" t="s">
        <v>3363</v>
      </c>
      <c r="D408" s="190">
        <v>114611</v>
      </c>
      <c r="E408" s="190">
        <v>59000</v>
      </c>
      <c r="F408" s="190">
        <v>400000</v>
      </c>
      <c r="G408" s="195">
        <v>120000</v>
      </c>
      <c r="H408" s="195">
        <v>120000</v>
      </c>
      <c r="I408" s="212"/>
    </row>
    <row r="409" spans="1:9" ht="15.75" thickBot="1" x14ac:dyDescent="0.3">
      <c r="A409" s="188">
        <v>3</v>
      </c>
      <c r="B409" s="188">
        <v>22020202</v>
      </c>
      <c r="C409" s="189" t="s">
        <v>3350</v>
      </c>
      <c r="D409" s="190">
        <v>95082.9</v>
      </c>
      <c r="E409" s="190">
        <v>57699.79</v>
      </c>
      <c r="F409" s="190">
        <v>250000</v>
      </c>
      <c r="G409" s="195">
        <v>100000</v>
      </c>
      <c r="H409" s="195">
        <v>100000</v>
      </c>
      <c r="I409" s="212"/>
    </row>
    <row r="410" spans="1:9" ht="18.75" thickBot="1" x14ac:dyDescent="0.3">
      <c r="A410" s="188">
        <v>4</v>
      </c>
      <c r="B410" s="188">
        <v>22020301</v>
      </c>
      <c r="C410" s="189" t="s">
        <v>3352</v>
      </c>
      <c r="D410" s="190">
        <v>109674.5</v>
      </c>
      <c r="E410" s="190">
        <v>96000.21</v>
      </c>
      <c r="F410" s="190">
        <v>200000</v>
      </c>
      <c r="G410" s="195">
        <v>250000</v>
      </c>
      <c r="H410" s="195">
        <v>250000</v>
      </c>
      <c r="I410" s="212"/>
    </row>
    <row r="411" spans="1:9" ht="15.75" thickBot="1" x14ac:dyDescent="0.3">
      <c r="A411" s="188">
        <v>5</v>
      </c>
      <c r="B411" s="188">
        <v>22020305</v>
      </c>
      <c r="C411" s="189" t="s">
        <v>3355</v>
      </c>
      <c r="D411" s="192">
        <v>0</v>
      </c>
      <c r="E411" s="192">
        <v>0</v>
      </c>
      <c r="F411" s="192">
        <v>0</v>
      </c>
      <c r="G411" s="197">
        <v>0</v>
      </c>
      <c r="H411" s="197">
        <v>0</v>
      </c>
      <c r="I411" s="212"/>
    </row>
    <row r="412" spans="1:9" ht="18.75" thickBot="1" x14ac:dyDescent="0.3">
      <c r="A412" s="188">
        <v>6</v>
      </c>
      <c r="B412" s="188">
        <v>22020401</v>
      </c>
      <c r="C412" s="189" t="s">
        <v>3356</v>
      </c>
      <c r="D412" s="190">
        <v>646731.6</v>
      </c>
      <c r="E412" s="190">
        <v>694855</v>
      </c>
      <c r="F412" s="190">
        <v>2000000</v>
      </c>
      <c r="G412" s="195">
        <v>3230000</v>
      </c>
      <c r="H412" s="195">
        <v>1030000</v>
      </c>
      <c r="I412" s="212"/>
    </row>
    <row r="413" spans="1:9" ht="15.75" thickBot="1" x14ac:dyDescent="0.3">
      <c r="A413" s="188">
        <v>7</v>
      </c>
      <c r="B413" s="188">
        <v>22020402</v>
      </c>
      <c r="C413" s="189" t="s">
        <v>3366</v>
      </c>
      <c r="D413" s="190">
        <v>143419</v>
      </c>
      <c r="E413" s="190">
        <v>237050</v>
      </c>
      <c r="F413" s="190">
        <v>350000</v>
      </c>
      <c r="G413" s="195">
        <v>300000</v>
      </c>
      <c r="H413" s="195">
        <v>300000</v>
      </c>
      <c r="I413" s="212"/>
    </row>
    <row r="414" spans="1:9" ht="15.75" thickBot="1" x14ac:dyDescent="0.3">
      <c r="A414" s="188">
        <v>8</v>
      </c>
      <c r="B414" s="188">
        <v>22020501</v>
      </c>
      <c r="C414" s="189" t="s">
        <v>3370</v>
      </c>
      <c r="D414" s="190">
        <v>254088</v>
      </c>
      <c r="E414" s="190">
        <v>82795</v>
      </c>
      <c r="F414" s="190">
        <v>700000</v>
      </c>
      <c r="G414" s="195">
        <v>2500000</v>
      </c>
      <c r="H414" s="195">
        <v>500000</v>
      </c>
      <c r="I414" s="212"/>
    </row>
    <row r="415" spans="1:9" ht="15.75" thickBot="1" x14ac:dyDescent="0.3">
      <c r="A415" s="1260" t="s">
        <v>365</v>
      </c>
      <c r="B415" s="1261"/>
      <c r="C415" s="1262"/>
      <c r="D415" s="191">
        <v>2000000</v>
      </c>
      <c r="E415" s="191">
        <v>1750000</v>
      </c>
      <c r="F415" s="191">
        <v>5400000</v>
      </c>
      <c r="G415" s="196">
        <v>10000000</v>
      </c>
      <c r="H415" s="196">
        <f>SUM(H407:H414)</f>
        <v>5200000</v>
      </c>
      <c r="I415" s="212"/>
    </row>
    <row r="416" spans="1:9" ht="15.75" thickBot="1" x14ac:dyDescent="0.3">
      <c r="A416" s="187">
        <v>41</v>
      </c>
      <c r="B416" s="187">
        <v>12500100100</v>
      </c>
      <c r="C416" s="1257" t="s">
        <v>1825</v>
      </c>
      <c r="D416" s="1258"/>
      <c r="E416" s="1258"/>
      <c r="F416" s="1258"/>
      <c r="G416" s="1258"/>
      <c r="H416" s="1258"/>
      <c r="I416" s="212"/>
    </row>
    <row r="417" spans="1:9" ht="15.75" thickBot="1" x14ac:dyDescent="0.3">
      <c r="A417" s="188">
        <v>1</v>
      </c>
      <c r="B417" s="188">
        <v>22020102</v>
      </c>
      <c r="C417" s="189" t="s">
        <v>3349</v>
      </c>
      <c r="D417" s="190">
        <v>11652000</v>
      </c>
      <c r="E417" s="190">
        <v>11472000</v>
      </c>
      <c r="F417" s="190">
        <v>12000000</v>
      </c>
      <c r="G417" s="195">
        <v>12000000</v>
      </c>
      <c r="H417" s="195">
        <v>12000000</v>
      </c>
      <c r="I417" s="212"/>
    </row>
    <row r="418" spans="1:9" ht="15.75" thickBot="1" x14ac:dyDescent="0.3">
      <c r="A418" s="188">
        <v>2</v>
      </c>
      <c r="B418" s="188">
        <v>22020201</v>
      </c>
      <c r="C418" s="189" t="s">
        <v>3363</v>
      </c>
      <c r="D418" s="192">
        <v>0</v>
      </c>
      <c r="E418" s="192">
        <v>0</v>
      </c>
      <c r="F418" s="190">
        <v>1000000</v>
      </c>
      <c r="G418" s="195">
        <v>1000000</v>
      </c>
      <c r="H418" s="195">
        <v>1000000</v>
      </c>
      <c r="I418" s="212"/>
    </row>
    <row r="419" spans="1:9" ht="15.75" thickBot="1" x14ac:dyDescent="0.3">
      <c r="A419" s="188">
        <v>3</v>
      </c>
      <c r="B419" s="188">
        <v>22020202</v>
      </c>
      <c r="C419" s="189" t="s">
        <v>3350</v>
      </c>
      <c r="D419" s="190">
        <v>1540000</v>
      </c>
      <c r="E419" s="190">
        <v>2876000</v>
      </c>
      <c r="F419" s="190">
        <v>3000000</v>
      </c>
      <c r="G419" s="195">
        <v>3000000</v>
      </c>
      <c r="H419" s="195">
        <v>3000000</v>
      </c>
      <c r="I419" s="212"/>
    </row>
    <row r="420" spans="1:9" ht="18.75" thickBot="1" x14ac:dyDescent="0.3">
      <c r="A420" s="188">
        <v>4</v>
      </c>
      <c r="B420" s="188">
        <v>22020301</v>
      </c>
      <c r="C420" s="189" t="s">
        <v>3352</v>
      </c>
      <c r="D420" s="190">
        <v>2720000</v>
      </c>
      <c r="E420" s="190">
        <v>7260000</v>
      </c>
      <c r="F420" s="190">
        <v>8000000</v>
      </c>
      <c r="G420" s="195">
        <v>8000000</v>
      </c>
      <c r="H420" s="195">
        <v>8000000</v>
      </c>
      <c r="I420" s="212"/>
    </row>
    <row r="421" spans="1:9" ht="15.75" thickBot="1" x14ac:dyDescent="0.3">
      <c r="A421" s="188">
        <v>5</v>
      </c>
      <c r="B421" s="188">
        <v>22020305</v>
      </c>
      <c r="C421" s="189" t="s">
        <v>3355</v>
      </c>
      <c r="D421" s="190">
        <v>648000</v>
      </c>
      <c r="E421" s="190">
        <v>862000</v>
      </c>
      <c r="F421" s="190">
        <v>2000000</v>
      </c>
      <c r="G421" s="195">
        <v>2000000</v>
      </c>
      <c r="H421" s="195">
        <v>2000000</v>
      </c>
      <c r="I421" s="212"/>
    </row>
    <row r="422" spans="1:9" ht="18.75" thickBot="1" x14ac:dyDescent="0.3">
      <c r="A422" s="188">
        <v>6</v>
      </c>
      <c r="B422" s="188">
        <v>22020401</v>
      </c>
      <c r="C422" s="189" t="s">
        <v>3356</v>
      </c>
      <c r="D422" s="190">
        <v>2288000</v>
      </c>
      <c r="E422" s="190">
        <v>1462000</v>
      </c>
      <c r="F422" s="190">
        <v>3000000</v>
      </c>
      <c r="G422" s="195">
        <v>3000000</v>
      </c>
      <c r="H422" s="195">
        <v>3000000</v>
      </c>
      <c r="I422" s="212"/>
    </row>
    <row r="423" spans="1:9" ht="15.75" thickBot="1" x14ac:dyDescent="0.3">
      <c r="A423" s="188">
        <v>7</v>
      </c>
      <c r="B423" s="188">
        <v>22020402</v>
      </c>
      <c r="C423" s="189" t="s">
        <v>3366</v>
      </c>
      <c r="D423" s="190">
        <v>1200000</v>
      </c>
      <c r="E423" s="190">
        <v>1128000</v>
      </c>
      <c r="F423" s="190">
        <v>1500000</v>
      </c>
      <c r="G423" s="195">
        <v>1500000</v>
      </c>
      <c r="H423" s="195">
        <v>1500000</v>
      </c>
      <c r="I423" s="212"/>
    </row>
    <row r="424" spans="1:9" ht="15.75" thickBot="1" x14ac:dyDescent="0.3">
      <c r="A424" s="188">
        <v>8</v>
      </c>
      <c r="B424" s="188">
        <v>22020501</v>
      </c>
      <c r="C424" s="189" t="s">
        <v>3370</v>
      </c>
      <c r="D424" s="190">
        <v>1300000</v>
      </c>
      <c r="E424" s="190">
        <v>2070000</v>
      </c>
      <c r="F424" s="190">
        <v>4500000</v>
      </c>
      <c r="G424" s="195">
        <v>4500000</v>
      </c>
      <c r="H424" s="195">
        <v>4500000</v>
      </c>
      <c r="I424" s="212"/>
    </row>
    <row r="425" spans="1:9" ht="15.75" thickBot="1" x14ac:dyDescent="0.3">
      <c r="A425" s="188">
        <v>9</v>
      </c>
      <c r="B425" s="188">
        <v>22021001</v>
      </c>
      <c r="C425" s="189" t="s">
        <v>3360</v>
      </c>
      <c r="D425" s="190">
        <v>4740000</v>
      </c>
      <c r="E425" s="190">
        <v>4095000</v>
      </c>
      <c r="F425" s="190">
        <v>6000000</v>
      </c>
      <c r="G425" s="195">
        <v>6000000</v>
      </c>
      <c r="H425" s="195">
        <v>2600000</v>
      </c>
      <c r="I425" s="212"/>
    </row>
    <row r="426" spans="1:9" ht="15.75" thickBot="1" x14ac:dyDescent="0.3">
      <c r="A426" s="188">
        <v>10</v>
      </c>
      <c r="B426" s="188">
        <v>22021007</v>
      </c>
      <c r="C426" s="189" t="s">
        <v>3362</v>
      </c>
      <c r="D426" s="190">
        <v>5612000</v>
      </c>
      <c r="E426" s="190">
        <v>3875000</v>
      </c>
      <c r="F426" s="190">
        <v>7000000</v>
      </c>
      <c r="G426" s="195">
        <v>7000000</v>
      </c>
      <c r="H426" s="195">
        <v>4000000</v>
      </c>
      <c r="I426" s="212"/>
    </row>
    <row r="427" spans="1:9" ht="15.75" thickBot="1" x14ac:dyDescent="0.3">
      <c r="A427" s="1260" t="s">
        <v>365</v>
      </c>
      <c r="B427" s="1261"/>
      <c r="C427" s="1262"/>
      <c r="D427" s="191">
        <v>31700000</v>
      </c>
      <c r="E427" s="191">
        <v>35100000</v>
      </c>
      <c r="F427" s="191">
        <v>48000000</v>
      </c>
      <c r="G427" s="196">
        <v>48000000</v>
      </c>
      <c r="H427" s="196">
        <f>SUM(H417:H426)</f>
        <v>41600000</v>
      </c>
      <c r="I427" s="212"/>
    </row>
    <row r="428" spans="1:9" ht="15" customHeight="1" thickBot="1" x14ac:dyDescent="0.3">
      <c r="A428" s="187">
        <v>42</v>
      </c>
      <c r="B428" s="187">
        <v>12500100300</v>
      </c>
      <c r="C428" s="1257" t="s">
        <v>3019</v>
      </c>
      <c r="D428" s="1258"/>
      <c r="E428" s="1258"/>
      <c r="F428" s="1258"/>
      <c r="G428" s="1258"/>
      <c r="H428" s="1258"/>
      <c r="I428" s="212"/>
    </row>
    <row r="429" spans="1:9" ht="15.75" thickBot="1" x14ac:dyDescent="0.3">
      <c r="A429" s="188">
        <v>1</v>
      </c>
      <c r="B429" s="188">
        <v>22020101</v>
      </c>
      <c r="C429" s="189" t="s">
        <v>3387</v>
      </c>
      <c r="D429" s="190">
        <v>1058000</v>
      </c>
      <c r="E429" s="190">
        <v>1198000</v>
      </c>
      <c r="F429" s="190">
        <v>1200000</v>
      </c>
      <c r="G429" s="195">
        <v>1200000</v>
      </c>
      <c r="H429" s="195">
        <v>670000</v>
      </c>
      <c r="I429" s="212"/>
    </row>
    <row r="430" spans="1:9" ht="15.75" thickBot="1" x14ac:dyDescent="0.3">
      <c r="A430" s="188">
        <v>2</v>
      </c>
      <c r="B430" s="188">
        <v>22020201</v>
      </c>
      <c r="C430" s="189" t="s">
        <v>3363</v>
      </c>
      <c r="D430" s="192">
        <v>0</v>
      </c>
      <c r="E430" s="192">
        <v>0</v>
      </c>
      <c r="F430" s="190">
        <v>300000</v>
      </c>
      <c r="G430" s="195">
        <v>350000</v>
      </c>
      <c r="H430" s="195">
        <v>150000</v>
      </c>
      <c r="I430" s="212"/>
    </row>
    <row r="431" spans="1:9" ht="15.75" thickBot="1" x14ac:dyDescent="0.3">
      <c r="A431" s="188">
        <v>3</v>
      </c>
      <c r="B431" s="188">
        <v>22020202</v>
      </c>
      <c r="C431" s="189" t="s">
        <v>3350</v>
      </c>
      <c r="D431" s="190">
        <v>146000</v>
      </c>
      <c r="E431" s="190">
        <v>108000</v>
      </c>
      <c r="F431" s="190">
        <v>150000</v>
      </c>
      <c r="G431" s="195">
        <v>150000</v>
      </c>
      <c r="H431" s="195">
        <v>120000</v>
      </c>
      <c r="I431" s="212"/>
    </row>
    <row r="432" spans="1:9" ht="18.75" thickBot="1" x14ac:dyDescent="0.3">
      <c r="A432" s="188">
        <v>4</v>
      </c>
      <c r="B432" s="188">
        <v>22020301</v>
      </c>
      <c r="C432" s="189" t="s">
        <v>3352</v>
      </c>
      <c r="D432" s="190">
        <v>459000</v>
      </c>
      <c r="E432" s="190">
        <v>468000</v>
      </c>
      <c r="F432" s="190">
        <v>650000</v>
      </c>
      <c r="G432" s="195">
        <v>600000</v>
      </c>
      <c r="H432" s="195">
        <v>380000</v>
      </c>
      <c r="I432" s="212"/>
    </row>
    <row r="433" spans="1:9" ht="15.75" thickBot="1" x14ac:dyDescent="0.3">
      <c r="A433" s="188">
        <v>5</v>
      </c>
      <c r="B433" s="188">
        <v>22020305</v>
      </c>
      <c r="C433" s="189" t="s">
        <v>3355</v>
      </c>
      <c r="D433" s="190">
        <v>512000</v>
      </c>
      <c r="E433" s="190">
        <v>289000</v>
      </c>
      <c r="F433" s="190">
        <v>600000</v>
      </c>
      <c r="G433" s="195">
        <v>300000</v>
      </c>
      <c r="H433" s="195">
        <v>300000</v>
      </c>
      <c r="I433" s="212"/>
    </row>
    <row r="434" spans="1:9" ht="18.75" thickBot="1" x14ac:dyDescent="0.3">
      <c r="A434" s="188">
        <v>6</v>
      </c>
      <c r="B434" s="188">
        <v>22020401</v>
      </c>
      <c r="C434" s="189" t="s">
        <v>3356</v>
      </c>
      <c r="D434" s="190">
        <v>352000</v>
      </c>
      <c r="E434" s="190">
        <v>354000</v>
      </c>
      <c r="F434" s="190">
        <v>400000</v>
      </c>
      <c r="G434" s="195">
        <v>400000</v>
      </c>
      <c r="H434" s="195">
        <v>300000</v>
      </c>
      <c r="I434" s="212"/>
    </row>
    <row r="435" spans="1:9" ht="15.75" thickBot="1" x14ac:dyDescent="0.3">
      <c r="A435" s="188">
        <v>7</v>
      </c>
      <c r="B435" s="188">
        <v>22020402</v>
      </c>
      <c r="C435" s="189" t="s">
        <v>3366</v>
      </c>
      <c r="D435" s="190">
        <v>188000</v>
      </c>
      <c r="E435" s="190">
        <v>176000</v>
      </c>
      <c r="F435" s="190">
        <v>200000</v>
      </c>
      <c r="G435" s="195">
        <v>200000</v>
      </c>
      <c r="H435" s="195">
        <v>180000</v>
      </c>
      <c r="I435" s="212"/>
    </row>
    <row r="436" spans="1:9" ht="15.75" thickBot="1" x14ac:dyDescent="0.3">
      <c r="A436" s="188">
        <v>8</v>
      </c>
      <c r="B436" s="188">
        <v>22020501</v>
      </c>
      <c r="C436" s="189" t="s">
        <v>3370</v>
      </c>
      <c r="D436" s="190">
        <v>458000</v>
      </c>
      <c r="E436" s="190">
        <v>468000</v>
      </c>
      <c r="F436" s="190">
        <v>500000</v>
      </c>
      <c r="G436" s="195">
        <v>200000</v>
      </c>
      <c r="H436" s="195">
        <v>200000</v>
      </c>
      <c r="I436" s="212"/>
    </row>
    <row r="437" spans="1:9" ht="15.75" thickBot="1" x14ac:dyDescent="0.3">
      <c r="A437" s="188">
        <v>9</v>
      </c>
      <c r="B437" s="188">
        <v>22021001</v>
      </c>
      <c r="C437" s="189" t="s">
        <v>3360</v>
      </c>
      <c r="D437" s="190">
        <v>123000</v>
      </c>
      <c r="E437" s="190">
        <v>336000</v>
      </c>
      <c r="F437" s="190">
        <v>500000</v>
      </c>
      <c r="G437" s="195">
        <v>600000</v>
      </c>
      <c r="H437" s="195">
        <v>300000</v>
      </c>
      <c r="I437" s="212"/>
    </row>
    <row r="438" spans="1:9" ht="15.75" thickBot="1" x14ac:dyDescent="0.3">
      <c r="A438" s="1260" t="s">
        <v>365</v>
      </c>
      <c r="B438" s="1261"/>
      <c r="C438" s="1262"/>
      <c r="D438" s="191">
        <v>3296000</v>
      </c>
      <c r="E438" s="191">
        <v>3397000</v>
      </c>
      <c r="F438" s="191">
        <v>4500000</v>
      </c>
      <c r="G438" s="196">
        <v>4000000</v>
      </c>
      <c r="H438" s="196">
        <f>SUM(H429:H437)</f>
        <v>2600000</v>
      </c>
      <c r="I438" s="212"/>
    </row>
    <row r="439" spans="1:9" ht="15.75" thickBot="1" x14ac:dyDescent="0.3">
      <c r="A439" s="187">
        <v>43</v>
      </c>
      <c r="B439" s="187">
        <v>12500600100</v>
      </c>
      <c r="C439" s="1257" t="s">
        <v>2536</v>
      </c>
      <c r="D439" s="1258"/>
      <c r="E439" s="1258"/>
      <c r="F439" s="1258"/>
      <c r="G439" s="1258"/>
      <c r="H439" s="1258"/>
      <c r="I439" s="212"/>
    </row>
    <row r="440" spans="1:9" ht="15.75" thickBot="1" x14ac:dyDescent="0.3">
      <c r="A440" s="188">
        <v>1</v>
      </c>
      <c r="B440" s="188">
        <v>22020102</v>
      </c>
      <c r="C440" s="189" t="s">
        <v>3349</v>
      </c>
      <c r="D440" s="190">
        <v>1200000</v>
      </c>
      <c r="E440" s="190">
        <v>1300000</v>
      </c>
      <c r="F440" s="190">
        <v>2000000</v>
      </c>
      <c r="G440" s="195">
        <v>2500000</v>
      </c>
      <c r="H440" s="195">
        <v>1600000</v>
      </c>
      <c r="I440" s="212"/>
    </row>
    <row r="441" spans="1:9" ht="15.75" thickBot="1" x14ac:dyDescent="0.3">
      <c r="A441" s="188">
        <v>2</v>
      </c>
      <c r="B441" s="188">
        <v>22020201</v>
      </c>
      <c r="C441" s="189" t="s">
        <v>3363</v>
      </c>
      <c r="D441" s="190">
        <v>155750</v>
      </c>
      <c r="E441" s="190">
        <v>300000</v>
      </c>
      <c r="F441" s="190">
        <v>200000</v>
      </c>
      <c r="G441" s="195">
        <v>600000</v>
      </c>
      <c r="H441" s="195">
        <v>600000</v>
      </c>
      <c r="I441" s="212"/>
    </row>
    <row r="442" spans="1:9" ht="15.75" thickBot="1" x14ac:dyDescent="0.3">
      <c r="A442" s="188">
        <v>3</v>
      </c>
      <c r="B442" s="188">
        <v>22020202</v>
      </c>
      <c r="C442" s="189" t="s">
        <v>3350</v>
      </c>
      <c r="D442" s="190">
        <v>155750</v>
      </c>
      <c r="E442" s="190">
        <v>300000</v>
      </c>
      <c r="F442" s="190">
        <v>200000</v>
      </c>
      <c r="G442" s="195">
        <v>500000</v>
      </c>
      <c r="H442" s="195">
        <v>500000</v>
      </c>
      <c r="I442" s="212"/>
    </row>
    <row r="443" spans="1:9" ht="18.75" thickBot="1" x14ac:dyDescent="0.3">
      <c r="A443" s="188">
        <v>4</v>
      </c>
      <c r="B443" s="188">
        <v>22020301</v>
      </c>
      <c r="C443" s="189" t="s">
        <v>3352</v>
      </c>
      <c r="D443" s="190">
        <v>534000</v>
      </c>
      <c r="E443" s="190">
        <v>700000</v>
      </c>
      <c r="F443" s="190">
        <v>1000000</v>
      </c>
      <c r="G443" s="195">
        <v>1200000</v>
      </c>
      <c r="H443" s="195">
        <v>700000</v>
      </c>
      <c r="I443" s="212"/>
    </row>
    <row r="444" spans="1:9" ht="15.75" thickBot="1" x14ac:dyDescent="0.3">
      <c r="A444" s="188">
        <v>5</v>
      </c>
      <c r="B444" s="188">
        <v>22020305</v>
      </c>
      <c r="C444" s="189" t="s">
        <v>3355</v>
      </c>
      <c r="D444" s="190">
        <v>356000</v>
      </c>
      <c r="E444" s="190">
        <v>450000</v>
      </c>
      <c r="F444" s="190">
        <v>500000</v>
      </c>
      <c r="G444" s="195">
        <v>700000</v>
      </c>
      <c r="H444" s="195">
        <v>700000</v>
      </c>
      <c r="I444" s="212"/>
    </row>
    <row r="445" spans="1:9" ht="18.75" thickBot="1" x14ac:dyDescent="0.3">
      <c r="A445" s="188">
        <v>6</v>
      </c>
      <c r="B445" s="188">
        <v>22020401</v>
      </c>
      <c r="C445" s="189" t="s">
        <v>3356</v>
      </c>
      <c r="D445" s="190">
        <v>767500</v>
      </c>
      <c r="E445" s="190">
        <v>800000</v>
      </c>
      <c r="F445" s="190">
        <v>1200000</v>
      </c>
      <c r="G445" s="195">
        <v>1500000</v>
      </c>
      <c r="H445" s="195">
        <v>800000</v>
      </c>
      <c r="I445" s="212"/>
    </row>
    <row r="446" spans="1:9" ht="15.75" thickBot="1" x14ac:dyDescent="0.3">
      <c r="A446" s="188">
        <v>7</v>
      </c>
      <c r="B446" s="188">
        <v>22020402</v>
      </c>
      <c r="C446" s="189" t="s">
        <v>3366</v>
      </c>
      <c r="D446" s="190">
        <v>133500</v>
      </c>
      <c r="E446" s="190">
        <v>400000</v>
      </c>
      <c r="F446" s="190">
        <v>800000</v>
      </c>
      <c r="G446" s="195">
        <v>700000</v>
      </c>
      <c r="H446" s="195">
        <v>700000</v>
      </c>
      <c r="I446" s="212"/>
    </row>
    <row r="447" spans="1:9" ht="15.75" thickBot="1" x14ac:dyDescent="0.3">
      <c r="A447" s="188">
        <v>8</v>
      </c>
      <c r="B447" s="188">
        <v>22020501</v>
      </c>
      <c r="C447" s="189" t="s">
        <v>3370</v>
      </c>
      <c r="D447" s="190">
        <v>2225000</v>
      </c>
      <c r="E447" s="190">
        <v>2250000</v>
      </c>
      <c r="F447" s="190">
        <v>4500000</v>
      </c>
      <c r="G447" s="195">
        <v>4500000</v>
      </c>
      <c r="H447" s="195">
        <v>3000000</v>
      </c>
      <c r="I447" s="212"/>
    </row>
    <row r="448" spans="1:9" ht="15.75" thickBot="1" x14ac:dyDescent="0.3">
      <c r="A448" s="188">
        <v>9</v>
      </c>
      <c r="B448" s="188">
        <v>22020712</v>
      </c>
      <c r="C448" s="189" t="s">
        <v>3381</v>
      </c>
      <c r="D448" s="190">
        <v>382000</v>
      </c>
      <c r="E448" s="190">
        <v>400000</v>
      </c>
      <c r="F448" s="190">
        <v>600000</v>
      </c>
      <c r="G448" s="195">
        <v>600000</v>
      </c>
      <c r="H448" s="195">
        <v>600000</v>
      </c>
      <c r="I448" s="212"/>
    </row>
    <row r="449" spans="1:9" ht="15.75" thickBot="1" x14ac:dyDescent="0.3">
      <c r="A449" s="188">
        <v>10</v>
      </c>
      <c r="B449" s="188">
        <v>22021001</v>
      </c>
      <c r="C449" s="189" t="s">
        <v>3360</v>
      </c>
      <c r="D449" s="190">
        <v>578500</v>
      </c>
      <c r="E449" s="190">
        <v>250000</v>
      </c>
      <c r="F449" s="190">
        <v>500000</v>
      </c>
      <c r="G449" s="195">
        <v>600000</v>
      </c>
      <c r="H449" s="195">
        <v>600000</v>
      </c>
      <c r="I449" s="212"/>
    </row>
    <row r="450" spans="1:9" ht="15.75" thickBot="1" x14ac:dyDescent="0.3">
      <c r="A450" s="188">
        <v>11</v>
      </c>
      <c r="B450" s="188">
        <v>22021007</v>
      </c>
      <c r="C450" s="189" t="s">
        <v>3362</v>
      </c>
      <c r="D450" s="190">
        <v>712000</v>
      </c>
      <c r="E450" s="190">
        <v>250000</v>
      </c>
      <c r="F450" s="190">
        <v>500000</v>
      </c>
      <c r="G450" s="195">
        <v>600000</v>
      </c>
      <c r="H450" s="195">
        <v>600000</v>
      </c>
      <c r="I450" s="212"/>
    </row>
    <row r="451" spans="1:9" ht="15.75" thickBot="1" x14ac:dyDescent="0.3">
      <c r="A451" s="1260" t="s">
        <v>365</v>
      </c>
      <c r="B451" s="1261"/>
      <c r="C451" s="1262"/>
      <c r="D451" s="191">
        <v>7200000</v>
      </c>
      <c r="E451" s="191">
        <v>7400000</v>
      </c>
      <c r="F451" s="191">
        <v>12000000</v>
      </c>
      <c r="G451" s="196">
        <v>14000000</v>
      </c>
      <c r="H451" s="196">
        <f>SUM(H440:H450)</f>
        <v>10400000</v>
      </c>
      <c r="I451" s="212"/>
    </row>
    <row r="452" spans="1:9" ht="15.75" thickBot="1" x14ac:dyDescent="0.3">
      <c r="A452" s="187">
        <v>44</v>
      </c>
      <c r="B452" s="187">
        <v>12500700100</v>
      </c>
      <c r="C452" s="1257" t="s">
        <v>1748</v>
      </c>
      <c r="D452" s="1258"/>
      <c r="E452" s="1258"/>
      <c r="F452" s="1258"/>
      <c r="G452" s="1258"/>
      <c r="H452" s="1258"/>
      <c r="I452" s="212"/>
    </row>
    <row r="453" spans="1:9" ht="15.75" thickBot="1" x14ac:dyDescent="0.3">
      <c r="A453" s="188">
        <v>1</v>
      </c>
      <c r="B453" s="188">
        <v>22020102</v>
      </c>
      <c r="C453" s="189" t="s">
        <v>3349</v>
      </c>
      <c r="D453" s="190">
        <v>5703000</v>
      </c>
      <c r="E453" s="190">
        <v>9220000</v>
      </c>
      <c r="F453" s="190">
        <v>10000000</v>
      </c>
      <c r="G453" s="195">
        <v>12000000</v>
      </c>
      <c r="H453" s="195">
        <v>9000000</v>
      </c>
      <c r="I453" s="212"/>
    </row>
    <row r="454" spans="1:9" ht="15.75" thickBot="1" x14ac:dyDescent="0.3">
      <c r="A454" s="188">
        <v>2</v>
      </c>
      <c r="B454" s="188">
        <v>22020201</v>
      </c>
      <c r="C454" s="189" t="s">
        <v>3363</v>
      </c>
      <c r="D454" s="192">
        <v>0</v>
      </c>
      <c r="E454" s="192">
        <v>0</v>
      </c>
      <c r="F454" s="190">
        <v>1400000</v>
      </c>
      <c r="G454" s="195">
        <v>1000000</v>
      </c>
      <c r="H454" s="195">
        <v>1000000</v>
      </c>
      <c r="I454" s="212"/>
    </row>
    <row r="455" spans="1:9" ht="15.75" thickBot="1" x14ac:dyDescent="0.3">
      <c r="A455" s="188">
        <v>3</v>
      </c>
      <c r="B455" s="188">
        <v>22020202</v>
      </c>
      <c r="C455" s="189" t="s">
        <v>3350</v>
      </c>
      <c r="D455" s="190">
        <v>895000</v>
      </c>
      <c r="E455" s="190">
        <v>1439000</v>
      </c>
      <c r="F455" s="190">
        <v>2000000</v>
      </c>
      <c r="G455" s="195">
        <v>2500000</v>
      </c>
      <c r="H455" s="195">
        <v>2500000</v>
      </c>
      <c r="I455" s="212"/>
    </row>
    <row r="456" spans="1:9" ht="18.75" thickBot="1" x14ac:dyDescent="0.3">
      <c r="A456" s="188">
        <v>4</v>
      </c>
      <c r="B456" s="188">
        <v>22020301</v>
      </c>
      <c r="C456" s="189" t="s">
        <v>3352</v>
      </c>
      <c r="D456" s="190">
        <v>1733000</v>
      </c>
      <c r="E456" s="190">
        <v>1015000</v>
      </c>
      <c r="F456" s="190">
        <v>5000000</v>
      </c>
      <c r="G456" s="195">
        <v>4500000</v>
      </c>
      <c r="H456" s="195">
        <v>2500000</v>
      </c>
      <c r="I456" s="212"/>
    </row>
    <row r="457" spans="1:9" ht="15.75" thickBot="1" x14ac:dyDescent="0.3">
      <c r="A457" s="188">
        <v>5</v>
      </c>
      <c r="B457" s="188">
        <v>22020305</v>
      </c>
      <c r="C457" s="189" t="s">
        <v>3355</v>
      </c>
      <c r="D457" s="190">
        <v>182150</v>
      </c>
      <c r="E457" s="190">
        <v>554600</v>
      </c>
      <c r="F457" s="190">
        <v>2200000</v>
      </c>
      <c r="G457" s="195">
        <v>2000000</v>
      </c>
      <c r="H457" s="195">
        <v>2000000</v>
      </c>
      <c r="I457" s="212"/>
    </row>
    <row r="458" spans="1:9" ht="18.75" thickBot="1" x14ac:dyDescent="0.3">
      <c r="A458" s="188">
        <v>6</v>
      </c>
      <c r="B458" s="188">
        <v>22020401</v>
      </c>
      <c r="C458" s="189" t="s">
        <v>3356</v>
      </c>
      <c r="D458" s="190">
        <v>1845250</v>
      </c>
      <c r="E458" s="190">
        <v>3506000</v>
      </c>
      <c r="F458" s="190">
        <v>6000000</v>
      </c>
      <c r="G458" s="195">
        <v>6000000</v>
      </c>
      <c r="H458" s="195">
        <v>6000000</v>
      </c>
      <c r="I458" s="212"/>
    </row>
    <row r="459" spans="1:9" ht="15.75" thickBot="1" x14ac:dyDescent="0.3">
      <c r="A459" s="188">
        <v>7</v>
      </c>
      <c r="B459" s="188">
        <v>22020402</v>
      </c>
      <c r="C459" s="189" t="s">
        <v>3366</v>
      </c>
      <c r="D459" s="190">
        <v>1805300</v>
      </c>
      <c r="E459" s="190">
        <v>1781800</v>
      </c>
      <c r="F459" s="190">
        <v>4500000</v>
      </c>
      <c r="G459" s="195">
        <v>4500000</v>
      </c>
      <c r="H459" s="195">
        <v>4500000</v>
      </c>
      <c r="I459" s="212"/>
    </row>
    <row r="460" spans="1:9" ht="15.75" thickBot="1" x14ac:dyDescent="0.3">
      <c r="A460" s="188">
        <v>8</v>
      </c>
      <c r="B460" s="188">
        <v>22020501</v>
      </c>
      <c r="C460" s="189" t="s">
        <v>3370</v>
      </c>
      <c r="D460" s="190">
        <v>142000</v>
      </c>
      <c r="E460" s="190">
        <v>3689100</v>
      </c>
      <c r="F460" s="190">
        <v>8000000</v>
      </c>
      <c r="G460" s="195">
        <v>5000000</v>
      </c>
      <c r="H460" s="195">
        <v>5000000</v>
      </c>
      <c r="I460" s="212"/>
    </row>
    <row r="461" spans="1:9" ht="15.75" thickBot="1" x14ac:dyDescent="0.3">
      <c r="A461" s="188">
        <v>9</v>
      </c>
      <c r="B461" s="188">
        <v>22021007</v>
      </c>
      <c r="C461" s="189" t="s">
        <v>3362</v>
      </c>
      <c r="D461" s="190">
        <v>459800</v>
      </c>
      <c r="E461" s="190">
        <v>1726600</v>
      </c>
      <c r="F461" s="190">
        <v>2900000</v>
      </c>
      <c r="G461" s="195">
        <v>4500000</v>
      </c>
      <c r="H461" s="195">
        <v>3900000</v>
      </c>
      <c r="I461" s="212"/>
    </row>
    <row r="462" spans="1:9" ht="15.75" thickBot="1" x14ac:dyDescent="0.3">
      <c r="A462" s="1260" t="s">
        <v>365</v>
      </c>
      <c r="B462" s="1261"/>
      <c r="C462" s="1262"/>
      <c r="D462" s="191">
        <v>12765500</v>
      </c>
      <c r="E462" s="191">
        <v>22932100</v>
      </c>
      <c r="F462" s="191">
        <v>42000000</v>
      </c>
      <c r="G462" s="196">
        <v>42000000</v>
      </c>
      <c r="H462" s="196">
        <f>SUM(H453:H461)</f>
        <v>36400000</v>
      </c>
      <c r="I462" s="212"/>
    </row>
    <row r="463" spans="1:9" ht="15" customHeight="1" thickBot="1" x14ac:dyDescent="0.3">
      <c r="A463" s="187">
        <v>45</v>
      </c>
      <c r="B463" s="187">
        <v>12500700200</v>
      </c>
      <c r="C463" s="1257" t="s">
        <v>2989</v>
      </c>
      <c r="D463" s="1258"/>
      <c r="E463" s="1258"/>
      <c r="F463" s="1258"/>
      <c r="G463" s="1258"/>
      <c r="H463" s="1258"/>
      <c r="I463" s="212"/>
    </row>
    <row r="464" spans="1:9" ht="15.75" thickBot="1" x14ac:dyDescent="0.3">
      <c r="A464" s="188">
        <v>1</v>
      </c>
      <c r="B464" s="188">
        <v>22020102</v>
      </c>
      <c r="C464" s="189" t="s">
        <v>3349</v>
      </c>
      <c r="D464" s="190">
        <v>375000</v>
      </c>
      <c r="E464" s="190">
        <v>835000</v>
      </c>
      <c r="F464" s="190">
        <v>1000000</v>
      </c>
      <c r="G464" s="195">
        <v>1000000</v>
      </c>
      <c r="H464" s="195">
        <v>400000</v>
      </c>
      <c r="I464" s="212"/>
    </row>
    <row r="465" spans="1:9" ht="18.75" thickBot="1" x14ac:dyDescent="0.3">
      <c r="A465" s="188">
        <v>2</v>
      </c>
      <c r="B465" s="188">
        <v>22020301</v>
      </c>
      <c r="C465" s="189" t="s">
        <v>3352</v>
      </c>
      <c r="D465" s="190">
        <v>201000</v>
      </c>
      <c r="E465" s="190">
        <v>434000</v>
      </c>
      <c r="F465" s="190">
        <v>550000</v>
      </c>
      <c r="G465" s="195">
        <v>550000</v>
      </c>
      <c r="H465" s="195">
        <v>300000</v>
      </c>
      <c r="I465" s="212"/>
    </row>
    <row r="466" spans="1:9" ht="15.75" thickBot="1" x14ac:dyDescent="0.3">
      <c r="A466" s="188">
        <v>3</v>
      </c>
      <c r="B466" s="188">
        <v>22020305</v>
      </c>
      <c r="C466" s="189" t="s">
        <v>3355</v>
      </c>
      <c r="D466" s="190">
        <v>177000</v>
      </c>
      <c r="E466" s="190">
        <v>319600</v>
      </c>
      <c r="F466" s="190">
        <v>500000</v>
      </c>
      <c r="G466" s="195">
        <v>500000</v>
      </c>
      <c r="H466" s="195">
        <v>300000</v>
      </c>
      <c r="I466" s="212"/>
    </row>
    <row r="467" spans="1:9" ht="15.75" thickBot="1" x14ac:dyDescent="0.3">
      <c r="A467" s="188">
        <v>4</v>
      </c>
      <c r="B467" s="188">
        <v>22020402</v>
      </c>
      <c r="C467" s="189" t="s">
        <v>3366</v>
      </c>
      <c r="D467" s="190">
        <v>257000</v>
      </c>
      <c r="E467" s="190">
        <v>249000</v>
      </c>
      <c r="F467" s="190">
        <v>400000</v>
      </c>
      <c r="G467" s="195">
        <v>400000</v>
      </c>
      <c r="H467" s="195">
        <v>200000</v>
      </c>
      <c r="I467" s="212"/>
    </row>
    <row r="468" spans="1:9" ht="15.75" thickBot="1" x14ac:dyDescent="0.3">
      <c r="A468" s="188">
        <v>5</v>
      </c>
      <c r="B468" s="188">
        <v>22020501</v>
      </c>
      <c r="C468" s="189" t="s">
        <v>3370</v>
      </c>
      <c r="D468" s="192">
        <v>0</v>
      </c>
      <c r="E468" s="192">
        <v>0</v>
      </c>
      <c r="F468" s="190">
        <v>500000</v>
      </c>
      <c r="G468" s="195">
        <v>500000</v>
      </c>
      <c r="H468" s="195">
        <v>300000</v>
      </c>
      <c r="I468" s="212"/>
    </row>
    <row r="469" spans="1:9" ht="15.75" thickBot="1" x14ac:dyDescent="0.3">
      <c r="A469" s="188">
        <v>6</v>
      </c>
      <c r="B469" s="188">
        <v>22020712</v>
      </c>
      <c r="C469" s="189" t="s">
        <v>3381</v>
      </c>
      <c r="D469" s="190">
        <v>738000</v>
      </c>
      <c r="E469" s="190">
        <v>223000</v>
      </c>
      <c r="F469" s="190">
        <v>400000</v>
      </c>
      <c r="G469" s="195">
        <v>400000</v>
      </c>
      <c r="H469" s="195">
        <v>200000</v>
      </c>
      <c r="I469" s="212"/>
    </row>
    <row r="470" spans="1:9" ht="15.75" thickBot="1" x14ac:dyDescent="0.3">
      <c r="A470" s="188">
        <v>7</v>
      </c>
      <c r="B470" s="188">
        <v>22021001</v>
      </c>
      <c r="C470" s="189" t="s">
        <v>3360</v>
      </c>
      <c r="D470" s="190">
        <v>36000</v>
      </c>
      <c r="E470" s="190">
        <v>96000</v>
      </c>
      <c r="F470" s="190">
        <v>350000</v>
      </c>
      <c r="G470" s="195">
        <v>350000</v>
      </c>
      <c r="H470" s="195">
        <v>150000</v>
      </c>
      <c r="I470" s="212"/>
    </row>
    <row r="471" spans="1:9" ht="15.75" thickBot="1" x14ac:dyDescent="0.3">
      <c r="A471" s="188">
        <v>8</v>
      </c>
      <c r="B471" s="188">
        <v>22021007</v>
      </c>
      <c r="C471" s="189" t="s">
        <v>3362</v>
      </c>
      <c r="D471" s="190">
        <v>16000</v>
      </c>
      <c r="E471" s="190">
        <v>57000</v>
      </c>
      <c r="F471" s="190">
        <v>300000</v>
      </c>
      <c r="G471" s="195">
        <v>300000</v>
      </c>
      <c r="H471" s="195">
        <v>150000</v>
      </c>
      <c r="I471" s="212"/>
    </row>
    <row r="472" spans="1:9" ht="15.75" thickBot="1" x14ac:dyDescent="0.3">
      <c r="A472" s="1260" t="s">
        <v>365</v>
      </c>
      <c r="B472" s="1261"/>
      <c r="C472" s="1262"/>
      <c r="D472" s="191">
        <v>1800000</v>
      </c>
      <c r="E472" s="191">
        <v>2213600</v>
      </c>
      <c r="F472" s="191">
        <v>4000000</v>
      </c>
      <c r="G472" s="196">
        <v>4000000</v>
      </c>
      <c r="H472" s="196">
        <f>SUM(H464:H471)</f>
        <v>2000000</v>
      </c>
      <c r="I472" s="212"/>
    </row>
    <row r="473" spans="1:9" ht="15.75" thickBot="1" x14ac:dyDescent="0.3">
      <c r="A473" s="187">
        <v>46</v>
      </c>
      <c r="B473" s="187">
        <v>12500800100</v>
      </c>
      <c r="C473" s="1257" t="s">
        <v>2567</v>
      </c>
      <c r="D473" s="1258"/>
      <c r="E473" s="1258"/>
      <c r="F473" s="1258"/>
      <c r="G473" s="1258"/>
      <c r="H473" s="1258"/>
      <c r="I473" s="212"/>
    </row>
    <row r="474" spans="1:9" ht="15.75" thickBot="1" x14ac:dyDescent="0.3">
      <c r="A474" s="188">
        <v>1</v>
      </c>
      <c r="B474" s="188">
        <v>22020101</v>
      </c>
      <c r="C474" s="189" t="s">
        <v>3387</v>
      </c>
      <c r="D474" s="190">
        <v>3663000</v>
      </c>
      <c r="E474" s="190">
        <v>6792000</v>
      </c>
      <c r="F474" s="190">
        <v>10000000</v>
      </c>
      <c r="G474" s="195">
        <v>10000000</v>
      </c>
      <c r="H474" s="195">
        <v>10000000</v>
      </c>
      <c r="I474" s="212"/>
    </row>
    <row r="475" spans="1:9" ht="15.75" thickBot="1" x14ac:dyDescent="0.3">
      <c r="A475" s="188">
        <v>2</v>
      </c>
      <c r="B475" s="188">
        <v>22020202</v>
      </c>
      <c r="C475" s="189" t="s">
        <v>3350</v>
      </c>
      <c r="D475" s="190">
        <v>315000</v>
      </c>
      <c r="E475" s="190">
        <v>400000</v>
      </c>
      <c r="F475" s="190">
        <v>2000000</v>
      </c>
      <c r="G475" s="195">
        <v>2000000</v>
      </c>
      <c r="H475" s="195">
        <v>2000000</v>
      </c>
      <c r="I475" s="212"/>
    </row>
    <row r="476" spans="1:9" ht="18.75" thickBot="1" x14ac:dyDescent="0.3">
      <c r="A476" s="188">
        <v>3</v>
      </c>
      <c r="B476" s="188">
        <v>22020301</v>
      </c>
      <c r="C476" s="189" t="s">
        <v>3352</v>
      </c>
      <c r="D476" s="190">
        <v>270000</v>
      </c>
      <c r="E476" s="190">
        <v>850000</v>
      </c>
      <c r="F476" s="190">
        <v>4500000</v>
      </c>
      <c r="G476" s="195">
        <v>4500000</v>
      </c>
      <c r="H476" s="195">
        <v>4500000</v>
      </c>
      <c r="I476" s="212"/>
    </row>
    <row r="477" spans="1:9" ht="15.75" thickBot="1" x14ac:dyDescent="0.3">
      <c r="A477" s="188">
        <v>4</v>
      </c>
      <c r="B477" s="188">
        <v>22020305</v>
      </c>
      <c r="C477" s="189" t="s">
        <v>3355</v>
      </c>
      <c r="D477" s="190">
        <v>62500</v>
      </c>
      <c r="E477" s="190">
        <v>475000</v>
      </c>
      <c r="F477" s="190">
        <v>1000000</v>
      </c>
      <c r="G477" s="195">
        <v>1000000</v>
      </c>
      <c r="H477" s="195">
        <v>1000000</v>
      </c>
      <c r="I477" s="212"/>
    </row>
    <row r="478" spans="1:9" ht="18.75" thickBot="1" x14ac:dyDescent="0.3">
      <c r="A478" s="188">
        <v>5</v>
      </c>
      <c r="B478" s="188">
        <v>22020401</v>
      </c>
      <c r="C478" s="189" t="s">
        <v>3356</v>
      </c>
      <c r="D478" s="190">
        <v>869150</v>
      </c>
      <c r="E478" s="190">
        <v>442400</v>
      </c>
      <c r="F478" s="190">
        <v>5000000</v>
      </c>
      <c r="G478" s="195">
        <v>5000000</v>
      </c>
      <c r="H478" s="195">
        <v>5000000</v>
      </c>
      <c r="I478" s="212"/>
    </row>
    <row r="479" spans="1:9" ht="15.75" thickBot="1" x14ac:dyDescent="0.3">
      <c r="A479" s="188">
        <v>6</v>
      </c>
      <c r="B479" s="188">
        <v>22020402</v>
      </c>
      <c r="C479" s="189" t="s">
        <v>3366</v>
      </c>
      <c r="D479" s="190">
        <v>235500</v>
      </c>
      <c r="E479" s="190">
        <v>643000</v>
      </c>
      <c r="F479" s="190">
        <v>2000000</v>
      </c>
      <c r="G479" s="195">
        <v>2000000</v>
      </c>
      <c r="H479" s="195">
        <v>2000000</v>
      </c>
      <c r="I479" s="212"/>
    </row>
    <row r="480" spans="1:9" ht="15.75" thickBot="1" x14ac:dyDescent="0.3">
      <c r="A480" s="188">
        <v>7</v>
      </c>
      <c r="B480" s="188">
        <v>22020501</v>
      </c>
      <c r="C480" s="189" t="s">
        <v>3370</v>
      </c>
      <c r="D480" s="190">
        <v>1829000</v>
      </c>
      <c r="E480" s="190">
        <v>257500</v>
      </c>
      <c r="F480" s="190">
        <v>5000000</v>
      </c>
      <c r="G480" s="195">
        <v>5000000</v>
      </c>
      <c r="H480" s="195">
        <v>5000000</v>
      </c>
      <c r="I480" s="212"/>
    </row>
    <row r="481" spans="1:9" ht="15.75" thickBot="1" x14ac:dyDescent="0.3">
      <c r="A481" s="188">
        <v>8</v>
      </c>
      <c r="B481" s="188">
        <v>22021007</v>
      </c>
      <c r="C481" s="189" t="s">
        <v>3362</v>
      </c>
      <c r="D481" s="190">
        <v>700000</v>
      </c>
      <c r="E481" s="190">
        <v>1440000</v>
      </c>
      <c r="F481" s="190">
        <v>2500000</v>
      </c>
      <c r="G481" s="195">
        <v>2500000</v>
      </c>
      <c r="H481" s="195">
        <v>2500000</v>
      </c>
      <c r="I481" s="212"/>
    </row>
    <row r="482" spans="1:9" ht="15.75" thickBot="1" x14ac:dyDescent="0.3">
      <c r="A482" s="1260" t="s">
        <v>365</v>
      </c>
      <c r="B482" s="1261"/>
      <c r="C482" s="1262"/>
      <c r="D482" s="191">
        <v>7944150</v>
      </c>
      <c r="E482" s="191">
        <v>11299900</v>
      </c>
      <c r="F482" s="191">
        <v>32000000</v>
      </c>
      <c r="G482" s="196">
        <v>32000000</v>
      </c>
      <c r="H482" s="196">
        <f>SUM(H474:H481)</f>
        <v>32000000</v>
      </c>
      <c r="I482" s="212"/>
    </row>
    <row r="483" spans="1:9" ht="15" customHeight="1" thickBot="1" x14ac:dyDescent="0.3">
      <c r="A483" s="187">
        <v>47</v>
      </c>
      <c r="B483" s="187">
        <v>14000100100</v>
      </c>
      <c r="C483" s="1257" t="s">
        <v>1835</v>
      </c>
      <c r="D483" s="1258"/>
      <c r="E483" s="1258"/>
      <c r="F483" s="1258"/>
      <c r="G483" s="1258"/>
      <c r="H483" s="1258"/>
      <c r="I483" s="212"/>
    </row>
    <row r="484" spans="1:9" ht="15.75" thickBot="1" x14ac:dyDescent="0.3">
      <c r="A484" s="188">
        <v>1</v>
      </c>
      <c r="B484" s="188">
        <v>22020102</v>
      </c>
      <c r="C484" s="189" t="s">
        <v>3349</v>
      </c>
      <c r="D484" s="190">
        <v>9500000</v>
      </c>
      <c r="E484" s="190">
        <v>13500000</v>
      </c>
      <c r="F484" s="190">
        <v>18000000</v>
      </c>
      <c r="G484" s="195">
        <v>20000000</v>
      </c>
      <c r="H484" s="195">
        <v>15000000</v>
      </c>
      <c r="I484" s="212"/>
    </row>
    <row r="485" spans="1:9" ht="15.75" thickBot="1" x14ac:dyDescent="0.3">
      <c r="A485" s="188">
        <v>2</v>
      </c>
      <c r="B485" s="188">
        <v>22020201</v>
      </c>
      <c r="C485" s="189" t="s">
        <v>3363</v>
      </c>
      <c r="D485" s="190">
        <v>1000000</v>
      </c>
      <c r="E485" s="190">
        <v>1499999</v>
      </c>
      <c r="F485" s="190">
        <v>2000000</v>
      </c>
      <c r="G485" s="195">
        <v>5000000</v>
      </c>
      <c r="H485" s="195">
        <v>5000000</v>
      </c>
      <c r="I485" s="212"/>
    </row>
    <row r="486" spans="1:9" ht="15.75" thickBot="1" x14ac:dyDescent="0.3">
      <c r="A486" s="188">
        <v>3</v>
      </c>
      <c r="B486" s="188">
        <v>22020202</v>
      </c>
      <c r="C486" s="189" t="s">
        <v>3350</v>
      </c>
      <c r="D486" s="190">
        <v>1000000</v>
      </c>
      <c r="E486" s="190">
        <v>750002</v>
      </c>
      <c r="F486" s="190">
        <v>1000000</v>
      </c>
      <c r="G486" s="195">
        <v>3000000</v>
      </c>
      <c r="H486" s="195">
        <v>3000000</v>
      </c>
      <c r="I486" s="212"/>
    </row>
    <row r="487" spans="1:9" ht="18.75" thickBot="1" x14ac:dyDescent="0.3">
      <c r="A487" s="188">
        <v>4</v>
      </c>
      <c r="B487" s="188">
        <v>22020301</v>
      </c>
      <c r="C487" s="189" t="s">
        <v>3352</v>
      </c>
      <c r="D487" s="190">
        <v>2000000</v>
      </c>
      <c r="E487" s="190">
        <v>2624999</v>
      </c>
      <c r="F487" s="190">
        <v>3500000</v>
      </c>
      <c r="G487" s="195">
        <v>5000000</v>
      </c>
      <c r="H487" s="195">
        <v>5000000</v>
      </c>
      <c r="I487" s="212"/>
    </row>
    <row r="488" spans="1:9" ht="15.75" thickBot="1" x14ac:dyDescent="0.3">
      <c r="A488" s="188">
        <v>5</v>
      </c>
      <c r="B488" s="188">
        <v>22020305</v>
      </c>
      <c r="C488" s="189" t="s">
        <v>3355</v>
      </c>
      <c r="D488" s="190">
        <v>500000</v>
      </c>
      <c r="E488" s="190">
        <v>750000</v>
      </c>
      <c r="F488" s="190">
        <v>1000000</v>
      </c>
      <c r="G488" s="195">
        <v>4000000</v>
      </c>
      <c r="H488" s="195">
        <v>3000000</v>
      </c>
      <c r="I488" s="212"/>
    </row>
    <row r="489" spans="1:9" ht="18.75" thickBot="1" x14ac:dyDescent="0.3">
      <c r="A489" s="188">
        <v>6</v>
      </c>
      <c r="B489" s="188">
        <v>22020401</v>
      </c>
      <c r="C489" s="189" t="s">
        <v>3356</v>
      </c>
      <c r="D489" s="190">
        <v>1700000</v>
      </c>
      <c r="E489" s="190">
        <v>3000000</v>
      </c>
      <c r="F489" s="190">
        <v>4000000</v>
      </c>
      <c r="G489" s="195">
        <v>4000000</v>
      </c>
      <c r="H489" s="195">
        <v>4000000</v>
      </c>
      <c r="I489" s="212"/>
    </row>
    <row r="490" spans="1:9" ht="15.75" thickBot="1" x14ac:dyDescent="0.3">
      <c r="A490" s="188">
        <v>7</v>
      </c>
      <c r="B490" s="188">
        <v>22020402</v>
      </c>
      <c r="C490" s="189" t="s">
        <v>3366</v>
      </c>
      <c r="D490" s="190">
        <v>1500000</v>
      </c>
      <c r="E490" s="190">
        <v>2250000</v>
      </c>
      <c r="F490" s="190">
        <v>3000000</v>
      </c>
      <c r="G490" s="195">
        <v>3000000</v>
      </c>
      <c r="H490" s="195">
        <v>3000000</v>
      </c>
      <c r="I490" s="212"/>
    </row>
    <row r="491" spans="1:9" ht="15.75" thickBot="1" x14ac:dyDescent="0.3">
      <c r="A491" s="188">
        <v>8</v>
      </c>
      <c r="B491" s="188">
        <v>22020501</v>
      </c>
      <c r="C491" s="189" t="s">
        <v>3370</v>
      </c>
      <c r="D491" s="190">
        <v>1700000</v>
      </c>
      <c r="E491" s="190">
        <v>3000000</v>
      </c>
      <c r="F491" s="190">
        <v>4000000</v>
      </c>
      <c r="G491" s="195">
        <v>5000000</v>
      </c>
      <c r="H491" s="195">
        <v>5000000</v>
      </c>
      <c r="I491" s="212"/>
    </row>
    <row r="492" spans="1:9" ht="15.75" thickBot="1" x14ac:dyDescent="0.3">
      <c r="A492" s="188">
        <v>9</v>
      </c>
      <c r="B492" s="188">
        <v>22020712</v>
      </c>
      <c r="C492" s="189" t="s">
        <v>3381</v>
      </c>
      <c r="D492" s="190">
        <v>300000</v>
      </c>
      <c r="E492" s="190">
        <v>375000</v>
      </c>
      <c r="F492" s="190">
        <v>500000</v>
      </c>
      <c r="G492" s="195">
        <v>3000000</v>
      </c>
      <c r="H492" s="195">
        <v>3000000</v>
      </c>
      <c r="I492" s="212"/>
    </row>
    <row r="493" spans="1:9" ht="15.75" thickBot="1" x14ac:dyDescent="0.3">
      <c r="A493" s="188">
        <v>10</v>
      </c>
      <c r="B493" s="188">
        <v>22020803</v>
      </c>
      <c r="C493" s="189" t="s">
        <v>3373</v>
      </c>
      <c r="D493" s="190">
        <v>902000</v>
      </c>
      <c r="E493" s="190">
        <v>1872000</v>
      </c>
      <c r="F493" s="190">
        <v>2500000</v>
      </c>
      <c r="G493" s="195">
        <v>5000000</v>
      </c>
      <c r="H493" s="195">
        <v>3000000</v>
      </c>
      <c r="I493" s="212"/>
    </row>
    <row r="494" spans="1:9" ht="15.75" thickBot="1" x14ac:dyDescent="0.3">
      <c r="A494" s="188">
        <v>11</v>
      </c>
      <c r="B494" s="188">
        <v>22021007</v>
      </c>
      <c r="C494" s="189" t="s">
        <v>3362</v>
      </c>
      <c r="D494" s="190">
        <v>300000</v>
      </c>
      <c r="E494" s="190">
        <v>375000</v>
      </c>
      <c r="F494" s="190">
        <v>500000</v>
      </c>
      <c r="G494" s="195">
        <v>3000000</v>
      </c>
      <c r="H494" s="195">
        <v>3000000</v>
      </c>
      <c r="I494" s="212"/>
    </row>
    <row r="495" spans="1:9" ht="15.75" thickBot="1" x14ac:dyDescent="0.3">
      <c r="A495" s="1260" t="s">
        <v>365</v>
      </c>
      <c r="B495" s="1261"/>
      <c r="C495" s="1262"/>
      <c r="D495" s="191">
        <v>20402000</v>
      </c>
      <c r="E495" s="191">
        <v>29997000</v>
      </c>
      <c r="F495" s="191">
        <v>40000000</v>
      </c>
      <c r="G495" s="196">
        <v>60000000</v>
      </c>
      <c r="H495" s="196">
        <f>SUM(H484:H494)</f>
        <v>52000000</v>
      </c>
      <c r="I495" s="212"/>
    </row>
    <row r="496" spans="1:9" ht="15" customHeight="1" thickBot="1" x14ac:dyDescent="0.3">
      <c r="A496" s="187">
        <v>48</v>
      </c>
      <c r="B496" s="187">
        <v>14000200100</v>
      </c>
      <c r="C496" s="1257" t="s">
        <v>1728</v>
      </c>
      <c r="D496" s="1258"/>
      <c r="E496" s="1258"/>
      <c r="F496" s="1258"/>
      <c r="G496" s="1258"/>
      <c r="H496" s="1258"/>
      <c r="I496" s="212"/>
    </row>
    <row r="497" spans="1:9" ht="15.75" thickBot="1" x14ac:dyDescent="0.3">
      <c r="A497" s="188">
        <v>1</v>
      </c>
      <c r="B497" s="188">
        <v>22020102</v>
      </c>
      <c r="C497" s="189" t="s">
        <v>3349</v>
      </c>
      <c r="D497" s="190">
        <v>2738500</v>
      </c>
      <c r="E497" s="190">
        <v>2394000</v>
      </c>
      <c r="F497" s="190">
        <v>4100000</v>
      </c>
      <c r="G497" s="195">
        <v>4100000</v>
      </c>
      <c r="H497" s="195">
        <v>4100000</v>
      </c>
      <c r="I497" s="212"/>
    </row>
    <row r="498" spans="1:9" ht="15.75" thickBot="1" x14ac:dyDescent="0.3">
      <c r="A498" s="188">
        <v>2</v>
      </c>
      <c r="B498" s="188">
        <v>22020202</v>
      </c>
      <c r="C498" s="189" t="s">
        <v>3350</v>
      </c>
      <c r="D498" s="190">
        <v>21500</v>
      </c>
      <c r="E498" s="190">
        <v>82700</v>
      </c>
      <c r="F498" s="190">
        <v>100000</v>
      </c>
      <c r="G498" s="195">
        <v>100000</v>
      </c>
      <c r="H498" s="195">
        <v>100000</v>
      </c>
      <c r="I498" s="212"/>
    </row>
    <row r="499" spans="1:9" ht="18.75" thickBot="1" x14ac:dyDescent="0.3">
      <c r="A499" s="188">
        <v>3</v>
      </c>
      <c r="B499" s="188">
        <v>22020301</v>
      </c>
      <c r="C499" s="189" t="s">
        <v>3352</v>
      </c>
      <c r="D499" s="190">
        <v>548500</v>
      </c>
      <c r="E499" s="190">
        <v>1550000</v>
      </c>
      <c r="F499" s="190">
        <v>2200000</v>
      </c>
      <c r="G499" s="195">
        <v>2200000</v>
      </c>
      <c r="H499" s="195">
        <v>2200000</v>
      </c>
      <c r="I499" s="212"/>
    </row>
    <row r="500" spans="1:9" ht="15.75" thickBot="1" x14ac:dyDescent="0.3">
      <c r="A500" s="188">
        <v>4</v>
      </c>
      <c r="B500" s="188">
        <v>22020305</v>
      </c>
      <c r="C500" s="189" t="s">
        <v>3355</v>
      </c>
      <c r="D500" s="190">
        <v>270100</v>
      </c>
      <c r="E500" s="190">
        <v>608500</v>
      </c>
      <c r="F500" s="190">
        <v>1400000</v>
      </c>
      <c r="G500" s="195">
        <v>1400000</v>
      </c>
      <c r="H500" s="195">
        <v>1400000</v>
      </c>
      <c r="I500" s="212"/>
    </row>
    <row r="501" spans="1:9" ht="18.75" thickBot="1" x14ac:dyDescent="0.3">
      <c r="A501" s="188">
        <v>5</v>
      </c>
      <c r="B501" s="188">
        <v>22020401</v>
      </c>
      <c r="C501" s="189" t="s">
        <v>3356</v>
      </c>
      <c r="D501" s="190">
        <v>2402500</v>
      </c>
      <c r="E501" s="190">
        <v>2241550</v>
      </c>
      <c r="F501" s="190">
        <v>3000000</v>
      </c>
      <c r="G501" s="195">
        <v>3000000</v>
      </c>
      <c r="H501" s="195">
        <v>3000000</v>
      </c>
      <c r="I501" s="212"/>
    </row>
    <row r="502" spans="1:9" ht="15.75" thickBot="1" x14ac:dyDescent="0.3">
      <c r="A502" s="188">
        <v>6</v>
      </c>
      <c r="B502" s="188">
        <v>22020402</v>
      </c>
      <c r="C502" s="189" t="s">
        <v>3366</v>
      </c>
      <c r="D502" s="190">
        <v>267950</v>
      </c>
      <c r="E502" s="190">
        <v>391100</v>
      </c>
      <c r="F502" s="190">
        <v>500000</v>
      </c>
      <c r="G502" s="195">
        <v>500000</v>
      </c>
      <c r="H502" s="195">
        <v>500000</v>
      </c>
      <c r="I502" s="212"/>
    </row>
    <row r="503" spans="1:9" ht="15.75" thickBot="1" x14ac:dyDescent="0.3">
      <c r="A503" s="188">
        <v>7</v>
      </c>
      <c r="B503" s="188">
        <v>22020501</v>
      </c>
      <c r="C503" s="189" t="s">
        <v>3370</v>
      </c>
      <c r="D503" s="190">
        <v>1793500</v>
      </c>
      <c r="E503" s="190">
        <v>2410250</v>
      </c>
      <c r="F503" s="190">
        <v>5000000</v>
      </c>
      <c r="G503" s="195">
        <v>3500000</v>
      </c>
      <c r="H503" s="195">
        <v>3500000</v>
      </c>
      <c r="I503" s="212"/>
    </row>
    <row r="504" spans="1:9" ht="15.75" thickBot="1" x14ac:dyDescent="0.3">
      <c r="A504" s="188">
        <v>8</v>
      </c>
      <c r="B504" s="188">
        <v>22021007</v>
      </c>
      <c r="C504" s="189" t="s">
        <v>3362</v>
      </c>
      <c r="D504" s="190">
        <v>150150</v>
      </c>
      <c r="E504" s="190">
        <v>163900</v>
      </c>
      <c r="F504" s="190">
        <v>200000</v>
      </c>
      <c r="G504" s="195">
        <v>200000</v>
      </c>
      <c r="H504" s="195">
        <v>200000</v>
      </c>
      <c r="I504" s="212"/>
    </row>
    <row r="505" spans="1:9" ht="15.75" thickBot="1" x14ac:dyDescent="0.3">
      <c r="A505" s="188">
        <v>9</v>
      </c>
      <c r="B505" s="188">
        <v>41040105</v>
      </c>
      <c r="C505" s="189" t="s">
        <v>3382</v>
      </c>
      <c r="D505" s="190">
        <v>410300</v>
      </c>
      <c r="E505" s="192">
        <v>0</v>
      </c>
      <c r="F505" s="192">
        <v>0</v>
      </c>
      <c r="G505" s="197">
        <v>0</v>
      </c>
      <c r="H505" s="195">
        <v>0</v>
      </c>
      <c r="I505" s="212"/>
    </row>
    <row r="506" spans="1:9" ht="15.75" thickBot="1" x14ac:dyDescent="0.3">
      <c r="A506" s="1260" t="s">
        <v>365</v>
      </c>
      <c r="B506" s="1261"/>
      <c r="C506" s="1262"/>
      <c r="D506" s="191">
        <v>8603000</v>
      </c>
      <c r="E506" s="191">
        <v>9842000</v>
      </c>
      <c r="F506" s="191">
        <v>16500000</v>
      </c>
      <c r="G506" s="196">
        <v>15000000</v>
      </c>
      <c r="H506" s="196">
        <f>SUM(H497:H505)</f>
        <v>15000000</v>
      </c>
      <c r="I506" s="212"/>
    </row>
    <row r="507" spans="1:9" ht="15.75" thickBot="1" x14ac:dyDescent="0.3">
      <c r="A507" s="187">
        <v>49</v>
      </c>
      <c r="B507" s="187">
        <v>14700100100</v>
      </c>
      <c r="C507" s="1257" t="s">
        <v>280</v>
      </c>
      <c r="D507" s="1258"/>
      <c r="E507" s="1258"/>
      <c r="F507" s="1258"/>
      <c r="G507" s="1258"/>
      <c r="H507" s="1258"/>
      <c r="I507" s="212"/>
    </row>
    <row r="508" spans="1:9" ht="15.75" thickBot="1" x14ac:dyDescent="0.3">
      <c r="A508" s="188">
        <v>1</v>
      </c>
      <c r="B508" s="188">
        <v>22020102</v>
      </c>
      <c r="C508" s="189" t="s">
        <v>3349</v>
      </c>
      <c r="D508" s="190">
        <v>3317500</v>
      </c>
      <c r="E508" s="190">
        <v>3491000</v>
      </c>
      <c r="F508" s="190">
        <v>5000000</v>
      </c>
      <c r="G508" s="195">
        <v>10000000</v>
      </c>
      <c r="H508" s="195">
        <v>10000000</v>
      </c>
      <c r="I508" s="212"/>
    </row>
    <row r="509" spans="1:9" ht="15.75" thickBot="1" x14ac:dyDescent="0.3">
      <c r="A509" s="188">
        <v>2</v>
      </c>
      <c r="B509" s="188">
        <v>22020201</v>
      </c>
      <c r="C509" s="189" t="s">
        <v>3363</v>
      </c>
      <c r="D509" s="190">
        <v>245000</v>
      </c>
      <c r="E509" s="190">
        <v>857800</v>
      </c>
      <c r="F509" s="190">
        <v>1500000</v>
      </c>
      <c r="G509" s="195">
        <v>2000000</v>
      </c>
      <c r="H509" s="195">
        <v>2000000</v>
      </c>
      <c r="I509" s="212"/>
    </row>
    <row r="510" spans="1:9" ht="15.75" thickBot="1" x14ac:dyDescent="0.3">
      <c r="A510" s="188">
        <v>3</v>
      </c>
      <c r="B510" s="188">
        <v>22020202</v>
      </c>
      <c r="C510" s="189" t="s">
        <v>3350</v>
      </c>
      <c r="D510" s="190">
        <v>148200</v>
      </c>
      <c r="E510" s="190">
        <v>235500</v>
      </c>
      <c r="F510" s="190">
        <v>1000000</v>
      </c>
      <c r="G510" s="195">
        <v>1000000</v>
      </c>
      <c r="H510" s="195">
        <v>1000000</v>
      </c>
      <c r="I510" s="212"/>
    </row>
    <row r="511" spans="1:9" ht="18.75" thickBot="1" x14ac:dyDescent="0.3">
      <c r="A511" s="188">
        <v>4</v>
      </c>
      <c r="B511" s="188">
        <v>22020301</v>
      </c>
      <c r="C511" s="189" t="s">
        <v>3352</v>
      </c>
      <c r="D511" s="190">
        <v>142500</v>
      </c>
      <c r="E511" s="190">
        <v>217500</v>
      </c>
      <c r="F511" s="190">
        <v>2700000</v>
      </c>
      <c r="G511" s="195">
        <v>3000000</v>
      </c>
      <c r="H511" s="195">
        <v>800000</v>
      </c>
      <c r="I511" s="212"/>
    </row>
    <row r="512" spans="1:9" ht="15.75" thickBot="1" x14ac:dyDescent="0.3">
      <c r="A512" s="188">
        <v>5</v>
      </c>
      <c r="B512" s="188">
        <v>22020305</v>
      </c>
      <c r="C512" s="189" t="s">
        <v>3355</v>
      </c>
      <c r="D512" s="190">
        <v>193200</v>
      </c>
      <c r="E512" s="190">
        <v>23000</v>
      </c>
      <c r="F512" s="190">
        <v>1300000</v>
      </c>
      <c r="G512" s="195">
        <v>2000000</v>
      </c>
      <c r="H512" s="195">
        <v>1000000</v>
      </c>
      <c r="I512" s="212"/>
    </row>
    <row r="513" spans="1:9" ht="18.75" thickBot="1" x14ac:dyDescent="0.3">
      <c r="A513" s="188">
        <v>6</v>
      </c>
      <c r="B513" s="188">
        <v>22020401</v>
      </c>
      <c r="C513" s="189" t="s">
        <v>3356</v>
      </c>
      <c r="D513" s="190">
        <v>614700</v>
      </c>
      <c r="E513" s="190">
        <v>650200</v>
      </c>
      <c r="F513" s="190">
        <v>2000000</v>
      </c>
      <c r="G513" s="195">
        <v>4000000</v>
      </c>
      <c r="H513" s="195">
        <v>1000000</v>
      </c>
      <c r="I513" s="212"/>
    </row>
    <row r="514" spans="1:9" ht="15.75" thickBot="1" x14ac:dyDescent="0.3">
      <c r="A514" s="188">
        <v>7</v>
      </c>
      <c r="B514" s="188">
        <v>22020402</v>
      </c>
      <c r="C514" s="189" t="s">
        <v>3366</v>
      </c>
      <c r="D514" s="190">
        <v>605900</v>
      </c>
      <c r="E514" s="190">
        <v>590944.43999999994</v>
      </c>
      <c r="F514" s="190">
        <v>1500000</v>
      </c>
      <c r="G514" s="195">
        <v>2000000</v>
      </c>
      <c r="H514" s="195">
        <v>1000000</v>
      </c>
      <c r="I514" s="212"/>
    </row>
    <row r="515" spans="1:9" ht="15.75" thickBot="1" x14ac:dyDescent="0.3">
      <c r="A515" s="188">
        <v>8</v>
      </c>
      <c r="B515" s="188">
        <v>22020501</v>
      </c>
      <c r="C515" s="189" t="s">
        <v>3370</v>
      </c>
      <c r="D515" s="190">
        <v>129000</v>
      </c>
      <c r="E515" s="190">
        <v>1454500</v>
      </c>
      <c r="F515" s="190">
        <v>5000000</v>
      </c>
      <c r="G515" s="195">
        <v>10000000</v>
      </c>
      <c r="H515" s="195">
        <v>2000000</v>
      </c>
      <c r="I515" s="212"/>
    </row>
    <row r="516" spans="1:9" ht="15.75" thickBot="1" x14ac:dyDescent="0.3">
      <c r="A516" s="188">
        <v>9</v>
      </c>
      <c r="B516" s="188">
        <v>22021001</v>
      </c>
      <c r="C516" s="189" t="s">
        <v>3360</v>
      </c>
      <c r="D516" s="190">
        <v>80000</v>
      </c>
      <c r="E516" s="190">
        <v>95000</v>
      </c>
      <c r="F516" s="190">
        <v>500000</v>
      </c>
      <c r="G516" s="195">
        <v>2000000</v>
      </c>
      <c r="H516" s="195">
        <v>1000000</v>
      </c>
      <c r="I516" s="212"/>
    </row>
    <row r="517" spans="1:9" ht="15.75" thickBot="1" x14ac:dyDescent="0.3">
      <c r="A517" s="188">
        <v>10</v>
      </c>
      <c r="B517" s="188">
        <v>22021007</v>
      </c>
      <c r="C517" s="189" t="s">
        <v>3362</v>
      </c>
      <c r="D517" s="190">
        <v>419000</v>
      </c>
      <c r="E517" s="190">
        <v>397000</v>
      </c>
      <c r="F517" s="190">
        <v>3500000</v>
      </c>
      <c r="G517" s="195">
        <v>4000000</v>
      </c>
      <c r="H517" s="195">
        <v>1000000</v>
      </c>
      <c r="I517" s="212"/>
    </row>
    <row r="518" spans="1:9" ht="15.75" thickBot="1" x14ac:dyDescent="0.3">
      <c r="A518" s="1260" t="s">
        <v>365</v>
      </c>
      <c r="B518" s="1261"/>
      <c r="C518" s="1262"/>
      <c r="D518" s="191">
        <v>5895000</v>
      </c>
      <c r="E518" s="191">
        <v>8012444.4400000004</v>
      </c>
      <c r="F518" s="191">
        <v>24000000</v>
      </c>
      <c r="G518" s="196">
        <v>40000000</v>
      </c>
      <c r="H518" s="196">
        <f>SUM(H508:H517)</f>
        <v>20800000</v>
      </c>
      <c r="I518" s="212"/>
    </row>
    <row r="519" spans="1:9" ht="15" customHeight="1" thickBot="1" x14ac:dyDescent="0.3">
      <c r="A519" s="187">
        <v>50</v>
      </c>
      <c r="B519" s="187">
        <v>14800100100</v>
      </c>
      <c r="C519" s="1257" t="s">
        <v>2039</v>
      </c>
      <c r="D519" s="1258"/>
      <c r="E519" s="1258"/>
      <c r="F519" s="1258"/>
      <c r="G519" s="1258"/>
      <c r="H519" s="1258"/>
      <c r="I519" s="212"/>
    </row>
    <row r="520" spans="1:9" ht="15.75" thickBot="1" x14ac:dyDescent="0.3">
      <c r="A520" s="188">
        <v>1</v>
      </c>
      <c r="B520" s="188">
        <v>22020102</v>
      </c>
      <c r="C520" s="189" t="s">
        <v>3349</v>
      </c>
      <c r="D520" s="190">
        <v>7354600</v>
      </c>
      <c r="E520" s="190">
        <v>6022000</v>
      </c>
      <c r="F520" s="190">
        <v>9500000</v>
      </c>
      <c r="G520" s="195">
        <v>8500000</v>
      </c>
      <c r="H520" s="195">
        <v>8000000</v>
      </c>
      <c r="I520" s="212"/>
    </row>
    <row r="521" spans="1:9" ht="15.75" thickBot="1" x14ac:dyDescent="0.3">
      <c r="A521" s="188">
        <v>2</v>
      </c>
      <c r="B521" s="188">
        <v>22020201</v>
      </c>
      <c r="C521" s="189" t="s">
        <v>3363</v>
      </c>
      <c r="D521" s="190">
        <v>220450</v>
      </c>
      <c r="E521" s="190">
        <v>640000</v>
      </c>
      <c r="F521" s="190">
        <v>2400000</v>
      </c>
      <c r="G521" s="195">
        <v>1400000</v>
      </c>
      <c r="H521" s="195">
        <v>1400000</v>
      </c>
      <c r="I521" s="212"/>
    </row>
    <row r="522" spans="1:9" ht="18.75" thickBot="1" x14ac:dyDescent="0.3">
      <c r="A522" s="188">
        <v>3</v>
      </c>
      <c r="B522" s="188">
        <v>22020301</v>
      </c>
      <c r="C522" s="189" t="s">
        <v>3352</v>
      </c>
      <c r="D522" s="190">
        <v>274000</v>
      </c>
      <c r="E522" s="190">
        <v>575000</v>
      </c>
      <c r="F522" s="190">
        <v>1500000</v>
      </c>
      <c r="G522" s="195">
        <v>1500000</v>
      </c>
      <c r="H522" s="195">
        <v>1500000</v>
      </c>
      <c r="I522" s="212"/>
    </row>
    <row r="523" spans="1:9" ht="15.75" thickBot="1" x14ac:dyDescent="0.3">
      <c r="A523" s="188">
        <v>4</v>
      </c>
      <c r="B523" s="188">
        <v>22020305</v>
      </c>
      <c r="C523" s="189" t="s">
        <v>3355</v>
      </c>
      <c r="D523" s="190">
        <v>179000</v>
      </c>
      <c r="E523" s="190">
        <v>590000</v>
      </c>
      <c r="F523" s="190">
        <v>1500000</v>
      </c>
      <c r="G523" s="195">
        <v>1500000</v>
      </c>
      <c r="H523" s="195">
        <v>1500000</v>
      </c>
      <c r="I523" s="212"/>
    </row>
    <row r="524" spans="1:9" ht="18.75" thickBot="1" x14ac:dyDescent="0.3">
      <c r="A524" s="188">
        <v>5</v>
      </c>
      <c r="B524" s="188">
        <v>22020401</v>
      </c>
      <c r="C524" s="189" t="s">
        <v>3356</v>
      </c>
      <c r="D524" s="190">
        <v>1193100</v>
      </c>
      <c r="E524" s="190">
        <v>1177000</v>
      </c>
      <c r="F524" s="190">
        <v>2200000</v>
      </c>
      <c r="G524" s="195">
        <v>1800000</v>
      </c>
      <c r="H524" s="195">
        <v>1800000</v>
      </c>
      <c r="I524" s="212"/>
    </row>
    <row r="525" spans="1:9" ht="15.75" thickBot="1" x14ac:dyDescent="0.3">
      <c r="A525" s="188">
        <v>6</v>
      </c>
      <c r="B525" s="188">
        <v>22020402</v>
      </c>
      <c r="C525" s="189" t="s">
        <v>3366</v>
      </c>
      <c r="D525" s="190">
        <v>412800</v>
      </c>
      <c r="E525" s="190">
        <v>450000</v>
      </c>
      <c r="F525" s="190">
        <v>1100000</v>
      </c>
      <c r="G525" s="195">
        <v>1100000</v>
      </c>
      <c r="H525" s="195">
        <v>1100000</v>
      </c>
      <c r="I525" s="212"/>
    </row>
    <row r="526" spans="1:9" ht="15.75" thickBot="1" x14ac:dyDescent="0.3">
      <c r="A526" s="188">
        <v>7</v>
      </c>
      <c r="B526" s="188">
        <v>22020501</v>
      </c>
      <c r="C526" s="189" t="s">
        <v>3370</v>
      </c>
      <c r="D526" s="192">
        <v>0</v>
      </c>
      <c r="E526" s="192">
        <v>0</v>
      </c>
      <c r="F526" s="192">
        <v>0</v>
      </c>
      <c r="G526" s="195">
        <v>2600000</v>
      </c>
      <c r="H526" s="195">
        <v>2600000</v>
      </c>
      <c r="I526" s="212"/>
    </row>
    <row r="527" spans="1:9" ht="15.75" thickBot="1" x14ac:dyDescent="0.3">
      <c r="A527" s="188">
        <v>8</v>
      </c>
      <c r="B527" s="188">
        <v>22021001</v>
      </c>
      <c r="C527" s="189" t="s">
        <v>3360</v>
      </c>
      <c r="D527" s="190">
        <v>167000</v>
      </c>
      <c r="E527" s="190">
        <v>354000</v>
      </c>
      <c r="F527" s="190">
        <v>800000</v>
      </c>
      <c r="G527" s="195">
        <v>800000</v>
      </c>
      <c r="H527" s="195">
        <v>800000</v>
      </c>
      <c r="I527" s="212"/>
    </row>
    <row r="528" spans="1:9" ht="15.75" thickBot="1" x14ac:dyDescent="0.3">
      <c r="A528" s="188">
        <v>9</v>
      </c>
      <c r="B528" s="188">
        <v>22021007</v>
      </c>
      <c r="C528" s="189" t="s">
        <v>3362</v>
      </c>
      <c r="D528" s="190">
        <v>465000</v>
      </c>
      <c r="E528" s="190">
        <v>692000</v>
      </c>
      <c r="F528" s="190">
        <v>1000000</v>
      </c>
      <c r="G528" s="195">
        <v>800000</v>
      </c>
      <c r="H528" s="195">
        <v>800000</v>
      </c>
      <c r="I528" s="212"/>
    </row>
    <row r="529" spans="1:9" ht="15.75" thickBot="1" x14ac:dyDescent="0.3">
      <c r="A529" s="1260" t="s">
        <v>365</v>
      </c>
      <c r="B529" s="1261"/>
      <c r="C529" s="1262"/>
      <c r="D529" s="191">
        <v>10265950</v>
      </c>
      <c r="E529" s="191">
        <v>10500000</v>
      </c>
      <c r="F529" s="191">
        <v>20000000</v>
      </c>
      <c r="G529" s="196">
        <v>20000000</v>
      </c>
      <c r="H529" s="196">
        <f>SUM(H520:H528)</f>
        <v>19500000</v>
      </c>
      <c r="I529" s="212"/>
    </row>
    <row r="530" spans="1:9" ht="15" customHeight="1" thickBot="1" x14ac:dyDescent="0.3">
      <c r="A530" s="187">
        <v>51</v>
      </c>
      <c r="B530" s="187">
        <v>14800100200</v>
      </c>
      <c r="C530" s="1257" t="s">
        <v>3086</v>
      </c>
      <c r="D530" s="1258"/>
      <c r="E530" s="1258"/>
      <c r="F530" s="1258"/>
      <c r="G530" s="1258"/>
      <c r="H530" s="1258"/>
      <c r="I530" s="212"/>
    </row>
    <row r="531" spans="1:9" ht="15.75" thickBot="1" x14ac:dyDescent="0.3">
      <c r="A531" s="188">
        <v>1</v>
      </c>
      <c r="B531" s="188">
        <v>22020102</v>
      </c>
      <c r="C531" s="189" t="s">
        <v>3349</v>
      </c>
      <c r="D531" s="190">
        <v>553100</v>
      </c>
      <c r="E531" s="190">
        <v>602000</v>
      </c>
      <c r="F531" s="190">
        <v>3000000</v>
      </c>
      <c r="G531" s="195">
        <v>1800000</v>
      </c>
      <c r="H531" s="195">
        <v>1480000</v>
      </c>
      <c r="I531" s="212"/>
    </row>
    <row r="532" spans="1:9" ht="15.75" thickBot="1" x14ac:dyDescent="0.3">
      <c r="A532" s="188">
        <v>2</v>
      </c>
      <c r="B532" s="188">
        <v>22020201</v>
      </c>
      <c r="C532" s="189" t="s">
        <v>3363</v>
      </c>
      <c r="D532" s="190">
        <v>50000</v>
      </c>
      <c r="E532" s="190">
        <v>70000</v>
      </c>
      <c r="F532" s="190">
        <v>1200000</v>
      </c>
      <c r="G532" s="195">
        <v>500000</v>
      </c>
      <c r="H532" s="195">
        <v>500000</v>
      </c>
      <c r="I532" s="212"/>
    </row>
    <row r="533" spans="1:9" ht="15.75" thickBot="1" x14ac:dyDescent="0.3">
      <c r="A533" s="188">
        <v>3</v>
      </c>
      <c r="B533" s="188">
        <v>22020202</v>
      </c>
      <c r="C533" s="189" t="s">
        <v>3350</v>
      </c>
      <c r="D533" s="192">
        <v>0</v>
      </c>
      <c r="E533" s="190">
        <v>70000</v>
      </c>
      <c r="F533" s="190">
        <v>2000000</v>
      </c>
      <c r="G533" s="195">
        <v>200000</v>
      </c>
      <c r="H533" s="195">
        <v>200000</v>
      </c>
      <c r="I533" s="212"/>
    </row>
    <row r="534" spans="1:9" ht="18.75" thickBot="1" x14ac:dyDescent="0.3">
      <c r="A534" s="188">
        <v>4</v>
      </c>
      <c r="B534" s="188">
        <v>22020301</v>
      </c>
      <c r="C534" s="189" t="s">
        <v>3352</v>
      </c>
      <c r="D534" s="190">
        <v>426400</v>
      </c>
      <c r="E534" s="190">
        <v>125000</v>
      </c>
      <c r="F534" s="190">
        <v>1000000</v>
      </c>
      <c r="G534" s="195">
        <v>200000</v>
      </c>
      <c r="H534" s="195">
        <v>200000</v>
      </c>
      <c r="I534" s="212"/>
    </row>
    <row r="535" spans="1:9" ht="15.75" thickBot="1" x14ac:dyDescent="0.3">
      <c r="A535" s="188">
        <v>5</v>
      </c>
      <c r="B535" s="188">
        <v>22020402</v>
      </c>
      <c r="C535" s="189" t="s">
        <v>3366</v>
      </c>
      <c r="D535" s="190">
        <v>168000</v>
      </c>
      <c r="E535" s="190">
        <v>200000</v>
      </c>
      <c r="F535" s="190">
        <v>2300000</v>
      </c>
      <c r="G535" s="195">
        <v>800000</v>
      </c>
      <c r="H535" s="195">
        <v>800000</v>
      </c>
      <c r="I535" s="212"/>
    </row>
    <row r="536" spans="1:9" ht="15.75" thickBot="1" x14ac:dyDescent="0.3">
      <c r="A536" s="188">
        <v>6</v>
      </c>
      <c r="B536" s="188">
        <v>22020501</v>
      </c>
      <c r="C536" s="189" t="s">
        <v>3370</v>
      </c>
      <c r="D536" s="192">
        <v>0</v>
      </c>
      <c r="E536" s="192">
        <v>0</v>
      </c>
      <c r="F536" s="192">
        <v>0</v>
      </c>
      <c r="G536" s="195">
        <v>1400000</v>
      </c>
      <c r="H536" s="195">
        <v>1400000</v>
      </c>
      <c r="I536" s="212"/>
    </row>
    <row r="537" spans="1:9" ht="15.75" thickBot="1" x14ac:dyDescent="0.3">
      <c r="A537" s="188">
        <v>7</v>
      </c>
      <c r="B537" s="188">
        <v>22021007</v>
      </c>
      <c r="C537" s="189" t="s">
        <v>3362</v>
      </c>
      <c r="D537" s="190">
        <v>220000</v>
      </c>
      <c r="E537" s="190">
        <v>95000</v>
      </c>
      <c r="F537" s="190">
        <v>1300000</v>
      </c>
      <c r="G537" s="195">
        <v>100000</v>
      </c>
      <c r="H537" s="195">
        <v>100000</v>
      </c>
      <c r="I537" s="212"/>
    </row>
    <row r="538" spans="1:9" ht="15.75" thickBot="1" x14ac:dyDescent="0.3">
      <c r="A538" s="1260" t="s">
        <v>365</v>
      </c>
      <c r="B538" s="1261"/>
      <c r="C538" s="1262"/>
      <c r="D538" s="191">
        <v>1417500</v>
      </c>
      <c r="E538" s="191">
        <v>1162000</v>
      </c>
      <c r="F538" s="191">
        <v>10800000</v>
      </c>
      <c r="G538" s="196">
        <v>5000000</v>
      </c>
      <c r="H538" s="196">
        <f>SUM(H531:H537)</f>
        <v>4680000</v>
      </c>
      <c r="I538" s="212"/>
    </row>
    <row r="539" spans="1:9" ht="15" customHeight="1" thickBot="1" x14ac:dyDescent="0.3">
      <c r="A539" s="187">
        <v>53</v>
      </c>
      <c r="B539" s="187">
        <v>21502100100</v>
      </c>
      <c r="C539" s="1257" t="s">
        <v>3032</v>
      </c>
      <c r="D539" s="1258"/>
      <c r="E539" s="1258"/>
      <c r="F539" s="1258"/>
      <c r="G539" s="1258"/>
      <c r="H539" s="1258"/>
      <c r="I539" s="212"/>
    </row>
    <row r="540" spans="1:9" ht="15.75" thickBot="1" x14ac:dyDescent="0.3">
      <c r="A540" s="188">
        <v>1</v>
      </c>
      <c r="B540" s="188">
        <v>22020101</v>
      </c>
      <c r="C540" s="189" t="s">
        <v>3387</v>
      </c>
      <c r="D540" s="190">
        <v>108081</v>
      </c>
      <c r="E540" s="190">
        <v>44460</v>
      </c>
      <c r="F540" s="190">
        <v>250000</v>
      </c>
      <c r="G540" s="195">
        <v>140000</v>
      </c>
      <c r="H540" s="195">
        <v>140000</v>
      </c>
      <c r="I540" s="212"/>
    </row>
    <row r="541" spans="1:9" ht="15.75" thickBot="1" x14ac:dyDescent="0.3">
      <c r="A541" s="188">
        <v>2</v>
      </c>
      <c r="B541" s="188">
        <v>22020102</v>
      </c>
      <c r="C541" s="189" t="s">
        <v>3349</v>
      </c>
      <c r="D541" s="190">
        <v>24028</v>
      </c>
      <c r="E541" s="190">
        <v>44460</v>
      </c>
      <c r="F541" s="190">
        <v>250000</v>
      </c>
      <c r="G541" s="195">
        <v>140000</v>
      </c>
      <c r="H541" s="195">
        <v>140000</v>
      </c>
      <c r="I541" s="212"/>
    </row>
    <row r="542" spans="1:9" ht="15.75" thickBot="1" x14ac:dyDescent="0.3">
      <c r="A542" s="188">
        <v>3</v>
      </c>
      <c r="B542" s="188">
        <v>22020201</v>
      </c>
      <c r="C542" s="189" t="s">
        <v>3363</v>
      </c>
      <c r="D542" s="190">
        <v>18016</v>
      </c>
      <c r="E542" s="190">
        <v>16100</v>
      </c>
      <c r="F542" s="190">
        <v>90000</v>
      </c>
      <c r="G542" s="195">
        <v>50000</v>
      </c>
      <c r="H542" s="195">
        <v>50000</v>
      </c>
      <c r="I542" s="212"/>
    </row>
    <row r="543" spans="1:9" ht="15.75" thickBot="1" x14ac:dyDescent="0.3">
      <c r="A543" s="188">
        <v>4</v>
      </c>
      <c r="B543" s="188">
        <v>22020202</v>
      </c>
      <c r="C543" s="189" t="s">
        <v>3350</v>
      </c>
      <c r="D543" s="190">
        <v>48038</v>
      </c>
      <c r="E543" s="190">
        <v>16100</v>
      </c>
      <c r="F543" s="190">
        <v>90000</v>
      </c>
      <c r="G543" s="195">
        <v>50000</v>
      </c>
      <c r="H543" s="195">
        <v>50000</v>
      </c>
      <c r="I543" s="212"/>
    </row>
    <row r="544" spans="1:9" ht="18.75" thickBot="1" x14ac:dyDescent="0.3">
      <c r="A544" s="188">
        <v>5</v>
      </c>
      <c r="B544" s="188">
        <v>22020301</v>
      </c>
      <c r="C544" s="189" t="s">
        <v>3352</v>
      </c>
      <c r="D544" s="190">
        <v>3003</v>
      </c>
      <c r="E544" s="190">
        <v>16100</v>
      </c>
      <c r="F544" s="190">
        <v>90000</v>
      </c>
      <c r="G544" s="195">
        <v>50000</v>
      </c>
      <c r="H544" s="195">
        <v>50000</v>
      </c>
      <c r="I544" s="212"/>
    </row>
    <row r="545" spans="1:9" ht="15.75" thickBot="1" x14ac:dyDescent="0.3">
      <c r="A545" s="188">
        <v>6</v>
      </c>
      <c r="B545" s="188">
        <v>22020305</v>
      </c>
      <c r="C545" s="189" t="s">
        <v>3355</v>
      </c>
      <c r="D545" s="190">
        <v>66050</v>
      </c>
      <c r="E545" s="190">
        <v>1930</v>
      </c>
      <c r="F545" s="190">
        <v>10000</v>
      </c>
      <c r="G545" s="195">
        <v>10000</v>
      </c>
      <c r="H545" s="195">
        <v>10000</v>
      </c>
      <c r="I545" s="212"/>
    </row>
    <row r="546" spans="1:9" ht="18.75" thickBot="1" x14ac:dyDescent="0.3">
      <c r="A546" s="188">
        <v>7</v>
      </c>
      <c r="B546" s="188">
        <v>22020401</v>
      </c>
      <c r="C546" s="189" t="s">
        <v>3356</v>
      </c>
      <c r="D546" s="190">
        <v>30022</v>
      </c>
      <c r="E546" s="190">
        <v>9730</v>
      </c>
      <c r="F546" s="190">
        <v>180000</v>
      </c>
      <c r="G546" s="195">
        <v>30000</v>
      </c>
      <c r="H546" s="195">
        <v>30000</v>
      </c>
      <c r="I546" s="212"/>
    </row>
    <row r="547" spans="1:9" ht="15.75" thickBot="1" x14ac:dyDescent="0.3">
      <c r="A547" s="188">
        <v>8</v>
      </c>
      <c r="B547" s="188">
        <v>22020402</v>
      </c>
      <c r="C547" s="189" t="s">
        <v>3366</v>
      </c>
      <c r="D547" s="190">
        <v>11998</v>
      </c>
      <c r="E547" s="190">
        <v>19302</v>
      </c>
      <c r="F547" s="190">
        <v>100000</v>
      </c>
      <c r="G547" s="195">
        <v>55000</v>
      </c>
      <c r="H547" s="195">
        <v>55000</v>
      </c>
      <c r="I547" s="212"/>
    </row>
    <row r="548" spans="1:9" ht="15.75" thickBot="1" x14ac:dyDescent="0.3">
      <c r="A548" s="188">
        <v>9</v>
      </c>
      <c r="B548" s="188">
        <v>22020501</v>
      </c>
      <c r="C548" s="189" t="s">
        <v>3370</v>
      </c>
      <c r="D548" s="190">
        <v>48038</v>
      </c>
      <c r="E548" s="190">
        <v>70900</v>
      </c>
      <c r="F548" s="190">
        <v>400000</v>
      </c>
      <c r="G548" s="195">
        <v>225000</v>
      </c>
      <c r="H548" s="195">
        <v>225000</v>
      </c>
      <c r="I548" s="212"/>
    </row>
    <row r="549" spans="1:9" ht="15.75" thickBot="1" x14ac:dyDescent="0.3">
      <c r="A549" s="188">
        <v>10</v>
      </c>
      <c r="B549" s="188">
        <v>22021001</v>
      </c>
      <c r="C549" s="189" t="s">
        <v>3360</v>
      </c>
      <c r="D549" s="190">
        <v>3003</v>
      </c>
      <c r="E549" s="190">
        <v>16100</v>
      </c>
      <c r="F549" s="190">
        <v>90000</v>
      </c>
      <c r="G549" s="195">
        <v>50000</v>
      </c>
      <c r="H549" s="195">
        <v>50000</v>
      </c>
      <c r="I549" s="212"/>
    </row>
    <row r="550" spans="1:9" ht="15.75" thickBot="1" x14ac:dyDescent="0.3">
      <c r="A550" s="188">
        <v>11</v>
      </c>
      <c r="B550" s="188">
        <v>22021007</v>
      </c>
      <c r="C550" s="189" t="s">
        <v>3362</v>
      </c>
      <c r="D550" s="190">
        <v>11998</v>
      </c>
      <c r="E550" s="190">
        <v>44460</v>
      </c>
      <c r="F550" s="190">
        <v>250000</v>
      </c>
      <c r="G550" s="195">
        <v>140000</v>
      </c>
      <c r="H550" s="195">
        <v>140000</v>
      </c>
      <c r="I550" s="212"/>
    </row>
    <row r="551" spans="1:9" ht="15.75" thickBot="1" x14ac:dyDescent="0.3">
      <c r="A551" s="188">
        <v>12</v>
      </c>
      <c r="B551" s="188">
        <v>41040105</v>
      </c>
      <c r="C551" s="189" t="s">
        <v>3382</v>
      </c>
      <c r="D551" s="190">
        <v>3003</v>
      </c>
      <c r="E551" s="190">
        <v>22500</v>
      </c>
      <c r="F551" s="192">
        <v>0</v>
      </c>
      <c r="G551" s="195">
        <v>60000</v>
      </c>
      <c r="H551" s="195">
        <v>60000</v>
      </c>
      <c r="I551" s="212"/>
    </row>
    <row r="552" spans="1:9" ht="15.75" thickBot="1" x14ac:dyDescent="0.3">
      <c r="A552" s="1260" t="s">
        <v>365</v>
      </c>
      <c r="B552" s="1261"/>
      <c r="C552" s="1262"/>
      <c r="D552" s="191">
        <v>375278</v>
      </c>
      <c r="E552" s="191">
        <v>322142</v>
      </c>
      <c r="F552" s="191">
        <v>1800000</v>
      </c>
      <c r="G552" s="196">
        <v>1000000</v>
      </c>
      <c r="H552" s="196">
        <f>SUM(H540:H551)</f>
        <v>1000000</v>
      </c>
      <c r="I552" s="212"/>
    </row>
    <row r="553" spans="1:9" ht="15" customHeight="1" thickBot="1" x14ac:dyDescent="0.3">
      <c r="A553" s="187">
        <v>54</v>
      </c>
      <c r="B553" s="187">
        <v>21510200100</v>
      </c>
      <c r="C553" s="1257" t="s">
        <v>39</v>
      </c>
      <c r="D553" s="1258"/>
      <c r="E553" s="1258"/>
      <c r="F553" s="1258"/>
      <c r="G553" s="1258"/>
      <c r="H553" s="1258"/>
      <c r="I553" s="212"/>
    </row>
    <row r="554" spans="1:9" ht="15.75" thickBot="1" x14ac:dyDescent="0.3">
      <c r="A554" s="188">
        <v>1</v>
      </c>
      <c r="B554" s="188">
        <v>22020102</v>
      </c>
      <c r="C554" s="189" t="s">
        <v>3349</v>
      </c>
      <c r="D554" s="190">
        <v>315000</v>
      </c>
      <c r="E554" s="190">
        <v>3512000</v>
      </c>
      <c r="F554" s="190">
        <v>2000000</v>
      </c>
      <c r="G554" s="195">
        <v>2200000</v>
      </c>
      <c r="H554" s="195">
        <v>2200000</v>
      </c>
      <c r="I554" s="212"/>
    </row>
    <row r="555" spans="1:9" ht="15.75" thickBot="1" x14ac:dyDescent="0.3">
      <c r="A555" s="188">
        <v>2</v>
      </c>
      <c r="B555" s="188">
        <v>22020201</v>
      </c>
      <c r="C555" s="189" t="s">
        <v>3363</v>
      </c>
      <c r="D555" s="190">
        <v>23000</v>
      </c>
      <c r="E555" s="192">
        <v>0</v>
      </c>
      <c r="F555" s="190">
        <v>200000</v>
      </c>
      <c r="G555" s="195">
        <v>300000</v>
      </c>
      <c r="H555" s="195">
        <v>300000</v>
      </c>
      <c r="I555" s="212"/>
    </row>
    <row r="556" spans="1:9" ht="15.75" thickBot="1" x14ac:dyDescent="0.3">
      <c r="A556" s="188">
        <v>3</v>
      </c>
      <c r="B556" s="188">
        <v>22020202</v>
      </c>
      <c r="C556" s="189" t="s">
        <v>3350</v>
      </c>
      <c r="D556" s="192">
        <v>0</v>
      </c>
      <c r="E556" s="192">
        <v>0</v>
      </c>
      <c r="F556" s="190">
        <v>20000</v>
      </c>
      <c r="G556" s="195">
        <v>100000</v>
      </c>
      <c r="H556" s="195">
        <v>100000</v>
      </c>
      <c r="I556" s="212"/>
    </row>
    <row r="557" spans="1:9" ht="18.75" thickBot="1" x14ac:dyDescent="0.3">
      <c r="A557" s="188">
        <v>4</v>
      </c>
      <c r="B557" s="188">
        <v>22020301</v>
      </c>
      <c r="C557" s="189" t="s">
        <v>3352</v>
      </c>
      <c r="D557" s="190">
        <v>53500</v>
      </c>
      <c r="E557" s="190">
        <v>82000</v>
      </c>
      <c r="F557" s="190">
        <v>50000</v>
      </c>
      <c r="G557" s="195">
        <v>1700000</v>
      </c>
      <c r="H557" s="195">
        <v>275000</v>
      </c>
      <c r="I557" s="212"/>
    </row>
    <row r="558" spans="1:9" ht="15.75" thickBot="1" x14ac:dyDescent="0.3">
      <c r="A558" s="188">
        <v>5</v>
      </c>
      <c r="B558" s="188">
        <v>22020305</v>
      </c>
      <c r="C558" s="189" t="s">
        <v>3355</v>
      </c>
      <c r="D558" s="190">
        <v>12500</v>
      </c>
      <c r="E558" s="192">
        <v>0</v>
      </c>
      <c r="F558" s="190">
        <v>100000</v>
      </c>
      <c r="G558" s="195">
        <v>100000</v>
      </c>
      <c r="H558" s="195">
        <v>100000</v>
      </c>
      <c r="I558" s="212"/>
    </row>
    <row r="559" spans="1:9" ht="18.75" thickBot="1" x14ac:dyDescent="0.3">
      <c r="A559" s="188">
        <v>6</v>
      </c>
      <c r="B559" s="188">
        <v>22020401</v>
      </c>
      <c r="C559" s="189" t="s">
        <v>3356</v>
      </c>
      <c r="D559" s="190">
        <v>243000</v>
      </c>
      <c r="E559" s="190">
        <v>270000</v>
      </c>
      <c r="F559" s="190">
        <v>500000</v>
      </c>
      <c r="G559" s="195">
        <v>1500000</v>
      </c>
      <c r="H559" s="195">
        <v>500000</v>
      </c>
      <c r="I559" s="212"/>
    </row>
    <row r="560" spans="1:9" ht="15.75" thickBot="1" x14ac:dyDescent="0.3">
      <c r="A560" s="188">
        <v>7</v>
      </c>
      <c r="B560" s="188">
        <v>22020402</v>
      </c>
      <c r="C560" s="189" t="s">
        <v>3366</v>
      </c>
      <c r="D560" s="190">
        <v>241500</v>
      </c>
      <c r="E560" s="190">
        <v>85000</v>
      </c>
      <c r="F560" s="190">
        <v>200000</v>
      </c>
      <c r="G560" s="195">
        <v>100000</v>
      </c>
      <c r="H560" s="195">
        <v>100000</v>
      </c>
      <c r="I560" s="212"/>
    </row>
    <row r="561" spans="1:9" ht="15.75" thickBot="1" x14ac:dyDescent="0.3">
      <c r="A561" s="188">
        <v>8</v>
      </c>
      <c r="B561" s="188">
        <v>22020501</v>
      </c>
      <c r="C561" s="189" t="s">
        <v>3370</v>
      </c>
      <c r="D561" s="190">
        <v>100000</v>
      </c>
      <c r="E561" s="190">
        <v>90000</v>
      </c>
      <c r="F561" s="190">
        <v>500000</v>
      </c>
      <c r="G561" s="195">
        <v>700000</v>
      </c>
      <c r="H561" s="195">
        <v>500000</v>
      </c>
      <c r="I561" s="212"/>
    </row>
    <row r="562" spans="1:9" ht="15.75" thickBot="1" x14ac:dyDescent="0.3">
      <c r="A562" s="188">
        <v>9</v>
      </c>
      <c r="B562" s="188">
        <v>22021001</v>
      </c>
      <c r="C562" s="189" t="s">
        <v>3360</v>
      </c>
      <c r="D562" s="190">
        <v>245500</v>
      </c>
      <c r="E562" s="192">
        <v>0</v>
      </c>
      <c r="F562" s="190">
        <v>150000</v>
      </c>
      <c r="G562" s="195">
        <v>300000</v>
      </c>
      <c r="H562" s="195">
        <v>300000</v>
      </c>
      <c r="I562" s="212"/>
    </row>
    <row r="563" spans="1:9" ht="15.75" thickBot="1" x14ac:dyDescent="0.3">
      <c r="A563" s="188">
        <v>10</v>
      </c>
      <c r="B563" s="188">
        <v>22021007</v>
      </c>
      <c r="C563" s="189" t="s">
        <v>3362</v>
      </c>
      <c r="D563" s="190">
        <v>65000</v>
      </c>
      <c r="E563" s="190">
        <v>150000</v>
      </c>
      <c r="F563" s="190">
        <v>330000</v>
      </c>
      <c r="G563" s="195">
        <v>500000</v>
      </c>
      <c r="H563" s="195">
        <v>500000</v>
      </c>
      <c r="I563" s="212"/>
    </row>
    <row r="564" spans="1:9" ht="15.75" thickBot="1" x14ac:dyDescent="0.3">
      <c r="A564" s="1260" t="s">
        <v>365</v>
      </c>
      <c r="B564" s="1261"/>
      <c r="C564" s="1262"/>
      <c r="D564" s="191">
        <v>1299000</v>
      </c>
      <c r="E564" s="191">
        <v>4189000</v>
      </c>
      <c r="F564" s="191">
        <v>4050000</v>
      </c>
      <c r="G564" s="196">
        <v>7500000</v>
      </c>
      <c r="H564" s="196">
        <f>SUM(H554:H563)</f>
        <v>4875000</v>
      </c>
      <c r="I564" s="212"/>
    </row>
    <row r="565" spans="1:9" ht="15.75" thickBot="1" x14ac:dyDescent="0.3">
      <c r="A565" s="187">
        <v>55</v>
      </c>
      <c r="B565" s="187">
        <v>21510200200</v>
      </c>
      <c r="C565" s="1257" t="s">
        <v>3024</v>
      </c>
      <c r="D565" s="1258"/>
      <c r="E565" s="1258"/>
      <c r="F565" s="1258"/>
      <c r="G565" s="1258"/>
      <c r="H565" s="1258"/>
      <c r="I565" s="212"/>
    </row>
    <row r="566" spans="1:9" ht="15.75" thickBot="1" x14ac:dyDescent="0.3">
      <c r="A566" s="188">
        <v>1</v>
      </c>
      <c r="B566" s="188">
        <v>22020102</v>
      </c>
      <c r="C566" s="189" t="s">
        <v>3349</v>
      </c>
      <c r="D566" s="190">
        <v>1500000</v>
      </c>
      <c r="E566" s="190">
        <v>1047500</v>
      </c>
      <c r="F566" s="190">
        <v>2000000</v>
      </c>
      <c r="G566" s="195">
        <v>1500000</v>
      </c>
      <c r="H566" s="195">
        <v>1400000</v>
      </c>
      <c r="I566" s="212"/>
    </row>
    <row r="567" spans="1:9" ht="15.75" thickBot="1" x14ac:dyDescent="0.3">
      <c r="A567" s="188">
        <v>2</v>
      </c>
      <c r="B567" s="188">
        <v>22020201</v>
      </c>
      <c r="C567" s="189" t="s">
        <v>3363</v>
      </c>
      <c r="D567" s="192">
        <v>0</v>
      </c>
      <c r="E567" s="192">
        <v>0</v>
      </c>
      <c r="F567" s="192">
        <v>0</v>
      </c>
      <c r="G567" s="195">
        <v>200000</v>
      </c>
      <c r="H567" s="195">
        <v>200000</v>
      </c>
      <c r="I567" s="212"/>
    </row>
    <row r="568" spans="1:9" ht="15.75" thickBot="1" x14ac:dyDescent="0.3">
      <c r="A568" s="188">
        <v>3</v>
      </c>
      <c r="B568" s="188">
        <v>22020202</v>
      </c>
      <c r="C568" s="189" t="s">
        <v>3350</v>
      </c>
      <c r="D568" s="190">
        <v>500000</v>
      </c>
      <c r="E568" s="190">
        <v>295000</v>
      </c>
      <c r="F568" s="190">
        <v>300000</v>
      </c>
      <c r="G568" s="195">
        <v>500000</v>
      </c>
      <c r="H568" s="195">
        <v>500000</v>
      </c>
      <c r="I568" s="212"/>
    </row>
    <row r="569" spans="1:9" ht="18.75" thickBot="1" x14ac:dyDescent="0.3">
      <c r="A569" s="188">
        <v>4</v>
      </c>
      <c r="B569" s="188">
        <v>22020301</v>
      </c>
      <c r="C569" s="189" t="s">
        <v>3352</v>
      </c>
      <c r="D569" s="190">
        <v>200000</v>
      </c>
      <c r="E569" s="190">
        <v>147500</v>
      </c>
      <c r="F569" s="190">
        <v>1800000</v>
      </c>
      <c r="G569" s="195">
        <v>200000</v>
      </c>
      <c r="H569" s="195">
        <v>200000</v>
      </c>
      <c r="I569" s="212"/>
    </row>
    <row r="570" spans="1:9" ht="15.75" thickBot="1" x14ac:dyDescent="0.3">
      <c r="A570" s="188">
        <v>5</v>
      </c>
      <c r="B570" s="188">
        <v>22020305</v>
      </c>
      <c r="C570" s="189" t="s">
        <v>3355</v>
      </c>
      <c r="D570" s="190">
        <v>700000</v>
      </c>
      <c r="E570" s="190">
        <v>577000</v>
      </c>
      <c r="F570" s="190">
        <v>800000</v>
      </c>
      <c r="G570" s="195">
        <v>700000</v>
      </c>
      <c r="H570" s="195">
        <v>700000</v>
      </c>
      <c r="I570" s="212"/>
    </row>
    <row r="571" spans="1:9" ht="18.75" thickBot="1" x14ac:dyDescent="0.3">
      <c r="A571" s="188">
        <v>6</v>
      </c>
      <c r="B571" s="188">
        <v>22020401</v>
      </c>
      <c r="C571" s="189" t="s">
        <v>3356</v>
      </c>
      <c r="D571" s="190">
        <v>1100000</v>
      </c>
      <c r="E571" s="190">
        <v>892000</v>
      </c>
      <c r="F571" s="190">
        <v>3000000</v>
      </c>
      <c r="G571" s="195">
        <v>1100000</v>
      </c>
      <c r="H571" s="195">
        <v>1000000</v>
      </c>
      <c r="I571" s="212"/>
    </row>
    <row r="572" spans="1:9" ht="15.75" thickBot="1" x14ac:dyDescent="0.3">
      <c r="A572" s="188">
        <v>7</v>
      </c>
      <c r="B572" s="188">
        <v>22020402</v>
      </c>
      <c r="C572" s="189" t="s">
        <v>3366</v>
      </c>
      <c r="D572" s="192">
        <v>0</v>
      </c>
      <c r="E572" s="192">
        <v>0</v>
      </c>
      <c r="F572" s="192">
        <v>0</v>
      </c>
      <c r="G572" s="195">
        <v>800000</v>
      </c>
      <c r="H572" s="195">
        <v>500000</v>
      </c>
      <c r="I572" s="212"/>
    </row>
    <row r="573" spans="1:9" ht="15.75" thickBot="1" x14ac:dyDescent="0.3">
      <c r="A573" s="188">
        <v>8</v>
      </c>
      <c r="B573" s="188">
        <v>22020501</v>
      </c>
      <c r="C573" s="189" t="s">
        <v>3370</v>
      </c>
      <c r="D573" s="190">
        <v>1500000</v>
      </c>
      <c r="E573" s="190">
        <v>1145000</v>
      </c>
      <c r="F573" s="190">
        <v>600000</v>
      </c>
      <c r="G573" s="195">
        <v>1500000</v>
      </c>
      <c r="H573" s="195">
        <v>1000000</v>
      </c>
      <c r="I573" s="212"/>
    </row>
    <row r="574" spans="1:9" ht="15.75" thickBot="1" x14ac:dyDescent="0.3">
      <c r="A574" s="188">
        <v>9</v>
      </c>
      <c r="B574" s="188">
        <v>22021001</v>
      </c>
      <c r="C574" s="189" t="s">
        <v>3360</v>
      </c>
      <c r="D574" s="190">
        <v>500000</v>
      </c>
      <c r="E574" s="190">
        <v>553000</v>
      </c>
      <c r="F574" s="190">
        <v>500000</v>
      </c>
      <c r="G574" s="195">
        <v>500000</v>
      </c>
      <c r="H574" s="195">
        <v>500000</v>
      </c>
      <c r="I574" s="212"/>
    </row>
    <row r="575" spans="1:9" ht="15.75" thickBot="1" x14ac:dyDescent="0.3">
      <c r="A575" s="188">
        <v>10</v>
      </c>
      <c r="B575" s="188">
        <v>22021007</v>
      </c>
      <c r="C575" s="189" t="s">
        <v>3362</v>
      </c>
      <c r="D575" s="192">
        <v>0</v>
      </c>
      <c r="E575" s="192">
        <v>0</v>
      </c>
      <c r="F575" s="192">
        <v>0</v>
      </c>
      <c r="G575" s="195">
        <v>2000000</v>
      </c>
      <c r="H575" s="195">
        <v>500000</v>
      </c>
      <c r="I575" s="212"/>
    </row>
    <row r="576" spans="1:9" ht="15.75" thickBot="1" x14ac:dyDescent="0.3">
      <c r="A576" s="1260" t="s">
        <v>365</v>
      </c>
      <c r="B576" s="1261"/>
      <c r="C576" s="1262"/>
      <c r="D576" s="191">
        <v>6000000</v>
      </c>
      <c r="E576" s="191">
        <v>4657000</v>
      </c>
      <c r="F576" s="191">
        <v>9000000</v>
      </c>
      <c r="G576" s="196">
        <v>9000000</v>
      </c>
      <c r="H576" s="196">
        <f>SUM(H566:H575)</f>
        <v>6500000</v>
      </c>
      <c r="I576" s="212"/>
    </row>
    <row r="577" spans="1:9" ht="15" customHeight="1" thickBot="1" x14ac:dyDescent="0.3">
      <c r="A577" s="187">
        <v>56</v>
      </c>
      <c r="B577" s="187">
        <v>21511000100</v>
      </c>
      <c r="C577" s="1257" t="s">
        <v>125</v>
      </c>
      <c r="D577" s="1258"/>
      <c r="E577" s="1258"/>
      <c r="F577" s="1258"/>
      <c r="G577" s="1258"/>
      <c r="H577" s="1258"/>
      <c r="I577" s="212"/>
    </row>
    <row r="578" spans="1:9" ht="15.75" thickBot="1" x14ac:dyDescent="0.3">
      <c r="A578" s="188">
        <v>1</v>
      </c>
      <c r="B578" s="188">
        <v>22020102</v>
      </c>
      <c r="C578" s="189" t="s">
        <v>3349</v>
      </c>
      <c r="D578" s="190">
        <v>970000</v>
      </c>
      <c r="E578" s="190">
        <v>543000</v>
      </c>
      <c r="F578" s="190">
        <v>800000</v>
      </c>
      <c r="G578" s="195">
        <v>750000</v>
      </c>
      <c r="H578" s="195">
        <v>750000</v>
      </c>
      <c r="I578" s="212"/>
    </row>
    <row r="579" spans="1:9" ht="15.75" thickBot="1" x14ac:dyDescent="0.3">
      <c r="A579" s="188">
        <v>2</v>
      </c>
      <c r="B579" s="188">
        <v>22020201</v>
      </c>
      <c r="C579" s="189" t="s">
        <v>3363</v>
      </c>
      <c r="D579" s="190">
        <v>80000</v>
      </c>
      <c r="E579" s="190">
        <v>40000</v>
      </c>
      <c r="F579" s="190">
        <v>100000</v>
      </c>
      <c r="G579" s="195">
        <v>200000</v>
      </c>
      <c r="H579" s="195">
        <v>200000</v>
      </c>
      <c r="I579" s="212"/>
    </row>
    <row r="580" spans="1:9" ht="15.75" thickBot="1" x14ac:dyDescent="0.3">
      <c r="A580" s="188">
        <v>3</v>
      </c>
      <c r="B580" s="188">
        <v>22020202</v>
      </c>
      <c r="C580" s="189" t="s">
        <v>3350</v>
      </c>
      <c r="D580" s="190">
        <v>70000</v>
      </c>
      <c r="E580" s="190">
        <v>20000</v>
      </c>
      <c r="F580" s="190">
        <v>80000</v>
      </c>
      <c r="G580" s="195">
        <v>80000</v>
      </c>
      <c r="H580" s="195">
        <v>80000</v>
      </c>
      <c r="I580" s="212"/>
    </row>
    <row r="581" spans="1:9" ht="18.75" thickBot="1" x14ac:dyDescent="0.3">
      <c r="A581" s="188">
        <v>4</v>
      </c>
      <c r="B581" s="188">
        <v>22020301</v>
      </c>
      <c r="C581" s="189" t="s">
        <v>3352</v>
      </c>
      <c r="D581" s="190">
        <v>530000</v>
      </c>
      <c r="E581" s="190">
        <v>250000</v>
      </c>
      <c r="F581" s="190">
        <v>600000</v>
      </c>
      <c r="G581" s="195">
        <v>600000</v>
      </c>
      <c r="H581" s="195">
        <v>300000</v>
      </c>
      <c r="I581" s="212"/>
    </row>
    <row r="582" spans="1:9" ht="15.75" thickBot="1" x14ac:dyDescent="0.3">
      <c r="A582" s="188">
        <v>5</v>
      </c>
      <c r="B582" s="188">
        <v>22020305</v>
      </c>
      <c r="C582" s="189" t="s">
        <v>3355</v>
      </c>
      <c r="D582" s="190">
        <v>312500</v>
      </c>
      <c r="E582" s="190">
        <v>160000</v>
      </c>
      <c r="F582" s="190">
        <v>500000</v>
      </c>
      <c r="G582" s="195">
        <v>500000</v>
      </c>
      <c r="H582" s="195">
        <v>200000</v>
      </c>
      <c r="I582" s="212"/>
    </row>
    <row r="583" spans="1:9" ht="18.75" thickBot="1" x14ac:dyDescent="0.3">
      <c r="A583" s="188">
        <v>6</v>
      </c>
      <c r="B583" s="188">
        <v>22020401</v>
      </c>
      <c r="C583" s="189" t="s">
        <v>3356</v>
      </c>
      <c r="D583" s="190">
        <v>831505</v>
      </c>
      <c r="E583" s="190">
        <v>554960</v>
      </c>
      <c r="F583" s="190">
        <v>950000</v>
      </c>
      <c r="G583" s="195">
        <v>900000</v>
      </c>
      <c r="H583" s="195">
        <v>500000</v>
      </c>
      <c r="I583" s="212"/>
    </row>
    <row r="584" spans="1:9" ht="15.75" thickBot="1" x14ac:dyDescent="0.3">
      <c r="A584" s="188">
        <v>7</v>
      </c>
      <c r="B584" s="188">
        <v>22020402</v>
      </c>
      <c r="C584" s="189" t="s">
        <v>3366</v>
      </c>
      <c r="D584" s="190">
        <v>315000</v>
      </c>
      <c r="E584" s="190">
        <v>130000</v>
      </c>
      <c r="F584" s="190">
        <v>400000</v>
      </c>
      <c r="G584" s="195">
        <v>450000</v>
      </c>
      <c r="H584" s="195">
        <v>350000</v>
      </c>
      <c r="I584" s="212"/>
    </row>
    <row r="585" spans="1:9" ht="15.75" thickBot="1" x14ac:dyDescent="0.3">
      <c r="A585" s="188">
        <v>8</v>
      </c>
      <c r="B585" s="188">
        <v>22020501</v>
      </c>
      <c r="C585" s="189" t="s">
        <v>3370</v>
      </c>
      <c r="D585" s="190">
        <v>723500</v>
      </c>
      <c r="E585" s="190">
        <v>82500</v>
      </c>
      <c r="F585" s="190">
        <v>150000</v>
      </c>
      <c r="G585" s="195">
        <v>400000</v>
      </c>
      <c r="H585" s="195">
        <v>400000</v>
      </c>
      <c r="I585" s="212"/>
    </row>
    <row r="586" spans="1:9" ht="15.75" thickBot="1" x14ac:dyDescent="0.3">
      <c r="A586" s="188">
        <v>9</v>
      </c>
      <c r="B586" s="188">
        <v>22020707</v>
      </c>
      <c r="C586" s="189" t="s">
        <v>3390</v>
      </c>
      <c r="D586" s="192">
        <v>0</v>
      </c>
      <c r="E586" s="192">
        <v>0</v>
      </c>
      <c r="F586" s="192">
        <v>0</v>
      </c>
      <c r="G586" s="195">
        <v>150000</v>
      </c>
      <c r="H586" s="195">
        <v>150000</v>
      </c>
      <c r="I586" s="212"/>
    </row>
    <row r="587" spans="1:9" ht="15.75" thickBot="1" x14ac:dyDescent="0.3">
      <c r="A587" s="188">
        <v>10</v>
      </c>
      <c r="B587" s="188">
        <v>22021001</v>
      </c>
      <c r="C587" s="189" t="s">
        <v>3360</v>
      </c>
      <c r="D587" s="190">
        <v>42500</v>
      </c>
      <c r="E587" s="190">
        <v>75500</v>
      </c>
      <c r="F587" s="190">
        <v>420000</v>
      </c>
      <c r="G587" s="195">
        <v>420000</v>
      </c>
      <c r="H587" s="195">
        <v>120000</v>
      </c>
      <c r="I587" s="212"/>
    </row>
    <row r="588" spans="1:9" ht="15.75" thickBot="1" x14ac:dyDescent="0.3">
      <c r="A588" s="188">
        <v>11</v>
      </c>
      <c r="B588" s="188">
        <v>22021003</v>
      </c>
      <c r="C588" s="189" t="s">
        <v>3376</v>
      </c>
      <c r="D588" s="192">
        <v>0</v>
      </c>
      <c r="E588" s="192">
        <v>0</v>
      </c>
      <c r="F588" s="190">
        <v>500000</v>
      </c>
      <c r="G588" s="195">
        <v>50000</v>
      </c>
      <c r="H588" s="195">
        <v>50000</v>
      </c>
      <c r="I588" s="212"/>
    </row>
    <row r="589" spans="1:9" ht="15.75" thickBot="1" x14ac:dyDescent="0.3">
      <c r="A589" s="188">
        <v>12</v>
      </c>
      <c r="B589" s="188">
        <v>22021007</v>
      </c>
      <c r="C589" s="189" t="s">
        <v>3362</v>
      </c>
      <c r="D589" s="190">
        <v>134500</v>
      </c>
      <c r="E589" s="190">
        <v>499500</v>
      </c>
      <c r="F589" s="190">
        <v>500000</v>
      </c>
      <c r="G589" s="195">
        <v>500000</v>
      </c>
      <c r="H589" s="195">
        <v>400000</v>
      </c>
      <c r="I589" s="212"/>
    </row>
    <row r="590" spans="1:9" ht="15.75" thickBot="1" x14ac:dyDescent="0.3">
      <c r="A590" s="1260" t="s">
        <v>365</v>
      </c>
      <c r="B590" s="1261"/>
      <c r="C590" s="1262"/>
      <c r="D590" s="191">
        <v>4009505</v>
      </c>
      <c r="E590" s="191">
        <v>2355460</v>
      </c>
      <c r="F590" s="191">
        <v>5000000</v>
      </c>
      <c r="G590" s="196">
        <v>5000000</v>
      </c>
      <c r="H590" s="196">
        <f>SUM(H578:H589)</f>
        <v>3500000</v>
      </c>
      <c r="I590" s="212"/>
    </row>
    <row r="591" spans="1:9" ht="15" customHeight="1" thickBot="1" x14ac:dyDescent="0.3">
      <c r="A591" s="187">
        <v>57</v>
      </c>
      <c r="B591" s="187">
        <v>21511500100</v>
      </c>
      <c r="C591" s="1257" t="s">
        <v>134</v>
      </c>
      <c r="D591" s="1258"/>
      <c r="E591" s="1258"/>
      <c r="F591" s="1258"/>
      <c r="G591" s="1258"/>
      <c r="H591" s="1258"/>
      <c r="I591" s="212"/>
    </row>
    <row r="592" spans="1:9" ht="15.75" thickBot="1" x14ac:dyDescent="0.3">
      <c r="A592" s="188">
        <v>1</v>
      </c>
      <c r="B592" s="188">
        <v>22020101</v>
      </c>
      <c r="C592" s="189" t="s">
        <v>3387</v>
      </c>
      <c r="D592" s="190">
        <v>300000</v>
      </c>
      <c r="E592" s="192">
        <v>0</v>
      </c>
      <c r="F592" s="190">
        <v>1112000</v>
      </c>
      <c r="G592" s="195">
        <v>1112000</v>
      </c>
      <c r="H592" s="195">
        <v>520000</v>
      </c>
      <c r="I592" s="212"/>
    </row>
    <row r="593" spans="1:9" ht="15.75" thickBot="1" x14ac:dyDescent="0.3">
      <c r="A593" s="188">
        <v>2</v>
      </c>
      <c r="B593" s="188">
        <v>22020102</v>
      </c>
      <c r="C593" s="189" t="s">
        <v>3349</v>
      </c>
      <c r="D593" s="190">
        <v>200000</v>
      </c>
      <c r="E593" s="192">
        <v>0</v>
      </c>
      <c r="F593" s="190">
        <v>1440000</v>
      </c>
      <c r="G593" s="195">
        <v>1440000</v>
      </c>
      <c r="H593" s="195">
        <v>500000</v>
      </c>
      <c r="I593" s="212"/>
    </row>
    <row r="594" spans="1:9" ht="15.75" thickBot="1" x14ac:dyDescent="0.3">
      <c r="A594" s="188">
        <v>3</v>
      </c>
      <c r="B594" s="188">
        <v>22020201</v>
      </c>
      <c r="C594" s="189" t="s">
        <v>3363</v>
      </c>
      <c r="D594" s="190">
        <v>25000</v>
      </c>
      <c r="E594" s="192">
        <v>0</v>
      </c>
      <c r="F594" s="190">
        <v>187000</v>
      </c>
      <c r="G594" s="195">
        <v>187000</v>
      </c>
      <c r="H594" s="195">
        <v>187000</v>
      </c>
      <c r="I594" s="212"/>
    </row>
    <row r="595" spans="1:9" ht="15.75" thickBot="1" x14ac:dyDescent="0.3">
      <c r="A595" s="188">
        <v>4</v>
      </c>
      <c r="B595" s="188">
        <v>22020202</v>
      </c>
      <c r="C595" s="189" t="s">
        <v>3350</v>
      </c>
      <c r="D595" s="190">
        <v>25000</v>
      </c>
      <c r="E595" s="192">
        <v>0</v>
      </c>
      <c r="F595" s="190">
        <v>187000</v>
      </c>
      <c r="G595" s="195">
        <v>187000</v>
      </c>
      <c r="H595" s="195">
        <v>187000</v>
      </c>
      <c r="I595" s="212"/>
    </row>
    <row r="596" spans="1:9" ht="18.75" thickBot="1" x14ac:dyDescent="0.3">
      <c r="A596" s="188">
        <v>5</v>
      </c>
      <c r="B596" s="188">
        <v>22020301</v>
      </c>
      <c r="C596" s="189" t="s">
        <v>3352</v>
      </c>
      <c r="D596" s="190">
        <v>25000</v>
      </c>
      <c r="E596" s="192">
        <v>0</v>
      </c>
      <c r="F596" s="190">
        <v>150000</v>
      </c>
      <c r="G596" s="195">
        <v>150000</v>
      </c>
      <c r="H596" s="195">
        <v>150000</v>
      </c>
      <c r="I596" s="212"/>
    </row>
    <row r="597" spans="1:9" ht="15.75" thickBot="1" x14ac:dyDescent="0.3">
      <c r="A597" s="188">
        <v>6</v>
      </c>
      <c r="B597" s="188">
        <v>22020305</v>
      </c>
      <c r="C597" s="189" t="s">
        <v>3355</v>
      </c>
      <c r="D597" s="190">
        <v>25000</v>
      </c>
      <c r="E597" s="192">
        <v>0</v>
      </c>
      <c r="F597" s="190">
        <v>562000</v>
      </c>
      <c r="G597" s="195">
        <v>562000</v>
      </c>
      <c r="H597" s="195">
        <v>309000</v>
      </c>
      <c r="I597" s="212"/>
    </row>
    <row r="598" spans="1:9" ht="18.75" thickBot="1" x14ac:dyDescent="0.3">
      <c r="A598" s="188">
        <v>7</v>
      </c>
      <c r="B598" s="188">
        <v>22020401</v>
      </c>
      <c r="C598" s="189" t="s">
        <v>3356</v>
      </c>
      <c r="D598" s="190">
        <v>150000</v>
      </c>
      <c r="E598" s="192">
        <v>0</v>
      </c>
      <c r="F598" s="190">
        <v>375000</v>
      </c>
      <c r="G598" s="195">
        <v>375000</v>
      </c>
      <c r="H598" s="195">
        <v>200000</v>
      </c>
      <c r="I598" s="212"/>
    </row>
    <row r="599" spans="1:9" ht="15.75" thickBot="1" x14ac:dyDescent="0.3">
      <c r="A599" s="188">
        <v>8</v>
      </c>
      <c r="B599" s="188">
        <v>22020402</v>
      </c>
      <c r="C599" s="189" t="s">
        <v>3366</v>
      </c>
      <c r="D599" s="190">
        <v>50000</v>
      </c>
      <c r="E599" s="192">
        <v>0</v>
      </c>
      <c r="F599" s="190">
        <v>450000</v>
      </c>
      <c r="G599" s="195">
        <v>450000</v>
      </c>
      <c r="H599" s="195">
        <v>150000</v>
      </c>
      <c r="I599" s="212"/>
    </row>
    <row r="600" spans="1:9" ht="15.75" thickBot="1" x14ac:dyDescent="0.3">
      <c r="A600" s="188">
        <v>9</v>
      </c>
      <c r="B600" s="188">
        <v>22020501</v>
      </c>
      <c r="C600" s="189" t="s">
        <v>3370</v>
      </c>
      <c r="D600" s="190">
        <v>420000</v>
      </c>
      <c r="E600" s="192">
        <v>0</v>
      </c>
      <c r="F600" s="190">
        <v>1262000</v>
      </c>
      <c r="G600" s="195">
        <v>1262000</v>
      </c>
      <c r="H600" s="195">
        <v>800000</v>
      </c>
      <c r="I600" s="212"/>
    </row>
    <row r="601" spans="1:9" ht="15.75" thickBot="1" x14ac:dyDescent="0.3">
      <c r="A601" s="188">
        <v>10</v>
      </c>
      <c r="B601" s="188">
        <v>22020712</v>
      </c>
      <c r="C601" s="189" t="s">
        <v>3381</v>
      </c>
      <c r="D601" s="190">
        <v>25000</v>
      </c>
      <c r="E601" s="192">
        <v>0</v>
      </c>
      <c r="F601" s="190">
        <v>150000</v>
      </c>
      <c r="G601" s="195">
        <v>150000</v>
      </c>
      <c r="H601" s="195">
        <v>150000</v>
      </c>
      <c r="I601" s="212"/>
    </row>
    <row r="602" spans="1:9" ht="15.75" thickBot="1" x14ac:dyDescent="0.3">
      <c r="A602" s="188">
        <v>11</v>
      </c>
      <c r="B602" s="188">
        <v>22021001</v>
      </c>
      <c r="C602" s="189" t="s">
        <v>3360</v>
      </c>
      <c r="D602" s="190">
        <v>25000</v>
      </c>
      <c r="E602" s="192">
        <v>0</v>
      </c>
      <c r="F602" s="190">
        <v>150000</v>
      </c>
      <c r="G602" s="195">
        <v>150000</v>
      </c>
      <c r="H602" s="195">
        <v>150000</v>
      </c>
      <c r="I602" s="212"/>
    </row>
    <row r="603" spans="1:9" ht="15.75" thickBot="1" x14ac:dyDescent="0.3">
      <c r="A603" s="188">
        <v>12</v>
      </c>
      <c r="B603" s="188">
        <v>22021007</v>
      </c>
      <c r="C603" s="189" t="s">
        <v>3362</v>
      </c>
      <c r="D603" s="190">
        <v>50000</v>
      </c>
      <c r="E603" s="192">
        <v>0</v>
      </c>
      <c r="F603" s="190">
        <v>575000</v>
      </c>
      <c r="G603" s="195">
        <v>575000</v>
      </c>
      <c r="H603" s="195">
        <v>272000</v>
      </c>
      <c r="I603" s="212"/>
    </row>
    <row r="604" spans="1:9" ht="15.75" thickBot="1" x14ac:dyDescent="0.3">
      <c r="A604" s="188">
        <v>13</v>
      </c>
      <c r="B604" s="188">
        <v>41040105</v>
      </c>
      <c r="C604" s="189" t="s">
        <v>3382</v>
      </c>
      <c r="D604" s="190">
        <v>50000</v>
      </c>
      <c r="E604" s="192">
        <v>0</v>
      </c>
      <c r="F604" s="192">
        <v>0</v>
      </c>
      <c r="G604" s="197">
        <v>0</v>
      </c>
      <c r="H604" s="195">
        <v>0</v>
      </c>
      <c r="I604" s="212"/>
    </row>
    <row r="605" spans="1:9" ht="15.75" thickBot="1" x14ac:dyDescent="0.3">
      <c r="A605" s="1260" t="s">
        <v>365</v>
      </c>
      <c r="B605" s="1261"/>
      <c r="C605" s="1262"/>
      <c r="D605" s="191">
        <v>1370000</v>
      </c>
      <c r="E605" s="193">
        <v>0</v>
      </c>
      <c r="F605" s="191">
        <v>6600000</v>
      </c>
      <c r="G605" s="196">
        <v>6600000</v>
      </c>
      <c r="H605" s="196">
        <f>SUM(H592:H604)</f>
        <v>3575000</v>
      </c>
      <c r="I605" s="212"/>
    </row>
    <row r="606" spans="1:9" ht="15.75" thickBot="1" x14ac:dyDescent="0.3">
      <c r="A606" s="187">
        <v>58</v>
      </c>
      <c r="B606" s="187">
        <v>21511600100</v>
      </c>
      <c r="C606" s="1257" t="s">
        <v>314</v>
      </c>
      <c r="D606" s="1258"/>
      <c r="E606" s="1258"/>
      <c r="F606" s="1258"/>
      <c r="G606" s="1258"/>
      <c r="H606" s="1258"/>
      <c r="I606" s="212"/>
    </row>
    <row r="607" spans="1:9" ht="15.75" thickBot="1" x14ac:dyDescent="0.3">
      <c r="A607" s="188">
        <v>1</v>
      </c>
      <c r="B607" s="188">
        <v>22020102</v>
      </c>
      <c r="C607" s="189" t="s">
        <v>3349</v>
      </c>
      <c r="D607" s="190">
        <v>1132000</v>
      </c>
      <c r="E607" s="190">
        <v>541000</v>
      </c>
      <c r="F607" s="190">
        <v>2410000</v>
      </c>
      <c r="G607" s="195">
        <v>1500000</v>
      </c>
      <c r="H607" s="195">
        <v>1200000</v>
      </c>
      <c r="I607" s="212"/>
    </row>
    <row r="608" spans="1:9" ht="15.75" thickBot="1" x14ac:dyDescent="0.3">
      <c r="A608" s="188">
        <v>2</v>
      </c>
      <c r="B608" s="188">
        <v>22020201</v>
      </c>
      <c r="C608" s="189" t="s">
        <v>3363</v>
      </c>
      <c r="D608" s="190">
        <v>68200</v>
      </c>
      <c r="E608" s="190">
        <v>264500</v>
      </c>
      <c r="F608" s="190">
        <v>400000</v>
      </c>
      <c r="G608" s="195">
        <v>500000</v>
      </c>
      <c r="H608" s="195">
        <v>500000</v>
      </c>
      <c r="I608" s="212"/>
    </row>
    <row r="609" spans="1:9" ht="15.75" thickBot="1" x14ac:dyDescent="0.3">
      <c r="A609" s="188">
        <v>3</v>
      </c>
      <c r="B609" s="188">
        <v>22020202</v>
      </c>
      <c r="C609" s="189" t="s">
        <v>3350</v>
      </c>
      <c r="D609" s="190">
        <v>50000</v>
      </c>
      <c r="E609" s="190">
        <v>192000</v>
      </c>
      <c r="F609" s="190">
        <v>200000</v>
      </c>
      <c r="G609" s="195">
        <v>43750</v>
      </c>
      <c r="H609" s="195">
        <v>43750</v>
      </c>
      <c r="I609" s="212"/>
    </row>
    <row r="610" spans="1:9" ht="18.75" thickBot="1" x14ac:dyDescent="0.3">
      <c r="A610" s="188">
        <v>4</v>
      </c>
      <c r="B610" s="188">
        <v>22020301</v>
      </c>
      <c r="C610" s="189" t="s">
        <v>3352</v>
      </c>
      <c r="D610" s="190">
        <v>270300</v>
      </c>
      <c r="E610" s="190">
        <v>269000</v>
      </c>
      <c r="F610" s="190">
        <v>500000</v>
      </c>
      <c r="G610" s="195">
        <v>600000</v>
      </c>
      <c r="H610" s="195">
        <v>600000</v>
      </c>
      <c r="I610" s="212"/>
    </row>
    <row r="611" spans="1:9" ht="15.75" thickBot="1" x14ac:dyDescent="0.3">
      <c r="A611" s="188">
        <v>5</v>
      </c>
      <c r="B611" s="188">
        <v>22020306</v>
      </c>
      <c r="C611" s="189" t="s">
        <v>3383</v>
      </c>
      <c r="D611" s="192">
        <v>0</v>
      </c>
      <c r="E611" s="190">
        <v>140000</v>
      </c>
      <c r="F611" s="190">
        <v>400000</v>
      </c>
      <c r="G611" s="195">
        <v>400000</v>
      </c>
      <c r="H611" s="195">
        <v>400000</v>
      </c>
      <c r="I611" s="212"/>
    </row>
    <row r="612" spans="1:9" ht="18.75" thickBot="1" x14ac:dyDescent="0.3">
      <c r="A612" s="188">
        <v>6</v>
      </c>
      <c r="B612" s="188">
        <v>22020401</v>
      </c>
      <c r="C612" s="189" t="s">
        <v>3356</v>
      </c>
      <c r="D612" s="190">
        <v>44500</v>
      </c>
      <c r="E612" s="190">
        <v>278500</v>
      </c>
      <c r="F612" s="190">
        <v>1800000</v>
      </c>
      <c r="G612" s="195">
        <v>725000</v>
      </c>
      <c r="H612" s="195">
        <v>725000</v>
      </c>
      <c r="I612" s="212"/>
    </row>
    <row r="613" spans="1:9" ht="15.75" thickBot="1" x14ac:dyDescent="0.3">
      <c r="A613" s="188">
        <v>7</v>
      </c>
      <c r="B613" s="188">
        <v>22020402</v>
      </c>
      <c r="C613" s="189" t="s">
        <v>3366</v>
      </c>
      <c r="D613" s="192">
        <v>0</v>
      </c>
      <c r="E613" s="190">
        <v>168000</v>
      </c>
      <c r="F613" s="190">
        <v>490000</v>
      </c>
      <c r="G613" s="195">
        <v>606250</v>
      </c>
      <c r="H613" s="195">
        <v>406250</v>
      </c>
      <c r="I613" s="212"/>
    </row>
    <row r="614" spans="1:9" ht="15.75" thickBot="1" x14ac:dyDescent="0.3">
      <c r="A614" s="188">
        <v>8</v>
      </c>
      <c r="B614" s="188">
        <v>22020501</v>
      </c>
      <c r="C614" s="189" t="s">
        <v>3370</v>
      </c>
      <c r="D614" s="190">
        <v>173000</v>
      </c>
      <c r="E614" s="190">
        <v>17000</v>
      </c>
      <c r="F614" s="190">
        <v>600000</v>
      </c>
      <c r="G614" s="195">
        <v>1375000</v>
      </c>
      <c r="H614" s="195">
        <v>1075000</v>
      </c>
      <c r="I614" s="212"/>
    </row>
    <row r="615" spans="1:9" ht="15.75" thickBot="1" x14ac:dyDescent="0.3">
      <c r="A615" s="188">
        <v>9</v>
      </c>
      <c r="B615" s="188">
        <v>22021007</v>
      </c>
      <c r="C615" s="189" t="s">
        <v>3362</v>
      </c>
      <c r="D615" s="190">
        <v>262000</v>
      </c>
      <c r="E615" s="192">
        <v>0</v>
      </c>
      <c r="F615" s="190">
        <v>1200000</v>
      </c>
      <c r="G615" s="195">
        <v>250000</v>
      </c>
      <c r="H615" s="195">
        <v>250000</v>
      </c>
      <c r="I615" s="212"/>
    </row>
    <row r="616" spans="1:9" ht="15.75" thickBot="1" x14ac:dyDescent="0.3">
      <c r="A616" s="1260" t="s">
        <v>365</v>
      </c>
      <c r="B616" s="1261"/>
      <c r="C616" s="1262"/>
      <c r="D616" s="191">
        <v>2000000</v>
      </c>
      <c r="E616" s="191">
        <v>1870000</v>
      </c>
      <c r="F616" s="191">
        <v>8000000</v>
      </c>
      <c r="G616" s="196">
        <v>6000000</v>
      </c>
      <c r="H616" s="196">
        <f>SUM(H607:H615)</f>
        <v>5200000</v>
      </c>
      <c r="I616" s="212"/>
    </row>
    <row r="617" spans="1:9" ht="15.75" thickBot="1" x14ac:dyDescent="0.3">
      <c r="A617" s="187">
        <v>59</v>
      </c>
      <c r="B617" s="187">
        <v>22000100100</v>
      </c>
      <c r="C617" s="1257" t="s">
        <v>1079</v>
      </c>
      <c r="D617" s="1258"/>
      <c r="E617" s="1258"/>
      <c r="F617" s="1258"/>
      <c r="G617" s="1258"/>
      <c r="H617" s="1258"/>
      <c r="I617" s="212"/>
    </row>
    <row r="618" spans="1:9" ht="15.75" thickBot="1" x14ac:dyDescent="0.3">
      <c r="A618" s="188">
        <v>1</v>
      </c>
      <c r="B618" s="188">
        <v>22020102</v>
      </c>
      <c r="C618" s="189" t="s">
        <v>3349</v>
      </c>
      <c r="D618" s="190">
        <v>42457350</v>
      </c>
      <c r="E618" s="190">
        <v>20231000</v>
      </c>
      <c r="F618" s="190">
        <v>42500000</v>
      </c>
      <c r="G618" s="195">
        <v>42500000</v>
      </c>
      <c r="H618" s="195">
        <v>42500000</v>
      </c>
      <c r="I618" s="212"/>
    </row>
    <row r="619" spans="1:9" ht="15.75" thickBot="1" x14ac:dyDescent="0.3">
      <c r="A619" s="188">
        <v>2</v>
      </c>
      <c r="B619" s="188">
        <v>22020201</v>
      </c>
      <c r="C619" s="189" t="s">
        <v>3363</v>
      </c>
      <c r="D619" s="190">
        <v>9000000</v>
      </c>
      <c r="E619" s="190">
        <v>4281000</v>
      </c>
      <c r="F619" s="190">
        <v>9000000</v>
      </c>
      <c r="G619" s="195">
        <v>9000000</v>
      </c>
      <c r="H619" s="195">
        <v>9000000</v>
      </c>
      <c r="I619" s="212"/>
    </row>
    <row r="620" spans="1:9" ht="15.75" thickBot="1" x14ac:dyDescent="0.3">
      <c r="A620" s="188">
        <v>3</v>
      </c>
      <c r="B620" s="188">
        <v>22020202</v>
      </c>
      <c r="C620" s="189" t="s">
        <v>3350</v>
      </c>
      <c r="D620" s="190">
        <v>5000000</v>
      </c>
      <c r="E620" s="190">
        <v>4480000</v>
      </c>
      <c r="F620" s="190">
        <v>5000000</v>
      </c>
      <c r="G620" s="195">
        <v>5000000</v>
      </c>
      <c r="H620" s="195">
        <v>5000000</v>
      </c>
      <c r="I620" s="212"/>
    </row>
    <row r="621" spans="1:9" ht="18.75" thickBot="1" x14ac:dyDescent="0.3">
      <c r="A621" s="188">
        <v>4</v>
      </c>
      <c r="B621" s="188">
        <v>22020301</v>
      </c>
      <c r="C621" s="189" t="s">
        <v>3352</v>
      </c>
      <c r="D621" s="190">
        <v>8000000</v>
      </c>
      <c r="E621" s="190">
        <v>13552000</v>
      </c>
      <c r="F621" s="190">
        <v>8000000</v>
      </c>
      <c r="G621" s="195">
        <v>8000000</v>
      </c>
      <c r="H621" s="195">
        <v>8000000</v>
      </c>
      <c r="I621" s="212"/>
    </row>
    <row r="622" spans="1:9" ht="15.75" thickBot="1" x14ac:dyDescent="0.3">
      <c r="A622" s="188">
        <v>5</v>
      </c>
      <c r="B622" s="188">
        <v>22020306</v>
      </c>
      <c r="C622" s="189" t="s">
        <v>3383</v>
      </c>
      <c r="D622" s="190">
        <v>4000000</v>
      </c>
      <c r="E622" s="190">
        <v>5099000</v>
      </c>
      <c r="F622" s="190">
        <v>4000000</v>
      </c>
      <c r="G622" s="195">
        <v>4000000</v>
      </c>
      <c r="H622" s="195">
        <v>4000000</v>
      </c>
      <c r="I622" s="212"/>
    </row>
    <row r="623" spans="1:9" ht="18.75" thickBot="1" x14ac:dyDescent="0.3">
      <c r="A623" s="188">
        <v>6</v>
      </c>
      <c r="B623" s="188">
        <v>22020401</v>
      </c>
      <c r="C623" s="189" t="s">
        <v>3356</v>
      </c>
      <c r="D623" s="190">
        <v>6000000</v>
      </c>
      <c r="E623" s="190">
        <v>4725000</v>
      </c>
      <c r="F623" s="190">
        <v>6000000</v>
      </c>
      <c r="G623" s="195">
        <v>6000000</v>
      </c>
      <c r="H623" s="195">
        <v>6000000</v>
      </c>
      <c r="I623" s="212"/>
    </row>
    <row r="624" spans="1:9" ht="15.75" thickBot="1" x14ac:dyDescent="0.3">
      <c r="A624" s="188">
        <v>7</v>
      </c>
      <c r="B624" s="188">
        <v>22020402</v>
      </c>
      <c r="C624" s="189" t="s">
        <v>3366</v>
      </c>
      <c r="D624" s="190">
        <v>7000000</v>
      </c>
      <c r="E624" s="190">
        <v>1413000</v>
      </c>
      <c r="F624" s="190">
        <v>7000000</v>
      </c>
      <c r="G624" s="195">
        <v>7000000</v>
      </c>
      <c r="H624" s="195">
        <v>7000000</v>
      </c>
      <c r="I624" s="212"/>
    </row>
    <row r="625" spans="1:9" ht="15.75" thickBot="1" x14ac:dyDescent="0.3">
      <c r="A625" s="188">
        <v>8</v>
      </c>
      <c r="B625" s="188">
        <v>22020501</v>
      </c>
      <c r="C625" s="189" t="s">
        <v>3370</v>
      </c>
      <c r="D625" s="190">
        <v>14000000</v>
      </c>
      <c r="E625" s="190">
        <v>23992000</v>
      </c>
      <c r="F625" s="190">
        <v>14000000</v>
      </c>
      <c r="G625" s="195">
        <v>14000000</v>
      </c>
      <c r="H625" s="195">
        <v>14000000</v>
      </c>
      <c r="I625" s="212"/>
    </row>
    <row r="626" spans="1:9" ht="15.75" thickBot="1" x14ac:dyDescent="0.3">
      <c r="A626" s="188">
        <v>9</v>
      </c>
      <c r="B626" s="188">
        <v>22020712</v>
      </c>
      <c r="C626" s="189" t="s">
        <v>3381</v>
      </c>
      <c r="D626" s="190">
        <v>2500000</v>
      </c>
      <c r="E626" s="190">
        <v>2000000</v>
      </c>
      <c r="F626" s="190">
        <v>2000000</v>
      </c>
      <c r="G626" s="195">
        <v>2000000</v>
      </c>
      <c r="H626" s="195">
        <v>2000000</v>
      </c>
      <c r="I626" s="212"/>
    </row>
    <row r="627" spans="1:9" ht="15.75" thickBot="1" x14ac:dyDescent="0.3">
      <c r="A627" s="188">
        <v>10</v>
      </c>
      <c r="B627" s="188">
        <v>22021001</v>
      </c>
      <c r="C627" s="189" t="s">
        <v>3360</v>
      </c>
      <c r="D627" s="190">
        <v>2000000</v>
      </c>
      <c r="E627" s="190">
        <v>1143000</v>
      </c>
      <c r="F627" s="190">
        <v>2000000</v>
      </c>
      <c r="G627" s="195">
        <v>2000000</v>
      </c>
      <c r="H627" s="195">
        <v>2000000</v>
      </c>
      <c r="I627" s="212"/>
    </row>
    <row r="628" spans="1:9" ht="15.75" thickBot="1" x14ac:dyDescent="0.3">
      <c r="A628" s="188">
        <v>11</v>
      </c>
      <c r="B628" s="188">
        <v>22021007</v>
      </c>
      <c r="C628" s="189" t="s">
        <v>3362</v>
      </c>
      <c r="D628" s="190">
        <v>50000000</v>
      </c>
      <c r="E628" s="190">
        <v>47961000</v>
      </c>
      <c r="F628" s="190">
        <v>50500000</v>
      </c>
      <c r="G628" s="195">
        <v>50500000</v>
      </c>
      <c r="H628" s="195">
        <v>50500000</v>
      </c>
      <c r="I628" s="212"/>
    </row>
    <row r="629" spans="1:9" ht="15.75" thickBot="1" x14ac:dyDescent="0.3">
      <c r="A629" s="1260" t="s">
        <v>365</v>
      </c>
      <c r="B629" s="1261"/>
      <c r="C629" s="1262"/>
      <c r="D629" s="191">
        <v>149957350</v>
      </c>
      <c r="E629" s="191">
        <v>128877000</v>
      </c>
      <c r="F629" s="191">
        <v>150000000</v>
      </c>
      <c r="G629" s="196">
        <v>150000000</v>
      </c>
      <c r="H629" s="196">
        <f>SUM(H618:H628)</f>
        <v>150000000</v>
      </c>
      <c r="I629" s="212"/>
    </row>
    <row r="630" spans="1:9" ht="15.75" thickBot="1" x14ac:dyDescent="0.3">
      <c r="A630" s="187">
        <v>60</v>
      </c>
      <c r="B630" s="187">
        <v>22000100200</v>
      </c>
      <c r="C630" s="1257" t="s">
        <v>3002</v>
      </c>
      <c r="D630" s="1258"/>
      <c r="E630" s="1258"/>
      <c r="F630" s="1258"/>
      <c r="G630" s="1258"/>
      <c r="H630" s="1258"/>
      <c r="I630" s="212"/>
    </row>
    <row r="631" spans="1:9" ht="15.75" thickBot="1" x14ac:dyDescent="0.3">
      <c r="A631" s="188">
        <v>1</v>
      </c>
      <c r="B631" s="188">
        <v>22020102</v>
      </c>
      <c r="C631" s="189" t="s">
        <v>3349</v>
      </c>
      <c r="D631" s="190">
        <v>5000000</v>
      </c>
      <c r="E631" s="190">
        <v>4098000</v>
      </c>
      <c r="F631" s="190">
        <v>5200000</v>
      </c>
      <c r="G631" s="195">
        <v>5200000</v>
      </c>
      <c r="H631" s="195">
        <v>5200000</v>
      </c>
      <c r="I631" s="212"/>
    </row>
    <row r="632" spans="1:9" ht="15.75" thickBot="1" x14ac:dyDescent="0.3">
      <c r="A632" s="188">
        <v>2</v>
      </c>
      <c r="B632" s="188">
        <v>22020202</v>
      </c>
      <c r="C632" s="189" t="s">
        <v>3350</v>
      </c>
      <c r="D632" s="190">
        <v>1000000</v>
      </c>
      <c r="E632" s="190">
        <v>1249500</v>
      </c>
      <c r="F632" s="190">
        <v>1800000</v>
      </c>
      <c r="G632" s="195">
        <v>1800000</v>
      </c>
      <c r="H632" s="195">
        <v>1800000</v>
      </c>
      <c r="I632" s="212"/>
    </row>
    <row r="633" spans="1:9" ht="18.75" thickBot="1" x14ac:dyDescent="0.3">
      <c r="A633" s="188">
        <v>3</v>
      </c>
      <c r="B633" s="188">
        <v>22020301</v>
      </c>
      <c r="C633" s="189" t="s">
        <v>3352</v>
      </c>
      <c r="D633" s="190">
        <v>2300000</v>
      </c>
      <c r="E633" s="190">
        <v>2182500</v>
      </c>
      <c r="F633" s="190">
        <v>3000000</v>
      </c>
      <c r="G633" s="195">
        <v>3000000</v>
      </c>
      <c r="H633" s="195">
        <v>3000000</v>
      </c>
      <c r="I633" s="212"/>
    </row>
    <row r="634" spans="1:9" ht="15.75" thickBot="1" x14ac:dyDescent="0.3">
      <c r="A634" s="188">
        <v>4</v>
      </c>
      <c r="B634" s="188">
        <v>22020305</v>
      </c>
      <c r="C634" s="189" t="s">
        <v>3355</v>
      </c>
      <c r="D634" s="190">
        <v>1000000</v>
      </c>
      <c r="E634" s="190">
        <v>1111800</v>
      </c>
      <c r="F634" s="190">
        <v>1700000</v>
      </c>
      <c r="G634" s="195">
        <v>1700000</v>
      </c>
      <c r="H634" s="195">
        <v>1700000</v>
      </c>
      <c r="I634" s="212"/>
    </row>
    <row r="635" spans="1:9" ht="18.75" thickBot="1" x14ac:dyDescent="0.3">
      <c r="A635" s="188">
        <v>5</v>
      </c>
      <c r="B635" s="188">
        <v>22020401</v>
      </c>
      <c r="C635" s="189" t="s">
        <v>3356</v>
      </c>
      <c r="D635" s="190">
        <v>2400000</v>
      </c>
      <c r="E635" s="190">
        <v>1663600</v>
      </c>
      <c r="F635" s="190">
        <v>2400000</v>
      </c>
      <c r="G635" s="195">
        <v>2500000</v>
      </c>
      <c r="H635" s="195">
        <v>2500000</v>
      </c>
      <c r="I635" s="212"/>
    </row>
    <row r="636" spans="1:9" ht="15.75" thickBot="1" x14ac:dyDescent="0.3">
      <c r="A636" s="188">
        <v>6</v>
      </c>
      <c r="B636" s="188">
        <v>22020402</v>
      </c>
      <c r="C636" s="189" t="s">
        <v>3366</v>
      </c>
      <c r="D636" s="190">
        <v>2100000</v>
      </c>
      <c r="E636" s="190">
        <v>1466850</v>
      </c>
      <c r="F636" s="190">
        <v>2100000</v>
      </c>
      <c r="G636" s="195">
        <v>2000000</v>
      </c>
      <c r="H636" s="195">
        <v>2000000</v>
      </c>
      <c r="I636" s="212"/>
    </row>
    <row r="637" spans="1:9" ht="15.75" thickBot="1" x14ac:dyDescent="0.3">
      <c r="A637" s="188">
        <v>7</v>
      </c>
      <c r="B637" s="188">
        <v>22020501</v>
      </c>
      <c r="C637" s="189" t="s">
        <v>3370</v>
      </c>
      <c r="D637" s="190">
        <v>4000000</v>
      </c>
      <c r="E637" s="190">
        <v>3037750</v>
      </c>
      <c r="F637" s="190">
        <v>4000000</v>
      </c>
      <c r="G637" s="195">
        <v>4000000</v>
      </c>
      <c r="H637" s="195">
        <v>4000000</v>
      </c>
      <c r="I637" s="212"/>
    </row>
    <row r="638" spans="1:9" ht="15.75" thickBot="1" x14ac:dyDescent="0.3">
      <c r="A638" s="188">
        <v>8</v>
      </c>
      <c r="B638" s="188">
        <v>22021001</v>
      </c>
      <c r="C638" s="189" t="s">
        <v>3360</v>
      </c>
      <c r="D638" s="190">
        <v>1000000</v>
      </c>
      <c r="E638" s="190">
        <v>1395000</v>
      </c>
      <c r="F638" s="190">
        <v>2000000</v>
      </c>
      <c r="G638" s="195">
        <v>2000000</v>
      </c>
      <c r="H638" s="195">
        <v>2000000</v>
      </c>
      <c r="I638" s="212"/>
    </row>
    <row r="639" spans="1:9" ht="15.75" thickBot="1" x14ac:dyDescent="0.3">
      <c r="A639" s="188">
        <v>9</v>
      </c>
      <c r="B639" s="188">
        <v>22021007</v>
      </c>
      <c r="C639" s="189" t="s">
        <v>3362</v>
      </c>
      <c r="D639" s="190">
        <v>1200000</v>
      </c>
      <c r="E639" s="190">
        <v>1215000</v>
      </c>
      <c r="F639" s="190">
        <v>1800000</v>
      </c>
      <c r="G639" s="195">
        <v>1800000</v>
      </c>
      <c r="H639" s="195">
        <v>1800000</v>
      </c>
      <c r="I639" s="212"/>
    </row>
    <row r="640" spans="1:9" ht="15.75" thickBot="1" x14ac:dyDescent="0.3">
      <c r="A640" s="1260" t="s">
        <v>365</v>
      </c>
      <c r="B640" s="1261"/>
      <c r="C640" s="1262"/>
      <c r="D640" s="191">
        <v>20000000</v>
      </c>
      <c r="E640" s="191">
        <v>17420000</v>
      </c>
      <c r="F640" s="191">
        <v>24000000</v>
      </c>
      <c r="G640" s="196">
        <v>24000000</v>
      </c>
      <c r="H640" s="196">
        <f>SUM(H631:H639)</f>
        <v>24000000</v>
      </c>
      <c r="I640" s="212"/>
    </row>
    <row r="641" spans="1:9" s="83" customFormat="1" ht="16.5" thickBot="1" x14ac:dyDescent="0.3">
      <c r="A641" s="187">
        <v>77</v>
      </c>
      <c r="B641" s="187">
        <v>23800100100</v>
      </c>
      <c r="C641" s="1257" t="s">
        <v>876</v>
      </c>
      <c r="D641" s="1258"/>
      <c r="E641" s="1258"/>
      <c r="F641" s="1258"/>
      <c r="G641" s="1258"/>
      <c r="H641" s="1258"/>
      <c r="I641" s="1259"/>
    </row>
    <row r="642" spans="1:9" s="83" customFormat="1" ht="16.5" thickBot="1" x14ac:dyDescent="0.3">
      <c r="A642" s="188">
        <v>1</v>
      </c>
      <c r="B642" s="188">
        <v>22020102</v>
      </c>
      <c r="C642" s="189" t="s">
        <v>3349</v>
      </c>
      <c r="D642" s="190">
        <v>23920000</v>
      </c>
      <c r="E642" s="190">
        <v>11590000</v>
      </c>
      <c r="F642" s="190">
        <v>46000000</v>
      </c>
      <c r="G642" s="195">
        <v>50000000</v>
      </c>
      <c r="H642" s="195">
        <v>30000000</v>
      </c>
      <c r="I642" s="212"/>
    </row>
    <row r="643" spans="1:9" s="83" customFormat="1" ht="16.5" thickBot="1" x14ac:dyDescent="0.3">
      <c r="A643" s="188">
        <v>2</v>
      </c>
      <c r="B643" s="188">
        <v>22020201</v>
      </c>
      <c r="C643" s="189" t="s">
        <v>3363</v>
      </c>
      <c r="D643" s="190">
        <v>600000</v>
      </c>
      <c r="E643" s="192">
        <v>0</v>
      </c>
      <c r="F643" s="192">
        <v>0</v>
      </c>
      <c r="G643" s="197">
        <v>0</v>
      </c>
      <c r="H643" s="197">
        <v>0</v>
      </c>
      <c r="I643" s="212"/>
    </row>
    <row r="644" spans="1:9" s="83" customFormat="1" ht="16.5" thickBot="1" x14ac:dyDescent="0.3">
      <c r="A644" s="188">
        <v>3</v>
      </c>
      <c r="B644" s="188">
        <v>22020202</v>
      </c>
      <c r="C644" s="189" t="s">
        <v>3350</v>
      </c>
      <c r="D644" s="190">
        <v>1960000</v>
      </c>
      <c r="E644" s="190">
        <v>2350000</v>
      </c>
      <c r="F644" s="190">
        <v>2200000</v>
      </c>
      <c r="G644" s="195">
        <v>3000000</v>
      </c>
      <c r="H644" s="195">
        <v>3000000</v>
      </c>
      <c r="I644" s="212"/>
    </row>
    <row r="645" spans="1:9" s="83" customFormat="1" ht="18.75" thickBot="1" x14ac:dyDescent="0.3">
      <c r="A645" s="188">
        <v>4</v>
      </c>
      <c r="B645" s="188">
        <v>22020301</v>
      </c>
      <c r="C645" s="189" t="s">
        <v>3352</v>
      </c>
      <c r="D645" s="190">
        <v>5080000</v>
      </c>
      <c r="E645" s="190">
        <v>5400000</v>
      </c>
      <c r="F645" s="190">
        <v>8000000</v>
      </c>
      <c r="G645" s="195">
        <v>11000000</v>
      </c>
      <c r="H645" s="195">
        <v>11000000</v>
      </c>
      <c r="I645" s="212"/>
    </row>
    <row r="646" spans="1:9" s="83" customFormat="1" ht="16.5" thickBot="1" x14ac:dyDescent="0.3">
      <c r="A646" s="188">
        <v>5</v>
      </c>
      <c r="B646" s="188">
        <v>22020305</v>
      </c>
      <c r="C646" s="189" t="s">
        <v>3355</v>
      </c>
      <c r="D646" s="190">
        <v>2000000</v>
      </c>
      <c r="E646" s="190">
        <v>2115000</v>
      </c>
      <c r="F646" s="190">
        <v>2800000</v>
      </c>
      <c r="G646" s="195">
        <v>4000000</v>
      </c>
      <c r="H646" s="195">
        <v>4000000</v>
      </c>
      <c r="I646" s="212"/>
    </row>
    <row r="647" spans="1:9" s="83" customFormat="1" ht="18.75" thickBot="1" x14ac:dyDescent="0.3">
      <c r="A647" s="188">
        <v>6</v>
      </c>
      <c r="B647" s="188">
        <v>22020401</v>
      </c>
      <c r="C647" s="189" t="s">
        <v>3356</v>
      </c>
      <c r="D647" s="190">
        <v>6665500</v>
      </c>
      <c r="E647" s="190">
        <v>4455000</v>
      </c>
      <c r="F647" s="190">
        <v>7000000</v>
      </c>
      <c r="G647" s="195">
        <v>10000000</v>
      </c>
      <c r="H647" s="195">
        <v>5000000</v>
      </c>
      <c r="I647" s="212"/>
    </row>
    <row r="648" spans="1:9" s="83" customFormat="1" ht="16.5" thickBot="1" x14ac:dyDescent="0.3">
      <c r="A648" s="188">
        <v>7</v>
      </c>
      <c r="B648" s="188">
        <v>22020402</v>
      </c>
      <c r="C648" s="189" t="s">
        <v>3366</v>
      </c>
      <c r="D648" s="190">
        <v>5760000</v>
      </c>
      <c r="E648" s="190">
        <v>8115000</v>
      </c>
      <c r="F648" s="190">
        <v>15000000</v>
      </c>
      <c r="G648" s="195">
        <v>15000000</v>
      </c>
      <c r="H648" s="195">
        <v>15000000</v>
      </c>
      <c r="I648" s="212"/>
    </row>
    <row r="649" spans="1:9" s="83" customFormat="1" ht="16.5" thickBot="1" x14ac:dyDescent="0.3">
      <c r="A649" s="188">
        <v>8</v>
      </c>
      <c r="B649" s="188">
        <v>22020501</v>
      </c>
      <c r="C649" s="189" t="s">
        <v>3370</v>
      </c>
      <c r="D649" s="190">
        <v>8400000</v>
      </c>
      <c r="E649" s="190">
        <v>6285000</v>
      </c>
      <c r="F649" s="190">
        <v>30000000</v>
      </c>
      <c r="G649" s="195">
        <v>35000000</v>
      </c>
      <c r="H649" s="195">
        <v>35000000</v>
      </c>
      <c r="I649" s="212"/>
    </row>
    <row r="650" spans="1:9" s="83" customFormat="1" ht="16.5" thickBot="1" x14ac:dyDescent="0.3">
      <c r="A650" s="188">
        <v>9</v>
      </c>
      <c r="B650" s="188">
        <v>22020712</v>
      </c>
      <c r="C650" s="189" t="s">
        <v>3381</v>
      </c>
      <c r="D650" s="190">
        <v>200000</v>
      </c>
      <c r="E650" s="192">
        <v>0</v>
      </c>
      <c r="F650" s="192">
        <v>0</v>
      </c>
      <c r="G650" s="197">
        <v>0</v>
      </c>
      <c r="H650" s="197">
        <v>0</v>
      </c>
      <c r="I650" s="212"/>
    </row>
    <row r="651" spans="1:9" s="83" customFormat="1" ht="16.5" thickBot="1" x14ac:dyDescent="0.3">
      <c r="A651" s="188">
        <v>10</v>
      </c>
      <c r="B651" s="188">
        <v>22021001</v>
      </c>
      <c r="C651" s="189" t="s">
        <v>3360</v>
      </c>
      <c r="D651" s="190">
        <v>1950000</v>
      </c>
      <c r="E651" s="190">
        <v>4100000</v>
      </c>
      <c r="F651" s="190">
        <v>11000000</v>
      </c>
      <c r="G651" s="195">
        <v>12000000</v>
      </c>
      <c r="H651" s="195">
        <v>6000000</v>
      </c>
      <c r="I651" s="212"/>
    </row>
    <row r="652" spans="1:9" s="83" customFormat="1" ht="16.5" thickBot="1" x14ac:dyDescent="0.3">
      <c r="A652" s="188">
        <v>11</v>
      </c>
      <c r="B652" s="188">
        <v>22021007</v>
      </c>
      <c r="C652" s="189" t="s">
        <v>3362</v>
      </c>
      <c r="D652" s="190">
        <v>4135000</v>
      </c>
      <c r="E652" s="190">
        <v>4790000</v>
      </c>
      <c r="F652" s="190">
        <v>7550000</v>
      </c>
      <c r="G652" s="195">
        <v>10000000</v>
      </c>
      <c r="H652" s="195">
        <v>5000000</v>
      </c>
      <c r="I652" s="212"/>
    </row>
    <row r="653" spans="1:9" s="83" customFormat="1" ht="16.5" thickBot="1" x14ac:dyDescent="0.3">
      <c r="A653" s="1260" t="s">
        <v>365</v>
      </c>
      <c r="B653" s="1261"/>
      <c r="C653" s="1262"/>
      <c r="D653" s="191">
        <v>60670500</v>
      </c>
      <c r="E653" s="191">
        <v>49200000</v>
      </c>
      <c r="F653" s="191">
        <v>129550000</v>
      </c>
      <c r="G653" s="196">
        <v>150000000</v>
      </c>
      <c r="H653" s="196">
        <f>SUM(H642:H652)</f>
        <v>114000000</v>
      </c>
      <c r="I653" s="212"/>
    </row>
    <row r="654" spans="1:9" s="83" customFormat="1" ht="16.5" thickBot="1" x14ac:dyDescent="0.3">
      <c r="A654" s="187">
        <v>78</v>
      </c>
      <c r="B654" s="187">
        <v>23800100200</v>
      </c>
      <c r="C654" s="1257" t="s">
        <v>2948</v>
      </c>
      <c r="D654" s="1258"/>
      <c r="E654" s="1258"/>
      <c r="F654" s="1258"/>
      <c r="G654" s="1258"/>
      <c r="H654" s="1258"/>
      <c r="I654" s="1259"/>
    </row>
    <row r="655" spans="1:9" s="83" customFormat="1" ht="16.5" thickBot="1" x14ac:dyDescent="0.3">
      <c r="A655" s="188">
        <v>1</v>
      </c>
      <c r="B655" s="188">
        <v>22020102</v>
      </c>
      <c r="C655" s="189" t="s">
        <v>3349</v>
      </c>
      <c r="D655" s="190">
        <v>2840000</v>
      </c>
      <c r="E655" s="190">
        <v>1400000</v>
      </c>
      <c r="F655" s="190">
        <v>5100000</v>
      </c>
      <c r="G655" s="195">
        <v>5100000</v>
      </c>
      <c r="H655" s="195">
        <v>5100000</v>
      </c>
      <c r="I655" s="212"/>
    </row>
    <row r="656" spans="1:9" s="83" customFormat="1" ht="16.5" thickBot="1" x14ac:dyDescent="0.3">
      <c r="A656" s="188">
        <v>2</v>
      </c>
      <c r="B656" s="188">
        <v>22020202</v>
      </c>
      <c r="C656" s="189" t="s">
        <v>3350</v>
      </c>
      <c r="D656" s="190">
        <v>320000</v>
      </c>
      <c r="E656" s="190">
        <v>700000</v>
      </c>
      <c r="F656" s="190">
        <v>2000000</v>
      </c>
      <c r="G656" s="195">
        <v>2000000</v>
      </c>
      <c r="H656" s="195">
        <v>2000000</v>
      </c>
      <c r="I656" s="212"/>
    </row>
    <row r="657" spans="1:9" s="83" customFormat="1" ht="18.75" thickBot="1" x14ac:dyDescent="0.3">
      <c r="A657" s="188">
        <v>3</v>
      </c>
      <c r="B657" s="188">
        <v>22020301</v>
      </c>
      <c r="C657" s="189" t="s">
        <v>3352</v>
      </c>
      <c r="D657" s="190">
        <v>1320000</v>
      </c>
      <c r="E657" s="190">
        <v>700000</v>
      </c>
      <c r="F657" s="190">
        <v>2000000</v>
      </c>
      <c r="G657" s="195">
        <v>2000000</v>
      </c>
      <c r="H657" s="195">
        <v>2000000</v>
      </c>
      <c r="I657" s="212"/>
    </row>
    <row r="658" spans="1:9" s="83" customFormat="1" ht="16.5" thickBot="1" x14ac:dyDescent="0.3">
      <c r="A658" s="188">
        <v>4</v>
      </c>
      <c r="B658" s="188">
        <v>22020305</v>
      </c>
      <c r="C658" s="189" t="s">
        <v>3355</v>
      </c>
      <c r="D658" s="190">
        <v>480000</v>
      </c>
      <c r="E658" s="190">
        <v>700000</v>
      </c>
      <c r="F658" s="190">
        <v>1200000</v>
      </c>
      <c r="G658" s="195">
        <v>1200000</v>
      </c>
      <c r="H658" s="195">
        <v>1200000</v>
      </c>
      <c r="I658" s="212"/>
    </row>
    <row r="659" spans="1:9" s="83" customFormat="1" ht="18.75" thickBot="1" x14ac:dyDescent="0.3">
      <c r="A659" s="188">
        <v>5</v>
      </c>
      <c r="B659" s="188">
        <v>22020401</v>
      </c>
      <c r="C659" s="189" t="s">
        <v>3356</v>
      </c>
      <c r="D659" s="190">
        <v>970000</v>
      </c>
      <c r="E659" s="190">
        <v>700000</v>
      </c>
      <c r="F659" s="190">
        <v>2800000</v>
      </c>
      <c r="G659" s="195">
        <v>3000000</v>
      </c>
      <c r="H659" s="195">
        <v>1000000</v>
      </c>
      <c r="I659" s="212"/>
    </row>
    <row r="660" spans="1:9" s="83" customFormat="1" ht="16.5" thickBot="1" x14ac:dyDescent="0.3">
      <c r="A660" s="188">
        <v>6</v>
      </c>
      <c r="B660" s="188">
        <v>22020402</v>
      </c>
      <c r="C660" s="189" t="s">
        <v>3366</v>
      </c>
      <c r="D660" s="190">
        <v>800000</v>
      </c>
      <c r="E660" s="190">
        <v>700000</v>
      </c>
      <c r="F660" s="190">
        <v>1200000</v>
      </c>
      <c r="G660" s="195">
        <v>1000000</v>
      </c>
      <c r="H660" s="195">
        <v>1000000</v>
      </c>
      <c r="I660" s="212"/>
    </row>
    <row r="661" spans="1:9" s="83" customFormat="1" ht="16.5" thickBot="1" x14ac:dyDescent="0.3">
      <c r="A661" s="188">
        <v>7</v>
      </c>
      <c r="B661" s="188">
        <v>22020501</v>
      </c>
      <c r="C661" s="189" t="s">
        <v>3370</v>
      </c>
      <c r="D661" s="190">
        <v>1200000</v>
      </c>
      <c r="E661" s="190">
        <v>700000</v>
      </c>
      <c r="F661" s="190">
        <v>5200000</v>
      </c>
      <c r="G661" s="195">
        <v>5200000</v>
      </c>
      <c r="H661" s="195">
        <v>4200000</v>
      </c>
      <c r="I661" s="212"/>
    </row>
    <row r="662" spans="1:9" s="83" customFormat="1" ht="16.5" thickBot="1" x14ac:dyDescent="0.3">
      <c r="A662" s="188">
        <v>8</v>
      </c>
      <c r="B662" s="188">
        <v>22021001</v>
      </c>
      <c r="C662" s="189" t="s">
        <v>3360</v>
      </c>
      <c r="D662" s="190">
        <v>280000</v>
      </c>
      <c r="E662" s="190">
        <v>700000</v>
      </c>
      <c r="F662" s="190">
        <v>1500000</v>
      </c>
      <c r="G662" s="195">
        <v>1500000</v>
      </c>
      <c r="H662" s="195">
        <v>1500000</v>
      </c>
      <c r="I662" s="212"/>
    </row>
    <row r="663" spans="1:9" s="83" customFormat="1" ht="16.5" thickBot="1" x14ac:dyDescent="0.3">
      <c r="A663" s="188">
        <v>9</v>
      </c>
      <c r="B663" s="188">
        <v>22021007</v>
      </c>
      <c r="C663" s="189" t="s">
        <v>3362</v>
      </c>
      <c r="D663" s="190">
        <v>600000</v>
      </c>
      <c r="E663" s="190">
        <v>700000</v>
      </c>
      <c r="F663" s="190">
        <v>3000000</v>
      </c>
      <c r="G663" s="195">
        <v>3000000</v>
      </c>
      <c r="H663" s="195">
        <v>1500000</v>
      </c>
      <c r="I663" s="212"/>
    </row>
    <row r="664" spans="1:9" s="83" customFormat="1" ht="16.5" thickBot="1" x14ac:dyDescent="0.3">
      <c r="A664" s="1260" t="s">
        <v>365</v>
      </c>
      <c r="B664" s="1261"/>
      <c r="C664" s="1262"/>
      <c r="D664" s="191">
        <v>8810000</v>
      </c>
      <c r="E664" s="191">
        <v>7000000</v>
      </c>
      <c r="F664" s="191">
        <v>24000000</v>
      </c>
      <c r="G664" s="196">
        <v>24000000</v>
      </c>
      <c r="H664" s="196">
        <f>SUM(H655:H663)</f>
        <v>19500000</v>
      </c>
      <c r="I664" s="212"/>
    </row>
    <row r="665" spans="1:9" s="83" customFormat="1" ht="16.5" thickBot="1" x14ac:dyDescent="0.3">
      <c r="A665" s="187">
        <v>79</v>
      </c>
      <c r="B665" s="187">
        <v>23800100300</v>
      </c>
      <c r="C665" s="1257" t="s">
        <v>3078</v>
      </c>
      <c r="D665" s="1258"/>
      <c r="E665" s="1258"/>
      <c r="F665" s="1258"/>
      <c r="G665" s="1258"/>
      <c r="H665" s="1258"/>
      <c r="I665" s="1259"/>
    </row>
    <row r="666" spans="1:9" s="83" customFormat="1" ht="16.5" thickBot="1" x14ac:dyDescent="0.3">
      <c r="A666" s="188">
        <v>1</v>
      </c>
      <c r="B666" s="188">
        <v>22020102</v>
      </c>
      <c r="C666" s="189" t="s">
        <v>3349</v>
      </c>
      <c r="D666" s="190">
        <v>1570000</v>
      </c>
      <c r="E666" s="190">
        <v>1080000</v>
      </c>
      <c r="F666" s="190">
        <v>3800000</v>
      </c>
      <c r="G666" s="195">
        <v>3800000</v>
      </c>
      <c r="H666" s="195">
        <v>1800000</v>
      </c>
      <c r="I666" s="212"/>
    </row>
    <row r="667" spans="1:9" s="83" customFormat="1" ht="16.5" thickBot="1" x14ac:dyDescent="0.3">
      <c r="A667" s="188">
        <v>2</v>
      </c>
      <c r="B667" s="188">
        <v>22020202</v>
      </c>
      <c r="C667" s="189" t="s">
        <v>3350</v>
      </c>
      <c r="D667" s="190">
        <v>185000</v>
      </c>
      <c r="E667" s="190">
        <v>170000</v>
      </c>
      <c r="F667" s="190">
        <v>200000</v>
      </c>
      <c r="G667" s="195">
        <v>200000</v>
      </c>
      <c r="H667" s="195">
        <v>200000</v>
      </c>
      <c r="I667" s="212"/>
    </row>
    <row r="668" spans="1:9" s="83" customFormat="1" ht="18.75" thickBot="1" x14ac:dyDescent="0.3">
      <c r="A668" s="188">
        <v>3</v>
      </c>
      <c r="B668" s="188">
        <v>22020301</v>
      </c>
      <c r="C668" s="189" t="s">
        <v>3352</v>
      </c>
      <c r="D668" s="190">
        <v>180000</v>
      </c>
      <c r="E668" s="190">
        <v>110000</v>
      </c>
      <c r="F668" s="190">
        <v>200000</v>
      </c>
      <c r="G668" s="195">
        <v>200000</v>
      </c>
      <c r="H668" s="195">
        <v>200000</v>
      </c>
      <c r="I668" s="212"/>
    </row>
    <row r="669" spans="1:9" s="83" customFormat="1" ht="16.5" thickBot="1" x14ac:dyDescent="0.3">
      <c r="A669" s="188">
        <v>4</v>
      </c>
      <c r="B669" s="188">
        <v>22020305</v>
      </c>
      <c r="C669" s="189" t="s">
        <v>3355</v>
      </c>
      <c r="D669" s="190">
        <v>150000</v>
      </c>
      <c r="E669" s="190">
        <v>120000</v>
      </c>
      <c r="F669" s="190">
        <v>200000</v>
      </c>
      <c r="G669" s="195">
        <v>200000</v>
      </c>
      <c r="H669" s="195">
        <v>200000</v>
      </c>
      <c r="I669" s="212"/>
    </row>
    <row r="670" spans="1:9" s="83" customFormat="1" ht="18.75" thickBot="1" x14ac:dyDescent="0.3">
      <c r="A670" s="188">
        <v>5</v>
      </c>
      <c r="B670" s="188">
        <v>22020401</v>
      </c>
      <c r="C670" s="189" t="s">
        <v>3356</v>
      </c>
      <c r="D670" s="190">
        <v>430000</v>
      </c>
      <c r="E670" s="190">
        <v>360000</v>
      </c>
      <c r="F670" s="190">
        <v>1000000</v>
      </c>
      <c r="G670" s="195">
        <v>1000000</v>
      </c>
      <c r="H670" s="195">
        <v>600000</v>
      </c>
      <c r="I670" s="212"/>
    </row>
    <row r="671" spans="1:9" s="83" customFormat="1" ht="16.5" thickBot="1" x14ac:dyDescent="0.3">
      <c r="A671" s="188">
        <v>6</v>
      </c>
      <c r="B671" s="188">
        <v>22020406</v>
      </c>
      <c r="C671" s="189" t="s">
        <v>3357</v>
      </c>
      <c r="D671" s="190">
        <v>120000</v>
      </c>
      <c r="E671" s="190">
        <v>200000</v>
      </c>
      <c r="F671" s="190">
        <v>500000</v>
      </c>
      <c r="G671" s="195">
        <v>500000</v>
      </c>
      <c r="H671" s="195">
        <v>500000</v>
      </c>
      <c r="I671" s="212"/>
    </row>
    <row r="672" spans="1:9" s="83" customFormat="1" ht="16.5" thickBot="1" x14ac:dyDescent="0.3">
      <c r="A672" s="188">
        <v>7</v>
      </c>
      <c r="B672" s="188">
        <v>22020501</v>
      </c>
      <c r="C672" s="189" t="s">
        <v>3370</v>
      </c>
      <c r="D672" s="190">
        <v>320000</v>
      </c>
      <c r="E672" s="190">
        <v>610000</v>
      </c>
      <c r="F672" s="190">
        <v>2500000</v>
      </c>
      <c r="G672" s="195">
        <v>2500000</v>
      </c>
      <c r="H672" s="195">
        <v>700000</v>
      </c>
      <c r="I672" s="212"/>
    </row>
    <row r="673" spans="1:9" s="83" customFormat="1" ht="16.5" thickBot="1" x14ac:dyDescent="0.3">
      <c r="A673" s="188">
        <v>8</v>
      </c>
      <c r="B673" s="188">
        <v>22020605</v>
      </c>
      <c r="C673" s="189" t="s">
        <v>3388</v>
      </c>
      <c r="D673" s="190">
        <v>200000</v>
      </c>
      <c r="E673" s="190">
        <v>310000</v>
      </c>
      <c r="F673" s="190">
        <v>500000</v>
      </c>
      <c r="G673" s="195">
        <v>500000</v>
      </c>
      <c r="H673" s="195">
        <v>500000</v>
      </c>
      <c r="I673" s="212"/>
    </row>
    <row r="674" spans="1:9" s="83" customFormat="1" ht="16.5" thickBot="1" x14ac:dyDescent="0.3">
      <c r="A674" s="188">
        <v>9</v>
      </c>
      <c r="B674" s="188">
        <v>22020803</v>
      </c>
      <c r="C674" s="189" t="s">
        <v>3373</v>
      </c>
      <c r="D674" s="190">
        <v>500000</v>
      </c>
      <c r="E674" s="190">
        <v>580000</v>
      </c>
      <c r="F674" s="190">
        <v>900000</v>
      </c>
      <c r="G674" s="195">
        <v>900000</v>
      </c>
      <c r="H674" s="195">
        <v>900000</v>
      </c>
      <c r="I674" s="212"/>
    </row>
    <row r="675" spans="1:9" s="83" customFormat="1" ht="16.5" thickBot="1" x14ac:dyDescent="0.3">
      <c r="A675" s="188">
        <v>10</v>
      </c>
      <c r="B675" s="188">
        <v>22021001</v>
      </c>
      <c r="C675" s="189" t="s">
        <v>3360</v>
      </c>
      <c r="D675" s="190">
        <v>180000</v>
      </c>
      <c r="E675" s="190">
        <v>150000</v>
      </c>
      <c r="F675" s="190">
        <v>200000</v>
      </c>
      <c r="G675" s="195">
        <v>200000</v>
      </c>
      <c r="H675" s="195">
        <v>200000</v>
      </c>
      <c r="I675" s="212"/>
    </row>
    <row r="676" spans="1:9" s="83" customFormat="1" ht="16.5" thickBot="1" x14ac:dyDescent="0.3">
      <c r="A676" s="188">
        <v>11</v>
      </c>
      <c r="B676" s="188">
        <v>22021007</v>
      </c>
      <c r="C676" s="189" t="s">
        <v>3362</v>
      </c>
      <c r="D676" s="190">
        <v>715000</v>
      </c>
      <c r="E676" s="190">
        <v>700000</v>
      </c>
      <c r="F676" s="190">
        <v>2000000</v>
      </c>
      <c r="G676" s="195">
        <v>2000000</v>
      </c>
      <c r="H676" s="195">
        <v>700000</v>
      </c>
      <c r="I676" s="212"/>
    </row>
    <row r="677" spans="1:9" s="83" customFormat="1" ht="16.5" thickBot="1" x14ac:dyDescent="0.3">
      <c r="A677" s="1260" t="s">
        <v>365</v>
      </c>
      <c r="B677" s="1261"/>
      <c r="C677" s="1262"/>
      <c r="D677" s="191">
        <v>4550000</v>
      </c>
      <c r="E677" s="191">
        <v>4390000</v>
      </c>
      <c r="F677" s="191">
        <v>12000000</v>
      </c>
      <c r="G677" s="196">
        <v>12000000</v>
      </c>
      <c r="H677" s="196">
        <f>SUM(H666:H676)</f>
        <v>6500000</v>
      </c>
      <c r="I677" s="212"/>
    </row>
    <row r="678" spans="1:9" s="83" customFormat="1" ht="16.5" thickBot="1" x14ac:dyDescent="0.3">
      <c r="A678" s="187">
        <v>81</v>
      </c>
      <c r="B678" s="187">
        <v>23800400100</v>
      </c>
      <c r="C678" s="1257" t="s">
        <v>1964</v>
      </c>
      <c r="D678" s="1258"/>
      <c r="E678" s="1258"/>
      <c r="F678" s="1258"/>
      <c r="G678" s="1258"/>
      <c r="H678" s="1258"/>
      <c r="I678" s="1259"/>
    </row>
    <row r="679" spans="1:9" s="83" customFormat="1" ht="16.5" thickBot="1" x14ac:dyDescent="0.3">
      <c r="A679" s="188">
        <v>1</v>
      </c>
      <c r="B679" s="188">
        <v>22020102</v>
      </c>
      <c r="C679" s="189" t="s">
        <v>3349</v>
      </c>
      <c r="D679" s="190">
        <v>2183500</v>
      </c>
      <c r="E679" s="190">
        <v>1976000</v>
      </c>
      <c r="F679" s="190">
        <v>8300000</v>
      </c>
      <c r="G679" s="195">
        <v>4500000</v>
      </c>
      <c r="H679" s="195">
        <v>1000000</v>
      </c>
      <c r="I679" s="212"/>
    </row>
    <row r="680" spans="1:9" s="83" customFormat="1" ht="16.5" thickBot="1" x14ac:dyDescent="0.3">
      <c r="A680" s="188">
        <v>2</v>
      </c>
      <c r="B680" s="188">
        <v>22020202</v>
      </c>
      <c r="C680" s="189" t="s">
        <v>3350</v>
      </c>
      <c r="D680" s="190">
        <v>62500</v>
      </c>
      <c r="E680" s="190">
        <v>10000</v>
      </c>
      <c r="F680" s="190">
        <v>1000000</v>
      </c>
      <c r="G680" s="195">
        <v>600000</v>
      </c>
      <c r="H680" s="195">
        <v>500000</v>
      </c>
      <c r="I680" s="212"/>
    </row>
    <row r="681" spans="1:9" s="83" customFormat="1" ht="18.75" thickBot="1" x14ac:dyDescent="0.3">
      <c r="A681" s="188">
        <v>3</v>
      </c>
      <c r="B681" s="188">
        <v>22020301</v>
      </c>
      <c r="C681" s="189" t="s">
        <v>3352</v>
      </c>
      <c r="D681" s="190">
        <v>264000</v>
      </c>
      <c r="E681" s="190">
        <v>202500</v>
      </c>
      <c r="F681" s="190">
        <v>1900000</v>
      </c>
      <c r="G681" s="195">
        <v>1500000</v>
      </c>
      <c r="H681" s="195">
        <v>400000</v>
      </c>
      <c r="I681" s="212"/>
    </row>
    <row r="682" spans="1:9" s="83" customFormat="1" ht="16.5" thickBot="1" x14ac:dyDescent="0.3">
      <c r="A682" s="188">
        <v>4</v>
      </c>
      <c r="B682" s="188">
        <v>22020305</v>
      </c>
      <c r="C682" s="189" t="s">
        <v>3355</v>
      </c>
      <c r="D682" s="192">
        <v>0</v>
      </c>
      <c r="E682" s="192">
        <v>0</v>
      </c>
      <c r="F682" s="190">
        <v>2000000</v>
      </c>
      <c r="G682" s="195">
        <v>1000000</v>
      </c>
      <c r="H682" s="195">
        <v>500000</v>
      </c>
      <c r="I682" s="212"/>
    </row>
    <row r="683" spans="1:9" s="83" customFormat="1" ht="18.75" thickBot="1" x14ac:dyDescent="0.3">
      <c r="A683" s="188">
        <v>5</v>
      </c>
      <c r="B683" s="188">
        <v>22020401</v>
      </c>
      <c r="C683" s="189" t="s">
        <v>3356</v>
      </c>
      <c r="D683" s="190">
        <v>159500</v>
      </c>
      <c r="E683" s="190">
        <v>115000</v>
      </c>
      <c r="F683" s="190">
        <v>1000000</v>
      </c>
      <c r="G683" s="195">
        <v>800000</v>
      </c>
      <c r="H683" s="195">
        <v>500000</v>
      </c>
      <c r="I683" s="212"/>
    </row>
    <row r="684" spans="1:9" s="83" customFormat="1" ht="16.5" thickBot="1" x14ac:dyDescent="0.3">
      <c r="A684" s="188">
        <v>6</v>
      </c>
      <c r="B684" s="188">
        <v>22020402</v>
      </c>
      <c r="C684" s="189" t="s">
        <v>3366</v>
      </c>
      <c r="D684" s="190">
        <v>95500</v>
      </c>
      <c r="E684" s="190">
        <v>163500</v>
      </c>
      <c r="F684" s="190">
        <v>1000000</v>
      </c>
      <c r="G684" s="195">
        <v>800000</v>
      </c>
      <c r="H684" s="195">
        <v>500000</v>
      </c>
      <c r="I684" s="212"/>
    </row>
    <row r="685" spans="1:9" s="83" customFormat="1" ht="16.5" thickBot="1" x14ac:dyDescent="0.3">
      <c r="A685" s="188">
        <v>7</v>
      </c>
      <c r="B685" s="188">
        <v>22020501</v>
      </c>
      <c r="C685" s="189" t="s">
        <v>3370</v>
      </c>
      <c r="D685" s="190">
        <v>59000</v>
      </c>
      <c r="E685" s="192">
        <v>0</v>
      </c>
      <c r="F685" s="190">
        <v>2200000</v>
      </c>
      <c r="G685" s="195">
        <v>1500000</v>
      </c>
      <c r="H685" s="195">
        <v>800000</v>
      </c>
      <c r="I685" s="212"/>
    </row>
    <row r="686" spans="1:9" s="83" customFormat="1" ht="16.5" thickBot="1" x14ac:dyDescent="0.3">
      <c r="A686" s="188">
        <v>8</v>
      </c>
      <c r="B686" s="188">
        <v>22021001</v>
      </c>
      <c r="C686" s="189" t="s">
        <v>3360</v>
      </c>
      <c r="D686" s="190">
        <v>96000</v>
      </c>
      <c r="E686" s="190">
        <v>84000</v>
      </c>
      <c r="F686" s="190">
        <v>1300000</v>
      </c>
      <c r="G686" s="195">
        <v>600000</v>
      </c>
      <c r="H686" s="195">
        <v>500000</v>
      </c>
      <c r="I686" s="212"/>
    </row>
    <row r="687" spans="1:9" s="83" customFormat="1" ht="16.5" thickBot="1" x14ac:dyDescent="0.3">
      <c r="A687" s="188">
        <v>9</v>
      </c>
      <c r="B687" s="188">
        <v>22021007</v>
      </c>
      <c r="C687" s="189" t="s">
        <v>3362</v>
      </c>
      <c r="D687" s="190">
        <v>280000</v>
      </c>
      <c r="E687" s="190">
        <v>249000</v>
      </c>
      <c r="F687" s="190">
        <v>1300000</v>
      </c>
      <c r="G687" s="195">
        <v>700000</v>
      </c>
      <c r="H687" s="195">
        <v>500000</v>
      </c>
      <c r="I687" s="212"/>
    </row>
    <row r="688" spans="1:9" s="83" customFormat="1" ht="16.5" thickBot="1" x14ac:dyDescent="0.3">
      <c r="A688" s="1260" t="s">
        <v>365</v>
      </c>
      <c r="B688" s="1261"/>
      <c r="C688" s="1262"/>
      <c r="D688" s="191">
        <v>3200000</v>
      </c>
      <c r="E688" s="191">
        <v>2800000</v>
      </c>
      <c r="F688" s="191">
        <v>20000000</v>
      </c>
      <c r="G688" s="196">
        <v>12000000</v>
      </c>
      <c r="H688" s="196">
        <f>SUM(H679:H687)</f>
        <v>5200000</v>
      </c>
      <c r="I688" s="212"/>
    </row>
    <row r="689" spans="1:9" ht="15.75" thickBot="1" x14ac:dyDescent="0.3">
      <c r="A689" s="187">
        <v>61</v>
      </c>
      <c r="B689" s="187">
        <v>22000200100</v>
      </c>
      <c r="C689" s="1257" t="s">
        <v>433</v>
      </c>
      <c r="D689" s="1258"/>
      <c r="E689" s="1258"/>
      <c r="F689" s="1258"/>
      <c r="G689" s="1258"/>
      <c r="H689" s="1258"/>
      <c r="I689" s="212"/>
    </row>
    <row r="690" spans="1:9" ht="15.75" thickBot="1" x14ac:dyDescent="0.3">
      <c r="A690" s="188">
        <v>1</v>
      </c>
      <c r="B690" s="188">
        <v>22020102</v>
      </c>
      <c r="C690" s="189" t="s">
        <v>3349</v>
      </c>
      <c r="D690" s="190">
        <v>2370000</v>
      </c>
      <c r="E690" s="190">
        <v>2790000</v>
      </c>
      <c r="F690" s="190">
        <v>3850000</v>
      </c>
      <c r="G690" s="195">
        <v>5000000</v>
      </c>
      <c r="H690" s="195">
        <v>5000000</v>
      </c>
      <c r="I690" s="212"/>
    </row>
    <row r="691" spans="1:9" ht="15.75" thickBot="1" x14ac:dyDescent="0.3">
      <c r="A691" s="188">
        <v>2</v>
      </c>
      <c r="B691" s="188">
        <v>22020201</v>
      </c>
      <c r="C691" s="189" t="s">
        <v>3363</v>
      </c>
      <c r="D691" s="190">
        <v>614000</v>
      </c>
      <c r="E691" s="190">
        <v>480000</v>
      </c>
      <c r="F691" s="190">
        <v>900000</v>
      </c>
      <c r="G691" s="195">
        <v>900000</v>
      </c>
      <c r="H691" s="195">
        <v>900000</v>
      </c>
      <c r="I691" s="212"/>
    </row>
    <row r="692" spans="1:9" ht="15.75" thickBot="1" x14ac:dyDescent="0.3">
      <c r="A692" s="188">
        <v>3</v>
      </c>
      <c r="B692" s="188">
        <v>22020202</v>
      </c>
      <c r="C692" s="189" t="s">
        <v>3350</v>
      </c>
      <c r="D692" s="190">
        <v>620000</v>
      </c>
      <c r="E692" s="190">
        <v>520000</v>
      </c>
      <c r="F692" s="190">
        <v>950000</v>
      </c>
      <c r="G692" s="195">
        <v>900000</v>
      </c>
      <c r="H692" s="195">
        <v>900000</v>
      </c>
      <c r="I692" s="212"/>
    </row>
    <row r="693" spans="1:9" ht="18.75" thickBot="1" x14ac:dyDescent="0.3">
      <c r="A693" s="188">
        <v>4</v>
      </c>
      <c r="B693" s="188">
        <v>22020301</v>
      </c>
      <c r="C693" s="189" t="s">
        <v>3352</v>
      </c>
      <c r="D693" s="190">
        <v>1400000</v>
      </c>
      <c r="E693" s="190">
        <v>2500000</v>
      </c>
      <c r="F693" s="190">
        <v>2500000</v>
      </c>
      <c r="G693" s="195">
        <v>4000000</v>
      </c>
      <c r="H693" s="195">
        <v>4000000</v>
      </c>
      <c r="I693" s="212"/>
    </row>
    <row r="694" spans="1:9" ht="15.75" thickBot="1" x14ac:dyDescent="0.3">
      <c r="A694" s="188">
        <v>5</v>
      </c>
      <c r="B694" s="188">
        <v>22020305</v>
      </c>
      <c r="C694" s="189" t="s">
        <v>3355</v>
      </c>
      <c r="D694" s="190">
        <v>659000</v>
      </c>
      <c r="E694" s="190">
        <v>800000</v>
      </c>
      <c r="F694" s="190">
        <v>1000000</v>
      </c>
      <c r="G694" s="195">
        <v>1200000</v>
      </c>
      <c r="H694" s="195">
        <v>1200000</v>
      </c>
      <c r="I694" s="212"/>
    </row>
    <row r="695" spans="1:9" ht="18.75" thickBot="1" x14ac:dyDescent="0.3">
      <c r="A695" s="188">
        <v>6</v>
      </c>
      <c r="B695" s="188">
        <v>22020401</v>
      </c>
      <c r="C695" s="189" t="s">
        <v>3356</v>
      </c>
      <c r="D695" s="190">
        <v>1555000</v>
      </c>
      <c r="E695" s="190">
        <v>2100000</v>
      </c>
      <c r="F695" s="190">
        <v>2800000</v>
      </c>
      <c r="G695" s="195">
        <v>3000000</v>
      </c>
      <c r="H695" s="195">
        <v>3000000</v>
      </c>
      <c r="I695" s="212"/>
    </row>
    <row r="696" spans="1:9" ht="15.75" thickBot="1" x14ac:dyDescent="0.3">
      <c r="A696" s="188">
        <v>7</v>
      </c>
      <c r="B696" s="188">
        <v>22020402</v>
      </c>
      <c r="C696" s="189" t="s">
        <v>3366</v>
      </c>
      <c r="D696" s="190">
        <v>960000</v>
      </c>
      <c r="E696" s="190">
        <v>1200000</v>
      </c>
      <c r="F696" s="190">
        <v>1600000</v>
      </c>
      <c r="G696" s="195">
        <v>2000000</v>
      </c>
      <c r="H696" s="195">
        <v>2000000</v>
      </c>
      <c r="I696" s="212"/>
    </row>
    <row r="697" spans="1:9" ht="15.75" thickBot="1" x14ac:dyDescent="0.3">
      <c r="A697" s="188">
        <v>8</v>
      </c>
      <c r="B697" s="188">
        <v>22020501</v>
      </c>
      <c r="C697" s="189" t="s">
        <v>3370</v>
      </c>
      <c r="D697" s="190">
        <v>1402000</v>
      </c>
      <c r="E697" s="190">
        <v>2050000</v>
      </c>
      <c r="F697" s="190">
        <v>3000000</v>
      </c>
      <c r="G697" s="195">
        <v>3000000</v>
      </c>
      <c r="H697" s="195">
        <v>3000000</v>
      </c>
      <c r="I697" s="212"/>
    </row>
    <row r="698" spans="1:9" ht="15.75" thickBot="1" x14ac:dyDescent="0.3">
      <c r="A698" s="188">
        <v>9</v>
      </c>
      <c r="B698" s="188">
        <v>22021001</v>
      </c>
      <c r="C698" s="189" t="s">
        <v>3360</v>
      </c>
      <c r="D698" s="190">
        <v>260000</v>
      </c>
      <c r="E698" s="190">
        <v>220000</v>
      </c>
      <c r="F698" s="190">
        <v>400000</v>
      </c>
      <c r="G698" s="195">
        <v>2000000</v>
      </c>
      <c r="H698" s="195">
        <v>2000000</v>
      </c>
      <c r="I698" s="212"/>
    </row>
    <row r="699" spans="1:9" ht="15.75" thickBot="1" x14ac:dyDescent="0.3">
      <c r="A699" s="188">
        <v>10</v>
      </c>
      <c r="B699" s="188">
        <v>22021007</v>
      </c>
      <c r="C699" s="189" t="s">
        <v>3362</v>
      </c>
      <c r="D699" s="190">
        <v>560000</v>
      </c>
      <c r="E699" s="190">
        <v>700000</v>
      </c>
      <c r="F699" s="190">
        <v>1000000</v>
      </c>
      <c r="G699" s="195">
        <v>2000000</v>
      </c>
      <c r="H699" s="195">
        <v>2000000</v>
      </c>
      <c r="I699" s="212"/>
    </row>
    <row r="700" spans="1:9" ht="15.75" thickBot="1" x14ac:dyDescent="0.3">
      <c r="A700" s="1260" t="s">
        <v>365</v>
      </c>
      <c r="B700" s="1261"/>
      <c r="C700" s="1262"/>
      <c r="D700" s="191">
        <v>10400000</v>
      </c>
      <c r="E700" s="191">
        <v>13360000</v>
      </c>
      <c r="F700" s="191">
        <v>18000000</v>
      </c>
      <c r="G700" s="196">
        <v>24000000</v>
      </c>
      <c r="H700" s="196">
        <f>SUM(H690:H699)</f>
        <v>24000000</v>
      </c>
      <c r="I700" s="212"/>
    </row>
    <row r="701" spans="1:9" ht="15.75" thickBot="1" x14ac:dyDescent="0.3">
      <c r="A701" s="187">
        <v>62</v>
      </c>
      <c r="B701" s="187">
        <v>22000700100</v>
      </c>
      <c r="C701" s="1257" t="s">
        <v>1779</v>
      </c>
      <c r="D701" s="1258"/>
      <c r="E701" s="1258"/>
      <c r="F701" s="1258"/>
      <c r="G701" s="1258"/>
      <c r="H701" s="1258"/>
      <c r="I701" s="212"/>
    </row>
    <row r="702" spans="1:9" ht="15.75" thickBot="1" x14ac:dyDescent="0.3">
      <c r="A702" s="188">
        <v>1</v>
      </c>
      <c r="B702" s="188">
        <v>22020102</v>
      </c>
      <c r="C702" s="189" t="s">
        <v>3349</v>
      </c>
      <c r="D702" s="190">
        <v>34920000</v>
      </c>
      <c r="E702" s="190">
        <v>27936000</v>
      </c>
      <c r="F702" s="190">
        <v>34920000</v>
      </c>
      <c r="G702" s="195">
        <v>44920000</v>
      </c>
      <c r="H702" s="195">
        <v>44920000</v>
      </c>
      <c r="I702" s="212"/>
    </row>
    <row r="703" spans="1:9" ht="15.75" thickBot="1" x14ac:dyDescent="0.3">
      <c r="A703" s="188">
        <v>2</v>
      </c>
      <c r="B703" s="188">
        <v>22020201</v>
      </c>
      <c r="C703" s="189" t="s">
        <v>3363</v>
      </c>
      <c r="D703" s="190">
        <v>10920000</v>
      </c>
      <c r="E703" s="190">
        <v>8736000</v>
      </c>
      <c r="F703" s="190">
        <v>10920000</v>
      </c>
      <c r="G703" s="195">
        <v>10920000</v>
      </c>
      <c r="H703" s="195">
        <v>10920000</v>
      </c>
      <c r="I703" s="212"/>
    </row>
    <row r="704" spans="1:9" ht="15.75" thickBot="1" x14ac:dyDescent="0.3">
      <c r="A704" s="188">
        <v>3</v>
      </c>
      <c r="B704" s="188">
        <v>22020202</v>
      </c>
      <c r="C704" s="189" t="s">
        <v>3350</v>
      </c>
      <c r="D704" s="190">
        <v>8640000</v>
      </c>
      <c r="E704" s="190">
        <v>6912000</v>
      </c>
      <c r="F704" s="190">
        <v>8640000</v>
      </c>
      <c r="G704" s="195">
        <v>8640000</v>
      </c>
      <c r="H704" s="195">
        <v>8640000</v>
      </c>
      <c r="I704" s="212"/>
    </row>
    <row r="705" spans="1:9" ht="18.75" thickBot="1" x14ac:dyDescent="0.3">
      <c r="A705" s="188">
        <v>4</v>
      </c>
      <c r="B705" s="188">
        <v>22020301</v>
      </c>
      <c r="C705" s="189" t="s">
        <v>3352</v>
      </c>
      <c r="D705" s="190">
        <v>12000000</v>
      </c>
      <c r="E705" s="190">
        <v>9600000</v>
      </c>
      <c r="F705" s="190">
        <v>12000000</v>
      </c>
      <c r="G705" s="195">
        <v>12000000</v>
      </c>
      <c r="H705" s="195">
        <v>12000000</v>
      </c>
      <c r="I705" s="212"/>
    </row>
    <row r="706" spans="1:9" ht="15.75" thickBot="1" x14ac:dyDescent="0.3">
      <c r="A706" s="188">
        <v>5</v>
      </c>
      <c r="B706" s="188">
        <v>22020305</v>
      </c>
      <c r="C706" s="189" t="s">
        <v>3355</v>
      </c>
      <c r="D706" s="190">
        <v>8280000</v>
      </c>
      <c r="E706" s="190">
        <v>6624000</v>
      </c>
      <c r="F706" s="190">
        <v>8280000</v>
      </c>
      <c r="G706" s="195">
        <v>8280000</v>
      </c>
      <c r="H706" s="195">
        <v>8280000</v>
      </c>
      <c r="I706" s="212"/>
    </row>
    <row r="707" spans="1:9" ht="18.75" thickBot="1" x14ac:dyDescent="0.3">
      <c r="A707" s="188">
        <v>6</v>
      </c>
      <c r="B707" s="188">
        <v>22020401</v>
      </c>
      <c r="C707" s="189" t="s">
        <v>3356</v>
      </c>
      <c r="D707" s="190">
        <v>8282000</v>
      </c>
      <c r="E707" s="190">
        <v>6625600</v>
      </c>
      <c r="F707" s="190">
        <v>8282000</v>
      </c>
      <c r="G707" s="195">
        <v>10282000</v>
      </c>
      <c r="H707" s="195">
        <v>10282000</v>
      </c>
      <c r="I707" s="212"/>
    </row>
    <row r="708" spans="1:9" ht="15.75" thickBot="1" x14ac:dyDescent="0.3">
      <c r="A708" s="188">
        <v>7</v>
      </c>
      <c r="B708" s="188">
        <v>22020402</v>
      </c>
      <c r="C708" s="189" t="s">
        <v>3366</v>
      </c>
      <c r="D708" s="190">
        <v>7680000</v>
      </c>
      <c r="E708" s="190">
        <v>6144000</v>
      </c>
      <c r="F708" s="190">
        <v>7680000</v>
      </c>
      <c r="G708" s="195">
        <v>7680000</v>
      </c>
      <c r="H708" s="195">
        <v>7680000</v>
      </c>
      <c r="I708" s="212"/>
    </row>
    <row r="709" spans="1:9" ht="15.75" thickBot="1" x14ac:dyDescent="0.3">
      <c r="A709" s="188">
        <v>8</v>
      </c>
      <c r="B709" s="188">
        <v>22020501</v>
      </c>
      <c r="C709" s="189" t="s">
        <v>3370</v>
      </c>
      <c r="D709" s="190">
        <v>16318000</v>
      </c>
      <c r="E709" s="190">
        <v>13054400</v>
      </c>
      <c r="F709" s="190">
        <v>16318000</v>
      </c>
      <c r="G709" s="195">
        <v>20318000</v>
      </c>
      <c r="H709" s="195">
        <v>20318000</v>
      </c>
      <c r="I709" s="212"/>
    </row>
    <row r="710" spans="1:9" ht="15.75" thickBot="1" x14ac:dyDescent="0.3">
      <c r="A710" s="188">
        <v>9</v>
      </c>
      <c r="B710" s="188">
        <v>22021001</v>
      </c>
      <c r="C710" s="189" t="s">
        <v>3360</v>
      </c>
      <c r="D710" s="190">
        <v>4800000</v>
      </c>
      <c r="E710" s="190">
        <v>3840000</v>
      </c>
      <c r="F710" s="190">
        <v>4800000</v>
      </c>
      <c r="G710" s="195">
        <v>4800000</v>
      </c>
      <c r="H710" s="195">
        <v>4800000</v>
      </c>
      <c r="I710" s="212"/>
    </row>
    <row r="711" spans="1:9" ht="15.75" thickBot="1" x14ac:dyDescent="0.3">
      <c r="A711" s="188">
        <v>10</v>
      </c>
      <c r="B711" s="188">
        <v>22021007</v>
      </c>
      <c r="C711" s="189" t="s">
        <v>3362</v>
      </c>
      <c r="D711" s="190">
        <v>8160000</v>
      </c>
      <c r="E711" s="190">
        <v>6528000</v>
      </c>
      <c r="F711" s="190">
        <v>8160000</v>
      </c>
      <c r="G711" s="195">
        <v>12160000</v>
      </c>
      <c r="H711" s="195">
        <v>12160000</v>
      </c>
      <c r="I711" s="212"/>
    </row>
    <row r="712" spans="1:9" ht="15.75" thickBot="1" x14ac:dyDescent="0.3">
      <c r="A712" s="1260" t="s">
        <v>365</v>
      </c>
      <c r="B712" s="1261"/>
      <c r="C712" s="1262"/>
      <c r="D712" s="191">
        <v>120000000</v>
      </c>
      <c r="E712" s="191">
        <v>96000000</v>
      </c>
      <c r="F712" s="191">
        <v>120000000</v>
      </c>
      <c r="G712" s="196">
        <v>140000000</v>
      </c>
      <c r="H712" s="196">
        <f>SUM(H702:H711)</f>
        <v>140000000</v>
      </c>
      <c r="I712" s="212"/>
    </row>
    <row r="713" spans="1:9" ht="15.75" thickBot="1" x14ac:dyDescent="0.3">
      <c r="A713" s="187">
        <v>63</v>
      </c>
      <c r="B713" s="187">
        <v>22000800100</v>
      </c>
      <c r="C713" s="1257" t="s">
        <v>2935</v>
      </c>
      <c r="D713" s="1258"/>
      <c r="E713" s="1258"/>
      <c r="F713" s="1258"/>
      <c r="G713" s="1258"/>
      <c r="H713" s="1258"/>
      <c r="I713" s="212"/>
    </row>
    <row r="714" spans="1:9" ht="15.75" thickBot="1" x14ac:dyDescent="0.3">
      <c r="A714" s="188">
        <v>1</v>
      </c>
      <c r="B714" s="188">
        <v>22020102</v>
      </c>
      <c r="C714" s="189" t="s">
        <v>3349</v>
      </c>
      <c r="D714" s="190">
        <v>21864000</v>
      </c>
      <c r="E714" s="190">
        <v>27330000</v>
      </c>
      <c r="F714" s="190">
        <v>50000000</v>
      </c>
      <c r="G714" s="197">
        <v>0</v>
      </c>
      <c r="H714" s="197">
        <v>0</v>
      </c>
      <c r="I714" s="212"/>
    </row>
    <row r="715" spans="1:9" ht="15.75" thickBot="1" x14ac:dyDescent="0.3">
      <c r="A715" s="188">
        <v>2</v>
      </c>
      <c r="B715" s="188">
        <v>22020201</v>
      </c>
      <c r="C715" s="189" t="s">
        <v>3363</v>
      </c>
      <c r="D715" s="190">
        <v>4264000</v>
      </c>
      <c r="E715" s="190">
        <v>5330000</v>
      </c>
      <c r="F715" s="190">
        <v>9000000</v>
      </c>
      <c r="G715" s="197">
        <v>0</v>
      </c>
      <c r="H715" s="197">
        <v>0</v>
      </c>
      <c r="I715" s="212"/>
    </row>
    <row r="716" spans="1:9" ht="15.75" thickBot="1" x14ac:dyDescent="0.3">
      <c r="A716" s="188">
        <v>3</v>
      </c>
      <c r="B716" s="188">
        <v>22020202</v>
      </c>
      <c r="C716" s="189" t="s">
        <v>3350</v>
      </c>
      <c r="D716" s="190">
        <v>2664000</v>
      </c>
      <c r="E716" s="190">
        <v>3330000</v>
      </c>
      <c r="F716" s="190">
        <v>6000000</v>
      </c>
      <c r="G716" s="197">
        <v>0</v>
      </c>
      <c r="H716" s="197">
        <v>0</v>
      </c>
      <c r="I716" s="212"/>
    </row>
    <row r="717" spans="1:9" ht="18.75" thickBot="1" x14ac:dyDescent="0.3">
      <c r="A717" s="188">
        <v>4</v>
      </c>
      <c r="B717" s="188">
        <v>22020301</v>
      </c>
      <c r="C717" s="189" t="s">
        <v>3352</v>
      </c>
      <c r="D717" s="190">
        <v>9600000</v>
      </c>
      <c r="E717" s="190">
        <v>12000000</v>
      </c>
      <c r="F717" s="190">
        <v>21000000</v>
      </c>
      <c r="G717" s="197">
        <v>0</v>
      </c>
      <c r="H717" s="197">
        <v>0</v>
      </c>
      <c r="I717" s="212"/>
    </row>
    <row r="718" spans="1:9" ht="15.75" thickBot="1" x14ac:dyDescent="0.3">
      <c r="A718" s="188">
        <v>5</v>
      </c>
      <c r="B718" s="188">
        <v>22020305</v>
      </c>
      <c r="C718" s="189" t="s">
        <v>3355</v>
      </c>
      <c r="D718" s="190">
        <v>4264000</v>
      </c>
      <c r="E718" s="190">
        <v>5330000</v>
      </c>
      <c r="F718" s="190">
        <v>9000000</v>
      </c>
      <c r="G718" s="197">
        <v>0</v>
      </c>
      <c r="H718" s="197">
        <v>0</v>
      </c>
      <c r="I718" s="212"/>
    </row>
    <row r="719" spans="1:9" ht="18.75" thickBot="1" x14ac:dyDescent="0.3">
      <c r="A719" s="188">
        <v>6</v>
      </c>
      <c r="B719" s="188">
        <v>22020401</v>
      </c>
      <c r="C719" s="189" t="s">
        <v>3356</v>
      </c>
      <c r="D719" s="190">
        <v>14936000</v>
      </c>
      <c r="E719" s="190">
        <v>18670000</v>
      </c>
      <c r="F719" s="190">
        <v>34000000</v>
      </c>
      <c r="G719" s="197">
        <v>0</v>
      </c>
      <c r="H719" s="197">
        <v>0</v>
      </c>
      <c r="I719" s="212"/>
    </row>
    <row r="720" spans="1:9" ht="15.75" thickBot="1" x14ac:dyDescent="0.3">
      <c r="A720" s="188">
        <v>7</v>
      </c>
      <c r="B720" s="188">
        <v>22020402</v>
      </c>
      <c r="C720" s="189" t="s">
        <v>3366</v>
      </c>
      <c r="D720" s="190">
        <v>6936000</v>
      </c>
      <c r="E720" s="190">
        <v>8670000</v>
      </c>
      <c r="F720" s="190">
        <v>15000000</v>
      </c>
      <c r="G720" s="197">
        <v>0</v>
      </c>
      <c r="H720" s="197">
        <v>0</v>
      </c>
      <c r="I720" s="212"/>
    </row>
    <row r="721" spans="1:9" ht="15.75" thickBot="1" x14ac:dyDescent="0.3">
      <c r="A721" s="188">
        <v>8</v>
      </c>
      <c r="B721" s="188">
        <v>22020501</v>
      </c>
      <c r="C721" s="189" t="s">
        <v>3370</v>
      </c>
      <c r="D721" s="190">
        <v>8000000</v>
      </c>
      <c r="E721" s="190">
        <v>10430000</v>
      </c>
      <c r="F721" s="190">
        <v>19000000</v>
      </c>
      <c r="G721" s="197">
        <v>0</v>
      </c>
      <c r="H721" s="197">
        <v>0</v>
      </c>
      <c r="I721" s="212"/>
    </row>
    <row r="722" spans="1:9" ht="15.75" thickBot="1" x14ac:dyDescent="0.3">
      <c r="A722" s="188">
        <v>9</v>
      </c>
      <c r="B722" s="188">
        <v>22021001</v>
      </c>
      <c r="C722" s="189" t="s">
        <v>3360</v>
      </c>
      <c r="D722" s="190">
        <v>2136000</v>
      </c>
      <c r="E722" s="190">
        <v>2670000</v>
      </c>
      <c r="F722" s="190">
        <v>5000000</v>
      </c>
      <c r="G722" s="197">
        <v>0</v>
      </c>
      <c r="H722" s="197">
        <v>0</v>
      </c>
      <c r="I722" s="212"/>
    </row>
    <row r="723" spans="1:9" ht="15.75" thickBot="1" x14ac:dyDescent="0.3">
      <c r="A723" s="188">
        <v>10</v>
      </c>
      <c r="B723" s="188">
        <v>22021007</v>
      </c>
      <c r="C723" s="189" t="s">
        <v>3362</v>
      </c>
      <c r="D723" s="190">
        <v>3336000</v>
      </c>
      <c r="E723" s="190">
        <v>6670000</v>
      </c>
      <c r="F723" s="190">
        <v>12000000</v>
      </c>
      <c r="G723" s="197">
        <v>0</v>
      </c>
      <c r="H723" s="197">
        <v>0</v>
      </c>
      <c r="I723" s="212"/>
    </row>
    <row r="724" spans="1:9" ht="15.75" thickBot="1" x14ac:dyDescent="0.3">
      <c r="A724" s="1260" t="s">
        <v>365</v>
      </c>
      <c r="B724" s="1261"/>
      <c r="C724" s="1262"/>
      <c r="D724" s="191">
        <v>78000000</v>
      </c>
      <c r="E724" s="191">
        <v>100430000</v>
      </c>
      <c r="F724" s="191">
        <v>180000000</v>
      </c>
      <c r="G724" s="198">
        <v>0</v>
      </c>
      <c r="H724" s="198">
        <v>0</v>
      </c>
      <c r="I724" s="212"/>
    </row>
    <row r="725" spans="1:9" ht="15" customHeight="1" thickBot="1" x14ac:dyDescent="0.3">
      <c r="A725" s="187">
        <v>64</v>
      </c>
      <c r="B725" s="187">
        <v>22200100100</v>
      </c>
      <c r="C725" s="1257" t="s">
        <v>771</v>
      </c>
      <c r="D725" s="1258"/>
      <c r="E725" s="1258"/>
      <c r="F725" s="1258"/>
      <c r="G725" s="1258"/>
      <c r="H725" s="1258"/>
      <c r="I725" s="212"/>
    </row>
    <row r="726" spans="1:9" ht="15.75" thickBot="1" x14ac:dyDescent="0.3">
      <c r="A726" s="188">
        <v>1</v>
      </c>
      <c r="B726" s="188">
        <v>22020102</v>
      </c>
      <c r="C726" s="189" t="s">
        <v>3349</v>
      </c>
      <c r="D726" s="190">
        <v>2890700</v>
      </c>
      <c r="E726" s="190">
        <v>5041250</v>
      </c>
      <c r="F726" s="190">
        <v>12500000</v>
      </c>
      <c r="G726" s="195">
        <v>12000000</v>
      </c>
      <c r="H726" s="195">
        <v>5500000</v>
      </c>
      <c r="I726" s="212"/>
    </row>
    <row r="727" spans="1:9" ht="15.75" thickBot="1" x14ac:dyDescent="0.3">
      <c r="A727" s="188">
        <v>2</v>
      </c>
      <c r="B727" s="188">
        <v>22020202</v>
      </c>
      <c r="C727" s="189" t="s">
        <v>3350</v>
      </c>
      <c r="D727" s="190">
        <v>584100</v>
      </c>
      <c r="E727" s="190">
        <v>296000</v>
      </c>
      <c r="F727" s="190">
        <v>2400000</v>
      </c>
      <c r="G727" s="195">
        <v>2500000</v>
      </c>
      <c r="H727" s="195">
        <v>1000000</v>
      </c>
      <c r="I727" s="212"/>
    </row>
    <row r="728" spans="1:9" ht="18.75" thickBot="1" x14ac:dyDescent="0.3">
      <c r="A728" s="188">
        <v>3</v>
      </c>
      <c r="B728" s="188">
        <v>22020301</v>
      </c>
      <c r="C728" s="189" t="s">
        <v>3352</v>
      </c>
      <c r="D728" s="190">
        <v>1641500</v>
      </c>
      <c r="E728" s="190">
        <v>544500</v>
      </c>
      <c r="F728" s="190">
        <v>4500000</v>
      </c>
      <c r="G728" s="195">
        <v>4500000</v>
      </c>
      <c r="H728" s="195">
        <v>2000000</v>
      </c>
      <c r="I728" s="212"/>
    </row>
    <row r="729" spans="1:9" ht="15.75" thickBot="1" x14ac:dyDescent="0.3">
      <c r="A729" s="188">
        <v>4</v>
      </c>
      <c r="B729" s="188">
        <v>22020305</v>
      </c>
      <c r="C729" s="189" t="s">
        <v>3355</v>
      </c>
      <c r="D729" s="190">
        <v>819950</v>
      </c>
      <c r="E729" s="190">
        <v>445500</v>
      </c>
      <c r="F729" s="190">
        <v>3600000</v>
      </c>
      <c r="G729" s="195">
        <v>4000000</v>
      </c>
      <c r="H729" s="195">
        <v>1500000</v>
      </c>
      <c r="I729" s="212"/>
    </row>
    <row r="730" spans="1:9" ht="18.75" thickBot="1" x14ac:dyDescent="0.3">
      <c r="A730" s="188">
        <v>5</v>
      </c>
      <c r="B730" s="188">
        <v>22020401</v>
      </c>
      <c r="C730" s="189" t="s">
        <v>3356</v>
      </c>
      <c r="D730" s="190">
        <v>1037620</v>
      </c>
      <c r="E730" s="190">
        <v>495000</v>
      </c>
      <c r="F730" s="190">
        <v>3900000</v>
      </c>
      <c r="G730" s="195">
        <v>3000000</v>
      </c>
      <c r="H730" s="195">
        <v>1000000</v>
      </c>
      <c r="I730" s="212"/>
    </row>
    <row r="731" spans="1:9" ht="15.75" thickBot="1" x14ac:dyDescent="0.3">
      <c r="A731" s="188">
        <v>6</v>
      </c>
      <c r="B731" s="188">
        <v>22020402</v>
      </c>
      <c r="C731" s="189" t="s">
        <v>3366</v>
      </c>
      <c r="D731" s="190">
        <v>330000</v>
      </c>
      <c r="E731" s="190">
        <v>247500</v>
      </c>
      <c r="F731" s="190">
        <v>2000000</v>
      </c>
      <c r="G731" s="195">
        <v>2000000</v>
      </c>
      <c r="H731" s="195">
        <v>2000000</v>
      </c>
      <c r="I731" s="212"/>
    </row>
    <row r="732" spans="1:9" ht="15.75" thickBot="1" x14ac:dyDescent="0.3">
      <c r="A732" s="188">
        <v>7</v>
      </c>
      <c r="B732" s="188">
        <v>22020501</v>
      </c>
      <c r="C732" s="189" t="s">
        <v>3370</v>
      </c>
      <c r="D732" s="190">
        <v>1103300</v>
      </c>
      <c r="E732" s="190">
        <v>943000</v>
      </c>
      <c r="F732" s="190">
        <v>5600000</v>
      </c>
      <c r="G732" s="195">
        <v>6000000</v>
      </c>
      <c r="H732" s="195">
        <v>3000000</v>
      </c>
      <c r="I732" s="212"/>
    </row>
    <row r="733" spans="1:9" ht="15.75" thickBot="1" x14ac:dyDescent="0.3">
      <c r="A733" s="188">
        <v>8</v>
      </c>
      <c r="B733" s="188">
        <v>22021001</v>
      </c>
      <c r="C733" s="189" t="s">
        <v>3360</v>
      </c>
      <c r="D733" s="190">
        <v>742500</v>
      </c>
      <c r="E733" s="190">
        <v>445500</v>
      </c>
      <c r="F733" s="190">
        <v>3500000</v>
      </c>
      <c r="G733" s="195">
        <v>4000000</v>
      </c>
      <c r="H733" s="195">
        <v>2000000</v>
      </c>
      <c r="I733" s="212"/>
    </row>
    <row r="734" spans="1:9" ht="15.75" thickBot="1" x14ac:dyDescent="0.3">
      <c r="A734" s="188">
        <v>9</v>
      </c>
      <c r="B734" s="188">
        <v>22021007</v>
      </c>
      <c r="C734" s="189" t="s">
        <v>3362</v>
      </c>
      <c r="D734" s="190">
        <v>488400</v>
      </c>
      <c r="E734" s="190">
        <v>247500</v>
      </c>
      <c r="F734" s="190">
        <v>2000000</v>
      </c>
      <c r="G734" s="195">
        <v>2000000</v>
      </c>
      <c r="H734" s="195">
        <v>1500000</v>
      </c>
      <c r="I734" s="212"/>
    </row>
    <row r="735" spans="1:9" ht="15.75" thickBot="1" x14ac:dyDescent="0.3">
      <c r="A735" s="1260" t="s">
        <v>365</v>
      </c>
      <c r="B735" s="1261"/>
      <c r="C735" s="1262"/>
      <c r="D735" s="191">
        <v>9638070</v>
      </c>
      <c r="E735" s="191">
        <v>8705750</v>
      </c>
      <c r="F735" s="191">
        <v>40000000</v>
      </c>
      <c r="G735" s="196">
        <v>40000000</v>
      </c>
      <c r="H735" s="196">
        <f>SUM(H726:H734)</f>
        <v>19500000</v>
      </c>
      <c r="I735" s="212"/>
    </row>
    <row r="736" spans="1:9" ht="15.75" thickBot="1" x14ac:dyDescent="0.3">
      <c r="A736" s="187">
        <v>65</v>
      </c>
      <c r="B736" s="187">
        <v>22200900100</v>
      </c>
      <c r="C736" s="1257" t="s">
        <v>356</v>
      </c>
      <c r="D736" s="1258"/>
      <c r="E736" s="1258"/>
      <c r="F736" s="1258"/>
      <c r="G736" s="1258"/>
      <c r="H736" s="1258"/>
      <c r="I736" s="212"/>
    </row>
    <row r="737" spans="1:9" ht="15.75" thickBot="1" x14ac:dyDescent="0.3">
      <c r="A737" s="188">
        <v>1</v>
      </c>
      <c r="B737" s="188">
        <v>22020102</v>
      </c>
      <c r="C737" s="189" t="s">
        <v>3349</v>
      </c>
      <c r="D737" s="190">
        <v>303040</v>
      </c>
      <c r="E737" s="190">
        <v>812500</v>
      </c>
      <c r="F737" s="190">
        <v>1000000</v>
      </c>
      <c r="G737" s="195">
        <v>1000000</v>
      </c>
      <c r="H737" s="195">
        <v>1000000</v>
      </c>
      <c r="I737" s="212"/>
    </row>
    <row r="738" spans="1:9" ht="15.75" thickBot="1" x14ac:dyDescent="0.3">
      <c r="A738" s="188">
        <v>2</v>
      </c>
      <c r="B738" s="188">
        <v>22020201</v>
      </c>
      <c r="C738" s="189" t="s">
        <v>3363</v>
      </c>
      <c r="D738" s="190">
        <v>101008</v>
      </c>
      <c r="E738" s="190">
        <v>105000</v>
      </c>
      <c r="F738" s="190">
        <v>200000</v>
      </c>
      <c r="G738" s="195">
        <v>200000</v>
      </c>
      <c r="H738" s="195">
        <v>200000</v>
      </c>
      <c r="I738" s="212"/>
    </row>
    <row r="739" spans="1:9" ht="18.75" thickBot="1" x14ac:dyDescent="0.3">
      <c r="A739" s="188">
        <v>3</v>
      </c>
      <c r="B739" s="188">
        <v>22020301</v>
      </c>
      <c r="C739" s="189" t="s">
        <v>3352</v>
      </c>
      <c r="D739" s="190">
        <v>126264</v>
      </c>
      <c r="E739" s="190">
        <v>134500</v>
      </c>
      <c r="F739" s="190">
        <v>300000</v>
      </c>
      <c r="G739" s="195">
        <v>300000</v>
      </c>
      <c r="H739" s="195">
        <v>300000</v>
      </c>
      <c r="I739" s="212"/>
    </row>
    <row r="740" spans="1:9" ht="15.75" thickBot="1" x14ac:dyDescent="0.3">
      <c r="A740" s="188">
        <v>4</v>
      </c>
      <c r="B740" s="188">
        <v>22020305</v>
      </c>
      <c r="C740" s="189" t="s">
        <v>3355</v>
      </c>
      <c r="D740" s="190">
        <v>252528</v>
      </c>
      <c r="E740" s="190">
        <v>60000</v>
      </c>
      <c r="F740" s="190">
        <v>500000</v>
      </c>
      <c r="G740" s="195">
        <v>500000</v>
      </c>
      <c r="H740" s="195">
        <v>500000</v>
      </c>
      <c r="I740" s="212"/>
    </row>
    <row r="741" spans="1:9" ht="18.75" thickBot="1" x14ac:dyDescent="0.3">
      <c r="A741" s="188">
        <v>5</v>
      </c>
      <c r="B741" s="188">
        <v>22020401</v>
      </c>
      <c r="C741" s="189" t="s">
        <v>3356</v>
      </c>
      <c r="D741" s="190">
        <v>328288</v>
      </c>
      <c r="E741" s="190">
        <v>137500</v>
      </c>
      <c r="F741" s="190">
        <v>650000</v>
      </c>
      <c r="G741" s="195">
        <v>650000</v>
      </c>
      <c r="H741" s="195">
        <v>650000</v>
      </c>
      <c r="I741" s="212"/>
    </row>
    <row r="742" spans="1:9" ht="15.75" thickBot="1" x14ac:dyDescent="0.3">
      <c r="A742" s="188">
        <v>6</v>
      </c>
      <c r="B742" s="188">
        <v>22020402</v>
      </c>
      <c r="C742" s="189" t="s">
        <v>3366</v>
      </c>
      <c r="D742" s="190">
        <v>151520</v>
      </c>
      <c r="E742" s="190">
        <v>50000</v>
      </c>
      <c r="F742" s="190">
        <v>300000</v>
      </c>
      <c r="G742" s="195">
        <v>300000</v>
      </c>
      <c r="H742" s="195">
        <v>300000</v>
      </c>
      <c r="I742" s="212"/>
    </row>
    <row r="743" spans="1:9" ht="15.75" thickBot="1" x14ac:dyDescent="0.3">
      <c r="A743" s="188">
        <v>7</v>
      </c>
      <c r="B743" s="188">
        <v>22020501</v>
      </c>
      <c r="C743" s="189" t="s">
        <v>3370</v>
      </c>
      <c r="D743" s="190">
        <v>111112</v>
      </c>
      <c r="E743" s="190">
        <v>210000</v>
      </c>
      <c r="F743" s="190">
        <v>750000</v>
      </c>
      <c r="G743" s="195">
        <v>750000</v>
      </c>
      <c r="H743" s="195">
        <v>750000</v>
      </c>
      <c r="I743" s="212"/>
    </row>
    <row r="744" spans="1:9" ht="15.75" thickBot="1" x14ac:dyDescent="0.3">
      <c r="A744" s="188">
        <v>8</v>
      </c>
      <c r="B744" s="188">
        <v>22021001</v>
      </c>
      <c r="C744" s="189" t="s">
        <v>3360</v>
      </c>
      <c r="D744" s="190">
        <v>63120</v>
      </c>
      <c r="E744" s="190">
        <v>33000</v>
      </c>
      <c r="F744" s="190">
        <v>150000</v>
      </c>
      <c r="G744" s="195">
        <v>150000</v>
      </c>
      <c r="H744" s="195">
        <v>150000</v>
      </c>
      <c r="I744" s="212"/>
    </row>
    <row r="745" spans="1:9" ht="15.75" thickBot="1" x14ac:dyDescent="0.3">
      <c r="A745" s="188">
        <v>9</v>
      </c>
      <c r="B745" s="188">
        <v>22021007</v>
      </c>
      <c r="C745" s="189" t="s">
        <v>3362</v>
      </c>
      <c r="D745" s="190">
        <v>63120</v>
      </c>
      <c r="E745" s="190">
        <v>20000</v>
      </c>
      <c r="F745" s="190">
        <v>150000</v>
      </c>
      <c r="G745" s="195">
        <v>150000</v>
      </c>
      <c r="H745" s="195">
        <v>150000</v>
      </c>
      <c r="I745" s="212"/>
    </row>
    <row r="746" spans="1:9" ht="15.75" thickBot="1" x14ac:dyDescent="0.3">
      <c r="A746" s="1260" t="s">
        <v>365</v>
      </c>
      <c r="B746" s="1261"/>
      <c r="C746" s="1262"/>
      <c r="D746" s="191">
        <v>1500000</v>
      </c>
      <c r="E746" s="191">
        <v>1562500</v>
      </c>
      <c r="F746" s="191">
        <v>4000000</v>
      </c>
      <c r="G746" s="196">
        <v>4000000</v>
      </c>
      <c r="H746" s="196">
        <f>SUM(H737:H745)</f>
        <v>4000000</v>
      </c>
      <c r="I746" s="212"/>
    </row>
    <row r="747" spans="1:9" ht="15.75" thickBot="1" x14ac:dyDescent="0.3">
      <c r="A747" s="187">
        <v>66</v>
      </c>
      <c r="B747" s="187">
        <v>22205100100</v>
      </c>
      <c r="C747" s="1257" t="s">
        <v>676</v>
      </c>
      <c r="D747" s="1258"/>
      <c r="E747" s="1258"/>
      <c r="F747" s="1258"/>
      <c r="G747" s="1258"/>
      <c r="H747" s="1258"/>
      <c r="I747" s="1259"/>
    </row>
    <row r="748" spans="1:9" ht="15.75" thickBot="1" x14ac:dyDescent="0.3">
      <c r="A748" s="188">
        <v>1</v>
      </c>
      <c r="B748" s="188">
        <v>22020102</v>
      </c>
      <c r="C748" s="189" t="s">
        <v>3349</v>
      </c>
      <c r="D748" s="190">
        <v>2950000</v>
      </c>
      <c r="E748" s="190">
        <v>3180000</v>
      </c>
      <c r="F748" s="190">
        <v>4000000</v>
      </c>
      <c r="G748" s="195">
        <v>4800000</v>
      </c>
      <c r="H748" s="195">
        <v>4800000</v>
      </c>
      <c r="I748" s="212"/>
    </row>
    <row r="749" spans="1:9" ht="15.75" thickBot="1" x14ac:dyDescent="0.3">
      <c r="A749" s="188">
        <v>2</v>
      </c>
      <c r="B749" s="188">
        <v>22020201</v>
      </c>
      <c r="C749" s="189" t="s">
        <v>3363</v>
      </c>
      <c r="D749" s="190">
        <v>1000000</v>
      </c>
      <c r="E749" s="190">
        <v>800000</v>
      </c>
      <c r="F749" s="190">
        <v>2000000</v>
      </c>
      <c r="G749" s="195">
        <v>2000000</v>
      </c>
      <c r="H749" s="195">
        <v>2000000</v>
      </c>
      <c r="I749" s="212"/>
    </row>
    <row r="750" spans="1:9" ht="15.75" thickBot="1" x14ac:dyDescent="0.3">
      <c r="A750" s="188">
        <v>3</v>
      </c>
      <c r="B750" s="188">
        <v>22020202</v>
      </c>
      <c r="C750" s="189" t="s">
        <v>3350</v>
      </c>
      <c r="D750" s="190">
        <v>100000</v>
      </c>
      <c r="E750" s="190">
        <v>100000</v>
      </c>
      <c r="F750" s="190">
        <v>100000</v>
      </c>
      <c r="G750" s="195">
        <v>100000</v>
      </c>
      <c r="H750" s="195">
        <v>100000</v>
      </c>
      <c r="I750" s="212"/>
    </row>
    <row r="751" spans="1:9" ht="18.75" thickBot="1" x14ac:dyDescent="0.3">
      <c r="A751" s="188">
        <v>4</v>
      </c>
      <c r="B751" s="188">
        <v>22020301</v>
      </c>
      <c r="C751" s="189" t="s">
        <v>3352</v>
      </c>
      <c r="D751" s="190">
        <v>1399900</v>
      </c>
      <c r="E751" s="190">
        <v>1109000</v>
      </c>
      <c r="F751" s="190">
        <v>2000000</v>
      </c>
      <c r="G751" s="195">
        <v>2000000</v>
      </c>
      <c r="H751" s="195">
        <v>2000000</v>
      </c>
      <c r="I751" s="212"/>
    </row>
    <row r="752" spans="1:9" ht="15.75" thickBot="1" x14ac:dyDescent="0.3">
      <c r="A752" s="188">
        <v>5</v>
      </c>
      <c r="B752" s="188">
        <v>22020305</v>
      </c>
      <c r="C752" s="189" t="s">
        <v>3355</v>
      </c>
      <c r="D752" s="190">
        <v>231500</v>
      </c>
      <c r="E752" s="190">
        <v>230000</v>
      </c>
      <c r="F752" s="190">
        <v>300000</v>
      </c>
      <c r="G752" s="195">
        <v>500000</v>
      </c>
      <c r="H752" s="195">
        <v>500000</v>
      </c>
      <c r="I752" s="212"/>
    </row>
    <row r="753" spans="1:9" ht="18.75" thickBot="1" x14ac:dyDescent="0.3">
      <c r="A753" s="188">
        <v>6</v>
      </c>
      <c r="B753" s="188">
        <v>22020401</v>
      </c>
      <c r="C753" s="189" t="s">
        <v>3356</v>
      </c>
      <c r="D753" s="190">
        <v>790000</v>
      </c>
      <c r="E753" s="190">
        <v>940000</v>
      </c>
      <c r="F753" s="190">
        <v>4000000</v>
      </c>
      <c r="G753" s="195">
        <v>5000000</v>
      </c>
      <c r="H753" s="195">
        <v>2000000</v>
      </c>
      <c r="I753" s="212"/>
    </row>
    <row r="754" spans="1:9" ht="15.75" thickBot="1" x14ac:dyDescent="0.3">
      <c r="A754" s="188">
        <v>7</v>
      </c>
      <c r="B754" s="188">
        <v>22020402</v>
      </c>
      <c r="C754" s="189" t="s">
        <v>3366</v>
      </c>
      <c r="D754" s="190">
        <v>1130000</v>
      </c>
      <c r="E754" s="190">
        <v>1000000</v>
      </c>
      <c r="F754" s="190">
        <v>3000000</v>
      </c>
      <c r="G754" s="195">
        <v>2000000</v>
      </c>
      <c r="H754" s="195">
        <v>2000000</v>
      </c>
      <c r="I754" s="212"/>
    </row>
    <row r="755" spans="1:9" ht="15.75" thickBot="1" x14ac:dyDescent="0.3">
      <c r="A755" s="188">
        <v>8</v>
      </c>
      <c r="B755" s="188">
        <v>22020501</v>
      </c>
      <c r="C755" s="189" t="s">
        <v>3370</v>
      </c>
      <c r="D755" s="190">
        <v>840000</v>
      </c>
      <c r="E755" s="190">
        <v>920000</v>
      </c>
      <c r="F755" s="190">
        <v>2000000</v>
      </c>
      <c r="G755" s="195">
        <v>3000000</v>
      </c>
      <c r="H755" s="195">
        <v>2250000</v>
      </c>
      <c r="I755" s="212"/>
    </row>
    <row r="756" spans="1:9" ht="15.75" thickBot="1" x14ac:dyDescent="0.3">
      <c r="A756" s="188">
        <v>9</v>
      </c>
      <c r="B756" s="188">
        <v>22021001</v>
      </c>
      <c r="C756" s="189" t="s">
        <v>3360</v>
      </c>
      <c r="D756" s="190">
        <v>153300</v>
      </c>
      <c r="E756" s="190">
        <v>181000</v>
      </c>
      <c r="F756" s="190">
        <v>250000</v>
      </c>
      <c r="G756" s="195">
        <v>250000</v>
      </c>
      <c r="H756" s="195">
        <v>250000</v>
      </c>
      <c r="I756" s="212"/>
    </row>
    <row r="757" spans="1:9" ht="15.75" thickBot="1" x14ac:dyDescent="0.3">
      <c r="A757" s="188">
        <v>10</v>
      </c>
      <c r="B757" s="188">
        <v>22021007</v>
      </c>
      <c r="C757" s="189" t="s">
        <v>3362</v>
      </c>
      <c r="D757" s="190">
        <v>155300</v>
      </c>
      <c r="E757" s="190">
        <v>290000</v>
      </c>
      <c r="F757" s="190">
        <v>350000</v>
      </c>
      <c r="G757" s="195">
        <v>350000</v>
      </c>
      <c r="H757" s="195">
        <v>350000</v>
      </c>
      <c r="I757" s="212"/>
    </row>
    <row r="758" spans="1:9" ht="15.75" thickBot="1" x14ac:dyDescent="0.3">
      <c r="A758" s="1260" t="s">
        <v>365</v>
      </c>
      <c r="B758" s="1261"/>
      <c r="C758" s="1262"/>
      <c r="D758" s="191">
        <v>8750000</v>
      </c>
      <c r="E758" s="191">
        <v>8750000</v>
      </c>
      <c r="F758" s="191">
        <v>18000000</v>
      </c>
      <c r="G758" s="196">
        <v>20000000</v>
      </c>
      <c r="H758" s="196">
        <f>SUM(H748:H757)</f>
        <v>16250000</v>
      </c>
      <c r="I758" s="212"/>
    </row>
    <row r="759" spans="1:9" ht="15" customHeight="1" thickBot="1" x14ac:dyDescent="0.3">
      <c r="A759" s="187">
        <v>69</v>
      </c>
      <c r="B759" s="187">
        <v>22800700100</v>
      </c>
      <c r="C759" s="1257" t="s">
        <v>2578</v>
      </c>
      <c r="D759" s="1258"/>
      <c r="E759" s="1258"/>
      <c r="F759" s="1258"/>
      <c r="G759" s="1258"/>
      <c r="H759" s="1258"/>
      <c r="I759" s="1259"/>
    </row>
    <row r="760" spans="1:9" ht="15.75" thickBot="1" x14ac:dyDescent="0.3">
      <c r="A760" s="188">
        <v>1</v>
      </c>
      <c r="B760" s="188">
        <v>22020102</v>
      </c>
      <c r="C760" s="189" t="s">
        <v>3349</v>
      </c>
      <c r="D760" s="190">
        <v>2300000</v>
      </c>
      <c r="E760" s="190">
        <v>600000</v>
      </c>
      <c r="F760" s="190">
        <v>5400000</v>
      </c>
      <c r="G760" s="195">
        <v>4000000</v>
      </c>
      <c r="H760" s="195">
        <v>1700000</v>
      </c>
      <c r="I760" s="212"/>
    </row>
    <row r="761" spans="1:9" ht="15.75" thickBot="1" x14ac:dyDescent="0.3">
      <c r="A761" s="188">
        <v>2</v>
      </c>
      <c r="B761" s="188">
        <v>22020201</v>
      </c>
      <c r="C761" s="189" t="s">
        <v>3363</v>
      </c>
      <c r="D761" s="190">
        <v>1500000</v>
      </c>
      <c r="E761" s="190">
        <v>550000</v>
      </c>
      <c r="F761" s="190">
        <v>2000000</v>
      </c>
      <c r="G761" s="195">
        <v>1000000</v>
      </c>
      <c r="H761" s="195">
        <v>500000</v>
      </c>
      <c r="I761" s="212"/>
    </row>
    <row r="762" spans="1:9" ht="15.75" thickBot="1" x14ac:dyDescent="0.3">
      <c r="A762" s="188">
        <v>3</v>
      </c>
      <c r="B762" s="188">
        <v>22020202</v>
      </c>
      <c r="C762" s="189" t="s">
        <v>3350</v>
      </c>
      <c r="D762" s="190">
        <v>1100000</v>
      </c>
      <c r="E762" s="190">
        <v>350000</v>
      </c>
      <c r="F762" s="190">
        <v>1500000</v>
      </c>
      <c r="G762" s="195">
        <v>1000000</v>
      </c>
      <c r="H762" s="195">
        <v>500000</v>
      </c>
      <c r="I762" s="212"/>
    </row>
    <row r="763" spans="1:9" ht="18.75" thickBot="1" x14ac:dyDescent="0.3">
      <c r="A763" s="188">
        <v>4</v>
      </c>
      <c r="B763" s="188">
        <v>22020301</v>
      </c>
      <c r="C763" s="189" t="s">
        <v>3352</v>
      </c>
      <c r="D763" s="190">
        <v>1100000</v>
      </c>
      <c r="E763" s="190">
        <v>550000</v>
      </c>
      <c r="F763" s="190">
        <v>1800000</v>
      </c>
      <c r="G763" s="195">
        <v>1000000</v>
      </c>
      <c r="H763" s="195">
        <v>500000</v>
      </c>
      <c r="I763" s="212"/>
    </row>
    <row r="764" spans="1:9" ht="15.75" thickBot="1" x14ac:dyDescent="0.3">
      <c r="A764" s="188">
        <v>5</v>
      </c>
      <c r="B764" s="188">
        <v>22020305</v>
      </c>
      <c r="C764" s="189" t="s">
        <v>3355</v>
      </c>
      <c r="D764" s="190">
        <v>1100000</v>
      </c>
      <c r="E764" s="190">
        <v>350000</v>
      </c>
      <c r="F764" s="190">
        <v>1500000</v>
      </c>
      <c r="G764" s="195">
        <v>1500000</v>
      </c>
      <c r="H764" s="195">
        <v>900000</v>
      </c>
      <c r="I764" s="212"/>
    </row>
    <row r="765" spans="1:9" ht="18.75" thickBot="1" x14ac:dyDescent="0.3">
      <c r="A765" s="188">
        <v>6</v>
      </c>
      <c r="B765" s="188">
        <v>22020401</v>
      </c>
      <c r="C765" s="189" t="s">
        <v>3356</v>
      </c>
      <c r="D765" s="190">
        <v>1400000</v>
      </c>
      <c r="E765" s="190">
        <v>800000</v>
      </c>
      <c r="F765" s="190">
        <v>2500000</v>
      </c>
      <c r="G765" s="195">
        <v>2000000</v>
      </c>
      <c r="H765" s="195">
        <v>900000</v>
      </c>
      <c r="I765" s="212"/>
    </row>
    <row r="766" spans="1:9" ht="15.75" thickBot="1" x14ac:dyDescent="0.3">
      <c r="A766" s="188">
        <v>7</v>
      </c>
      <c r="B766" s="188">
        <v>22020402</v>
      </c>
      <c r="C766" s="189" t="s">
        <v>3366</v>
      </c>
      <c r="D766" s="190">
        <v>850000</v>
      </c>
      <c r="E766" s="190">
        <v>600000</v>
      </c>
      <c r="F766" s="190">
        <v>2000000</v>
      </c>
      <c r="G766" s="195">
        <v>500000</v>
      </c>
      <c r="H766" s="195">
        <v>500000</v>
      </c>
      <c r="I766" s="212"/>
    </row>
    <row r="767" spans="1:9" ht="15.75" thickBot="1" x14ac:dyDescent="0.3">
      <c r="A767" s="188">
        <v>8</v>
      </c>
      <c r="B767" s="188">
        <v>22020501</v>
      </c>
      <c r="C767" s="189" t="s">
        <v>3370</v>
      </c>
      <c r="D767" s="190">
        <v>2000000</v>
      </c>
      <c r="E767" s="190">
        <v>900000</v>
      </c>
      <c r="F767" s="190">
        <v>2500000</v>
      </c>
      <c r="G767" s="195">
        <v>3000000</v>
      </c>
      <c r="H767" s="195">
        <v>1250000</v>
      </c>
      <c r="I767" s="212"/>
    </row>
    <row r="768" spans="1:9" ht="15.75" thickBot="1" x14ac:dyDescent="0.3">
      <c r="A768" s="188">
        <v>9</v>
      </c>
      <c r="B768" s="188">
        <v>22020712</v>
      </c>
      <c r="C768" s="189" t="s">
        <v>3381</v>
      </c>
      <c r="D768" s="190">
        <v>550000</v>
      </c>
      <c r="E768" s="190">
        <v>600000</v>
      </c>
      <c r="F768" s="190">
        <v>2000000</v>
      </c>
      <c r="G768" s="195">
        <v>1000000</v>
      </c>
      <c r="H768" s="195">
        <v>500000</v>
      </c>
      <c r="I768" s="212"/>
    </row>
    <row r="769" spans="1:9" ht="15.75" thickBot="1" x14ac:dyDescent="0.3">
      <c r="A769" s="188">
        <v>10</v>
      </c>
      <c r="B769" s="188">
        <v>22021001</v>
      </c>
      <c r="C769" s="189" t="s">
        <v>3360</v>
      </c>
      <c r="D769" s="190">
        <v>550000</v>
      </c>
      <c r="E769" s="190">
        <v>500000</v>
      </c>
      <c r="F769" s="190">
        <v>2000000</v>
      </c>
      <c r="G769" s="195">
        <v>1000000</v>
      </c>
      <c r="H769" s="195">
        <v>500000</v>
      </c>
      <c r="I769" s="212"/>
    </row>
    <row r="770" spans="1:9" ht="15.75" thickBot="1" x14ac:dyDescent="0.3">
      <c r="A770" s="188">
        <v>11</v>
      </c>
      <c r="B770" s="188">
        <v>22021007</v>
      </c>
      <c r="C770" s="189" t="s">
        <v>3362</v>
      </c>
      <c r="D770" s="190">
        <v>550000</v>
      </c>
      <c r="E770" s="190">
        <v>800000</v>
      </c>
      <c r="F770" s="190">
        <v>1800000</v>
      </c>
      <c r="G770" s="195">
        <v>2000000</v>
      </c>
      <c r="H770" s="195">
        <v>700000</v>
      </c>
      <c r="I770" s="212"/>
    </row>
    <row r="771" spans="1:9" ht="15.75" thickBot="1" x14ac:dyDescent="0.3">
      <c r="A771" s="1260" t="s">
        <v>365</v>
      </c>
      <c r="B771" s="1261"/>
      <c r="C771" s="1262"/>
      <c r="D771" s="191">
        <v>13000000</v>
      </c>
      <c r="E771" s="191">
        <v>6600000</v>
      </c>
      <c r="F771" s="191">
        <v>25000000</v>
      </c>
      <c r="G771" s="196">
        <v>18000000</v>
      </c>
      <c r="H771" s="196">
        <f>SUM(H760:H770)</f>
        <v>8450000</v>
      </c>
      <c r="I771" s="212"/>
    </row>
    <row r="772" spans="1:9" ht="15" customHeight="1" thickBot="1" x14ac:dyDescent="0.3">
      <c r="A772" s="187">
        <v>70</v>
      </c>
      <c r="B772" s="187">
        <v>22905500100</v>
      </c>
      <c r="C772" s="1257" t="s">
        <v>3035</v>
      </c>
      <c r="D772" s="1258"/>
      <c r="E772" s="1258"/>
      <c r="F772" s="1258"/>
      <c r="G772" s="1258"/>
      <c r="H772" s="1258"/>
      <c r="I772" s="1259"/>
    </row>
    <row r="773" spans="1:9" ht="15.75" thickBot="1" x14ac:dyDescent="0.3">
      <c r="A773" s="188">
        <v>1</v>
      </c>
      <c r="B773" s="188">
        <v>22020102</v>
      </c>
      <c r="C773" s="189" t="s">
        <v>3349</v>
      </c>
      <c r="D773" s="190">
        <v>855000</v>
      </c>
      <c r="E773" s="190">
        <v>890000</v>
      </c>
      <c r="F773" s="190">
        <v>1800000</v>
      </c>
      <c r="G773" s="195">
        <v>1800000</v>
      </c>
      <c r="H773" s="195">
        <v>600000</v>
      </c>
      <c r="I773" s="212"/>
    </row>
    <row r="774" spans="1:9" ht="15.75" thickBot="1" x14ac:dyDescent="0.3">
      <c r="A774" s="188">
        <v>2</v>
      </c>
      <c r="B774" s="188">
        <v>22020201</v>
      </c>
      <c r="C774" s="189" t="s">
        <v>3363</v>
      </c>
      <c r="D774" s="190">
        <v>440000</v>
      </c>
      <c r="E774" s="190">
        <v>100000</v>
      </c>
      <c r="F774" s="190">
        <v>400000</v>
      </c>
      <c r="G774" s="195">
        <v>500000</v>
      </c>
      <c r="H774" s="190">
        <v>150000</v>
      </c>
      <c r="I774" s="212"/>
    </row>
    <row r="775" spans="1:9" ht="15.75" thickBot="1" x14ac:dyDescent="0.3">
      <c r="A775" s="188">
        <v>3</v>
      </c>
      <c r="B775" s="188">
        <v>22020202</v>
      </c>
      <c r="C775" s="189" t="s">
        <v>3350</v>
      </c>
      <c r="D775" s="190">
        <v>147000</v>
      </c>
      <c r="E775" s="190">
        <v>240000</v>
      </c>
      <c r="F775" s="190">
        <v>180000</v>
      </c>
      <c r="G775" s="195">
        <v>200000</v>
      </c>
      <c r="H775" s="195">
        <v>200000</v>
      </c>
      <c r="I775" s="212"/>
    </row>
    <row r="776" spans="1:9" ht="18.75" thickBot="1" x14ac:dyDescent="0.3">
      <c r="A776" s="188">
        <v>4</v>
      </c>
      <c r="B776" s="188">
        <v>22020301</v>
      </c>
      <c r="C776" s="189" t="s">
        <v>3352</v>
      </c>
      <c r="D776" s="190">
        <v>488000</v>
      </c>
      <c r="E776" s="190">
        <v>200000</v>
      </c>
      <c r="F776" s="190">
        <v>250000</v>
      </c>
      <c r="G776" s="195">
        <v>1000000</v>
      </c>
      <c r="H776" s="190">
        <v>300000</v>
      </c>
      <c r="I776" s="212"/>
    </row>
    <row r="777" spans="1:9" ht="18.75" thickBot="1" x14ac:dyDescent="0.3">
      <c r="A777" s="188">
        <v>5</v>
      </c>
      <c r="B777" s="188">
        <v>22020401</v>
      </c>
      <c r="C777" s="189" t="s">
        <v>3356</v>
      </c>
      <c r="D777" s="190">
        <v>728000</v>
      </c>
      <c r="E777" s="190">
        <v>980000</v>
      </c>
      <c r="F777" s="190">
        <v>1420000</v>
      </c>
      <c r="G777" s="195">
        <v>1500000</v>
      </c>
      <c r="H777" s="195">
        <v>500000</v>
      </c>
      <c r="I777" s="212"/>
    </row>
    <row r="778" spans="1:9" ht="15.75" thickBot="1" x14ac:dyDescent="0.3">
      <c r="A778" s="188">
        <v>6</v>
      </c>
      <c r="B778" s="188">
        <v>22020402</v>
      </c>
      <c r="C778" s="189" t="s">
        <v>3366</v>
      </c>
      <c r="D778" s="190">
        <v>20000</v>
      </c>
      <c r="E778" s="190">
        <v>10000</v>
      </c>
      <c r="F778" s="190">
        <v>800000</v>
      </c>
      <c r="G778" s="195">
        <v>1000000</v>
      </c>
      <c r="H778" s="190">
        <v>300000</v>
      </c>
      <c r="I778" s="212"/>
    </row>
    <row r="779" spans="1:9" ht="15.75" thickBot="1" x14ac:dyDescent="0.3">
      <c r="A779" s="188">
        <v>7</v>
      </c>
      <c r="B779" s="188">
        <v>22020501</v>
      </c>
      <c r="C779" s="189" t="s">
        <v>3370</v>
      </c>
      <c r="D779" s="190">
        <v>10000</v>
      </c>
      <c r="E779" s="192">
        <v>0</v>
      </c>
      <c r="F779" s="190">
        <v>400000</v>
      </c>
      <c r="G779" s="195">
        <v>1500000</v>
      </c>
      <c r="H779" s="195">
        <v>500000</v>
      </c>
      <c r="I779" s="212"/>
    </row>
    <row r="780" spans="1:9" ht="15.75" thickBot="1" x14ac:dyDescent="0.3">
      <c r="A780" s="188">
        <v>8</v>
      </c>
      <c r="B780" s="188">
        <v>22020712</v>
      </c>
      <c r="C780" s="189" t="s">
        <v>3381</v>
      </c>
      <c r="D780" s="190">
        <v>200000</v>
      </c>
      <c r="E780" s="192">
        <v>0</v>
      </c>
      <c r="F780" s="190">
        <v>300000</v>
      </c>
      <c r="G780" s="195">
        <v>200000</v>
      </c>
      <c r="H780" s="195">
        <v>200000</v>
      </c>
      <c r="I780" s="212"/>
    </row>
    <row r="781" spans="1:9" ht="15.75" thickBot="1" x14ac:dyDescent="0.3">
      <c r="A781" s="188">
        <v>9</v>
      </c>
      <c r="B781" s="188">
        <v>22021001</v>
      </c>
      <c r="C781" s="189" t="s">
        <v>3360</v>
      </c>
      <c r="D781" s="190">
        <v>42000</v>
      </c>
      <c r="E781" s="190">
        <v>80000</v>
      </c>
      <c r="F781" s="190">
        <v>200000</v>
      </c>
      <c r="G781" s="195">
        <v>300000</v>
      </c>
      <c r="H781" s="195">
        <v>200000</v>
      </c>
      <c r="I781" s="212"/>
    </row>
    <row r="782" spans="1:9" ht="15.75" thickBot="1" x14ac:dyDescent="0.3">
      <c r="A782" s="188">
        <v>10</v>
      </c>
      <c r="B782" s="188">
        <v>22021007</v>
      </c>
      <c r="C782" s="189" t="s">
        <v>3362</v>
      </c>
      <c r="D782" s="190">
        <v>70000</v>
      </c>
      <c r="E782" s="192">
        <v>0</v>
      </c>
      <c r="F782" s="190">
        <v>250000</v>
      </c>
      <c r="G782" s="195">
        <v>1000000</v>
      </c>
      <c r="H782" s="190">
        <v>300000</v>
      </c>
      <c r="I782" s="212"/>
    </row>
    <row r="783" spans="1:9" ht="15.75" thickBot="1" x14ac:dyDescent="0.3">
      <c r="A783" s="1260" t="s">
        <v>365</v>
      </c>
      <c r="B783" s="1261"/>
      <c r="C783" s="1262"/>
      <c r="D783" s="191">
        <v>3000000</v>
      </c>
      <c r="E783" s="191">
        <v>2500000</v>
      </c>
      <c r="F783" s="191">
        <v>6000000</v>
      </c>
      <c r="G783" s="196">
        <v>9000000</v>
      </c>
      <c r="H783" s="196">
        <f>SUM(H773:H782)</f>
        <v>3250000</v>
      </c>
      <c r="I783" s="212"/>
    </row>
    <row r="784" spans="1:9" ht="15.75" thickBot="1" x14ac:dyDescent="0.3">
      <c r="A784" s="187">
        <v>71</v>
      </c>
      <c r="B784" s="187">
        <v>23100300100</v>
      </c>
      <c r="C784" s="1257" t="s">
        <v>1997</v>
      </c>
      <c r="D784" s="1258"/>
      <c r="E784" s="1258"/>
      <c r="F784" s="1258"/>
      <c r="G784" s="1258"/>
      <c r="H784" s="1258"/>
      <c r="I784" s="1259"/>
    </row>
    <row r="785" spans="1:9" ht="15.75" thickBot="1" x14ac:dyDescent="0.3">
      <c r="A785" s="188">
        <v>1</v>
      </c>
      <c r="B785" s="188">
        <v>22020102</v>
      </c>
      <c r="C785" s="189" t="s">
        <v>3349</v>
      </c>
      <c r="D785" s="190">
        <v>3240000</v>
      </c>
      <c r="E785" s="190">
        <v>4290000</v>
      </c>
      <c r="F785" s="190">
        <v>5500000</v>
      </c>
      <c r="G785" s="195">
        <v>6000000</v>
      </c>
      <c r="H785" s="195">
        <v>4200000</v>
      </c>
      <c r="I785" s="212"/>
    </row>
    <row r="786" spans="1:9" ht="15.75" thickBot="1" x14ac:dyDescent="0.3">
      <c r="A786" s="188">
        <v>2</v>
      </c>
      <c r="B786" s="188">
        <v>22020201</v>
      </c>
      <c r="C786" s="189" t="s">
        <v>3363</v>
      </c>
      <c r="D786" s="192">
        <v>0</v>
      </c>
      <c r="E786" s="192">
        <v>0</v>
      </c>
      <c r="F786" s="190">
        <v>500000</v>
      </c>
      <c r="G786" s="195">
        <v>500000</v>
      </c>
      <c r="H786" s="195">
        <v>500000</v>
      </c>
      <c r="I786" s="212"/>
    </row>
    <row r="787" spans="1:9" ht="15.75" thickBot="1" x14ac:dyDescent="0.3">
      <c r="A787" s="188">
        <v>3</v>
      </c>
      <c r="B787" s="188">
        <v>22020202</v>
      </c>
      <c r="C787" s="189" t="s">
        <v>3350</v>
      </c>
      <c r="D787" s="190">
        <v>9145</v>
      </c>
      <c r="E787" s="192">
        <v>0</v>
      </c>
      <c r="F787" s="190">
        <v>250000</v>
      </c>
      <c r="G787" s="195">
        <v>250000</v>
      </c>
      <c r="H787" s="195">
        <v>250000</v>
      </c>
      <c r="I787" s="212"/>
    </row>
    <row r="788" spans="1:9" ht="15.75" thickBot="1" x14ac:dyDescent="0.3">
      <c r="A788" s="188">
        <v>4</v>
      </c>
      <c r="B788" s="188">
        <v>22020205</v>
      </c>
      <c r="C788" s="189" t="s">
        <v>3386</v>
      </c>
      <c r="D788" s="190">
        <v>100000</v>
      </c>
      <c r="E788" s="192">
        <v>0</v>
      </c>
      <c r="F788" s="190">
        <v>250000</v>
      </c>
      <c r="G788" s="195">
        <v>250000</v>
      </c>
      <c r="H788" s="195">
        <v>250000</v>
      </c>
      <c r="I788" s="212"/>
    </row>
    <row r="789" spans="1:9" ht="18.75" thickBot="1" x14ac:dyDescent="0.3">
      <c r="A789" s="188">
        <v>5</v>
      </c>
      <c r="B789" s="188">
        <v>22020301</v>
      </c>
      <c r="C789" s="189" t="s">
        <v>3352</v>
      </c>
      <c r="D789" s="190">
        <v>726755</v>
      </c>
      <c r="E789" s="190">
        <v>529300</v>
      </c>
      <c r="F789" s="190">
        <v>800000</v>
      </c>
      <c r="G789" s="195">
        <v>1000000</v>
      </c>
      <c r="H789" s="195">
        <v>600000</v>
      </c>
      <c r="I789" s="212"/>
    </row>
    <row r="790" spans="1:9" ht="15.75" thickBot="1" x14ac:dyDescent="0.3">
      <c r="A790" s="188">
        <v>6</v>
      </c>
      <c r="B790" s="188">
        <v>22020303</v>
      </c>
      <c r="C790" s="189" t="s">
        <v>3353</v>
      </c>
      <c r="D790" s="192">
        <v>0</v>
      </c>
      <c r="E790" s="192">
        <v>0</v>
      </c>
      <c r="F790" s="190">
        <v>400000</v>
      </c>
      <c r="G790" s="195">
        <v>200000</v>
      </c>
      <c r="H790" s="195">
        <v>200000</v>
      </c>
      <c r="I790" s="212"/>
    </row>
    <row r="791" spans="1:9" ht="15.75" thickBot="1" x14ac:dyDescent="0.3">
      <c r="A791" s="188">
        <v>7</v>
      </c>
      <c r="B791" s="188">
        <v>22020304</v>
      </c>
      <c r="C791" s="189" t="s">
        <v>3354</v>
      </c>
      <c r="D791" s="192">
        <v>0</v>
      </c>
      <c r="E791" s="192">
        <v>0</v>
      </c>
      <c r="F791" s="190">
        <v>300000</v>
      </c>
      <c r="G791" s="195">
        <v>300000</v>
      </c>
      <c r="H791" s="195">
        <v>300000</v>
      </c>
      <c r="I791" s="212"/>
    </row>
    <row r="792" spans="1:9" ht="15.75" thickBot="1" x14ac:dyDescent="0.3">
      <c r="A792" s="188">
        <v>8</v>
      </c>
      <c r="B792" s="188">
        <v>22020305</v>
      </c>
      <c r="C792" s="189" t="s">
        <v>3355</v>
      </c>
      <c r="D792" s="192">
        <v>0</v>
      </c>
      <c r="E792" s="192">
        <v>0</v>
      </c>
      <c r="F792" s="190">
        <v>300000</v>
      </c>
      <c r="G792" s="195">
        <v>300000</v>
      </c>
      <c r="H792" s="195">
        <v>300000</v>
      </c>
      <c r="I792" s="212"/>
    </row>
    <row r="793" spans="1:9" ht="18.75" thickBot="1" x14ac:dyDescent="0.3">
      <c r="A793" s="188">
        <v>9</v>
      </c>
      <c r="B793" s="188">
        <v>22020401</v>
      </c>
      <c r="C793" s="189" t="s">
        <v>3356</v>
      </c>
      <c r="D793" s="190">
        <v>291000</v>
      </c>
      <c r="E793" s="192">
        <v>0</v>
      </c>
      <c r="F793" s="190">
        <v>600000</v>
      </c>
      <c r="G793" s="195">
        <v>600000</v>
      </c>
      <c r="H793" s="195">
        <v>300000</v>
      </c>
      <c r="I793" s="212"/>
    </row>
    <row r="794" spans="1:9" ht="15.75" thickBot="1" x14ac:dyDescent="0.3">
      <c r="A794" s="188">
        <v>10</v>
      </c>
      <c r="B794" s="188">
        <v>22020404</v>
      </c>
      <c r="C794" s="189" t="s">
        <v>3368</v>
      </c>
      <c r="D794" s="190">
        <v>595970.24</v>
      </c>
      <c r="E794" s="190">
        <v>939000</v>
      </c>
      <c r="F794" s="190">
        <v>1000000</v>
      </c>
      <c r="G794" s="195">
        <v>1100000</v>
      </c>
      <c r="H794" s="195">
        <v>1000000</v>
      </c>
      <c r="I794" s="212"/>
    </row>
    <row r="795" spans="1:9" ht="18.75" thickBot="1" x14ac:dyDescent="0.3">
      <c r="A795" s="188">
        <v>11</v>
      </c>
      <c r="B795" s="188">
        <v>22020503</v>
      </c>
      <c r="C795" s="189" t="s">
        <v>3358</v>
      </c>
      <c r="D795" s="190">
        <v>297389.88</v>
      </c>
      <c r="E795" s="190">
        <v>1584000</v>
      </c>
      <c r="F795" s="190">
        <v>2000000</v>
      </c>
      <c r="G795" s="195">
        <v>2000000</v>
      </c>
      <c r="H795" s="195">
        <v>1000000</v>
      </c>
      <c r="I795" s="212"/>
    </row>
    <row r="796" spans="1:9" ht="15.75" thickBot="1" x14ac:dyDescent="0.3">
      <c r="A796" s="188">
        <v>12</v>
      </c>
      <c r="B796" s="188">
        <v>22021001</v>
      </c>
      <c r="C796" s="189" t="s">
        <v>3360</v>
      </c>
      <c r="D796" s="190">
        <v>520000</v>
      </c>
      <c r="E796" s="190">
        <v>160000</v>
      </c>
      <c r="F796" s="190">
        <v>600000</v>
      </c>
      <c r="G796" s="195">
        <v>500000</v>
      </c>
      <c r="H796" s="195">
        <v>500000</v>
      </c>
      <c r="I796" s="212"/>
    </row>
    <row r="797" spans="1:9" ht="15.75" thickBot="1" x14ac:dyDescent="0.3">
      <c r="A797" s="188">
        <v>13</v>
      </c>
      <c r="B797" s="188">
        <v>22021002</v>
      </c>
      <c r="C797" s="189" t="s">
        <v>3375</v>
      </c>
      <c r="D797" s="190">
        <v>16400</v>
      </c>
      <c r="E797" s="192">
        <v>0</v>
      </c>
      <c r="F797" s="190">
        <v>600000</v>
      </c>
      <c r="G797" s="195">
        <v>300000</v>
      </c>
      <c r="H797" s="195">
        <v>300000</v>
      </c>
      <c r="I797" s="212"/>
    </row>
    <row r="798" spans="1:9" ht="15.75" thickBot="1" x14ac:dyDescent="0.3">
      <c r="A798" s="188">
        <v>14</v>
      </c>
      <c r="B798" s="188">
        <v>22021003</v>
      </c>
      <c r="C798" s="189" t="s">
        <v>3376</v>
      </c>
      <c r="D798" s="190">
        <v>20000</v>
      </c>
      <c r="E798" s="192">
        <v>0</v>
      </c>
      <c r="F798" s="190">
        <v>400000</v>
      </c>
      <c r="G798" s="195">
        <v>200000</v>
      </c>
      <c r="H798" s="195">
        <v>200000</v>
      </c>
      <c r="I798" s="212"/>
    </row>
    <row r="799" spans="1:9" ht="15.75" thickBot="1" x14ac:dyDescent="0.3">
      <c r="A799" s="188">
        <v>15</v>
      </c>
      <c r="B799" s="188">
        <v>22021007</v>
      </c>
      <c r="C799" s="189" t="s">
        <v>3362</v>
      </c>
      <c r="D799" s="190">
        <v>183339.88</v>
      </c>
      <c r="E799" s="192">
        <v>0</v>
      </c>
      <c r="F799" s="190">
        <v>1500000</v>
      </c>
      <c r="G799" s="195">
        <v>1500000</v>
      </c>
      <c r="H799" s="195">
        <v>500000</v>
      </c>
      <c r="I799" s="212"/>
    </row>
    <row r="800" spans="1:9" ht="15.75" thickBot="1" x14ac:dyDescent="0.3">
      <c r="A800" s="1260" t="s">
        <v>365</v>
      </c>
      <c r="B800" s="1261"/>
      <c r="C800" s="1262"/>
      <c r="D800" s="191">
        <v>6000000</v>
      </c>
      <c r="E800" s="191">
        <v>7502300</v>
      </c>
      <c r="F800" s="191">
        <v>15000000</v>
      </c>
      <c r="G800" s="196">
        <v>15000000</v>
      </c>
      <c r="H800" s="196">
        <f>SUM(H785:H799)</f>
        <v>10400000</v>
      </c>
      <c r="I800" s="212"/>
    </row>
    <row r="801" spans="1:9" ht="15.75" thickBot="1" x14ac:dyDescent="0.3">
      <c r="A801" s="187">
        <v>73</v>
      </c>
      <c r="B801" s="187">
        <v>23305100200</v>
      </c>
      <c r="C801" s="1263" t="s">
        <v>2306</v>
      </c>
      <c r="D801" s="1264"/>
      <c r="E801" s="1264"/>
      <c r="F801" s="1264"/>
      <c r="G801" s="1264"/>
      <c r="H801" s="1264"/>
      <c r="I801" s="1265"/>
    </row>
    <row r="802" spans="1:9" ht="15.75" thickBot="1" x14ac:dyDescent="0.3">
      <c r="A802" s="188">
        <v>1</v>
      </c>
      <c r="B802" s="188">
        <v>22020102</v>
      </c>
      <c r="C802" s="189" t="s">
        <v>3349</v>
      </c>
      <c r="D802" s="192">
        <v>0</v>
      </c>
      <c r="E802" s="190">
        <v>2199000</v>
      </c>
      <c r="F802" s="190">
        <v>2250000</v>
      </c>
      <c r="G802" s="195">
        <v>2250000</v>
      </c>
      <c r="H802" s="195">
        <v>1000000</v>
      </c>
      <c r="I802" s="212"/>
    </row>
    <row r="803" spans="1:9" ht="15.75" thickBot="1" x14ac:dyDescent="0.3">
      <c r="A803" s="188">
        <v>2</v>
      </c>
      <c r="B803" s="188">
        <v>22020201</v>
      </c>
      <c r="C803" s="189" t="s">
        <v>3363</v>
      </c>
      <c r="D803" s="192">
        <v>0</v>
      </c>
      <c r="E803" s="190">
        <v>310000</v>
      </c>
      <c r="F803" s="190">
        <v>750000</v>
      </c>
      <c r="G803" s="195">
        <v>500000</v>
      </c>
      <c r="H803" s="195">
        <v>500000</v>
      </c>
      <c r="I803" s="212"/>
    </row>
    <row r="804" spans="1:9" ht="15.75" thickBot="1" x14ac:dyDescent="0.3">
      <c r="A804" s="188">
        <v>3</v>
      </c>
      <c r="B804" s="188">
        <v>22020202</v>
      </c>
      <c r="C804" s="189" t="s">
        <v>3350</v>
      </c>
      <c r="D804" s="192">
        <v>0</v>
      </c>
      <c r="E804" s="190">
        <v>290000</v>
      </c>
      <c r="F804" s="190">
        <v>750000</v>
      </c>
      <c r="G804" s="195">
        <v>500000</v>
      </c>
      <c r="H804" s="195">
        <v>400000</v>
      </c>
      <c r="I804" s="212"/>
    </row>
    <row r="805" spans="1:9" ht="18.75" thickBot="1" x14ac:dyDescent="0.3">
      <c r="A805" s="188">
        <v>4</v>
      </c>
      <c r="B805" s="188">
        <v>22020301</v>
      </c>
      <c r="C805" s="189" t="s">
        <v>3352</v>
      </c>
      <c r="D805" s="192">
        <v>0</v>
      </c>
      <c r="E805" s="190">
        <v>320000</v>
      </c>
      <c r="F805" s="190">
        <v>750000</v>
      </c>
      <c r="G805" s="195">
        <v>500000</v>
      </c>
      <c r="H805" s="195">
        <v>500000</v>
      </c>
      <c r="I805" s="212"/>
    </row>
    <row r="806" spans="1:9" ht="15.75" thickBot="1" x14ac:dyDescent="0.3">
      <c r="A806" s="188">
        <v>5</v>
      </c>
      <c r="B806" s="188">
        <v>22020305</v>
      </c>
      <c r="C806" s="189" t="s">
        <v>3355</v>
      </c>
      <c r="D806" s="192">
        <v>0</v>
      </c>
      <c r="E806" s="190">
        <v>260000</v>
      </c>
      <c r="F806" s="190">
        <v>675000</v>
      </c>
      <c r="G806" s="195">
        <v>675000</v>
      </c>
      <c r="H806" s="195">
        <v>375000</v>
      </c>
      <c r="I806" s="212"/>
    </row>
    <row r="807" spans="1:9" ht="18.75" thickBot="1" x14ac:dyDescent="0.3">
      <c r="A807" s="188">
        <v>6</v>
      </c>
      <c r="B807" s="188">
        <v>22020401</v>
      </c>
      <c r="C807" s="189" t="s">
        <v>3356</v>
      </c>
      <c r="D807" s="192">
        <v>0</v>
      </c>
      <c r="E807" s="190">
        <v>360000</v>
      </c>
      <c r="F807" s="190">
        <v>1500000</v>
      </c>
      <c r="G807" s="195">
        <v>1000000</v>
      </c>
      <c r="H807" s="195">
        <v>800000</v>
      </c>
      <c r="I807" s="212"/>
    </row>
    <row r="808" spans="1:9" ht="15.75" thickBot="1" x14ac:dyDescent="0.3">
      <c r="A808" s="188">
        <v>7</v>
      </c>
      <c r="B808" s="188">
        <v>22020402</v>
      </c>
      <c r="C808" s="189" t="s">
        <v>3366</v>
      </c>
      <c r="D808" s="192">
        <v>0</v>
      </c>
      <c r="E808" s="190">
        <v>400000</v>
      </c>
      <c r="F808" s="190">
        <v>600000</v>
      </c>
      <c r="G808" s="195">
        <v>600000</v>
      </c>
      <c r="H808" s="195">
        <v>600000</v>
      </c>
      <c r="I808" s="212"/>
    </row>
    <row r="809" spans="1:9" ht="15.75" thickBot="1" x14ac:dyDescent="0.3">
      <c r="A809" s="188">
        <v>8</v>
      </c>
      <c r="B809" s="188">
        <v>22020501</v>
      </c>
      <c r="C809" s="189" t="s">
        <v>3370</v>
      </c>
      <c r="D809" s="192">
        <v>0</v>
      </c>
      <c r="E809" s="190">
        <v>1590500</v>
      </c>
      <c r="F809" s="190">
        <v>1500000</v>
      </c>
      <c r="G809" s="195">
        <v>3250000</v>
      </c>
      <c r="H809" s="195">
        <v>1300000</v>
      </c>
      <c r="I809" s="212"/>
    </row>
    <row r="810" spans="1:9" ht="15.75" thickBot="1" x14ac:dyDescent="0.3">
      <c r="A810" s="188">
        <v>9</v>
      </c>
      <c r="B810" s="188">
        <v>22021001</v>
      </c>
      <c r="C810" s="189" t="s">
        <v>3360</v>
      </c>
      <c r="D810" s="192">
        <v>0</v>
      </c>
      <c r="E810" s="190">
        <v>250000</v>
      </c>
      <c r="F810" s="190">
        <v>450000</v>
      </c>
      <c r="G810" s="195">
        <v>450000</v>
      </c>
      <c r="H810" s="195">
        <v>450000</v>
      </c>
      <c r="I810" s="212"/>
    </row>
    <row r="811" spans="1:9" ht="15.75" thickBot="1" x14ac:dyDescent="0.3">
      <c r="A811" s="188">
        <v>10</v>
      </c>
      <c r="B811" s="188">
        <v>22021007</v>
      </c>
      <c r="C811" s="189" t="s">
        <v>3362</v>
      </c>
      <c r="D811" s="192">
        <v>0</v>
      </c>
      <c r="E811" s="190">
        <v>250000</v>
      </c>
      <c r="F811" s="190">
        <v>1275000</v>
      </c>
      <c r="G811" s="195">
        <v>775000</v>
      </c>
      <c r="H811" s="195">
        <v>575000</v>
      </c>
      <c r="I811" s="212"/>
    </row>
    <row r="812" spans="1:9" ht="15.75" thickBot="1" x14ac:dyDescent="0.3">
      <c r="A812" s="1260" t="s">
        <v>365</v>
      </c>
      <c r="B812" s="1261"/>
      <c r="C812" s="1262"/>
      <c r="D812" s="193">
        <v>0</v>
      </c>
      <c r="E812" s="191">
        <v>6229500</v>
      </c>
      <c r="F812" s="191">
        <v>10500000</v>
      </c>
      <c r="G812" s="196">
        <v>10500000</v>
      </c>
      <c r="H812" s="196">
        <f>SUM(H802:H811)</f>
        <v>6500000</v>
      </c>
      <c r="I812" s="212"/>
    </row>
    <row r="813" spans="1:9" ht="15" customHeight="1" thickBot="1" x14ac:dyDescent="0.3">
      <c r="A813" s="187">
        <v>75</v>
      </c>
      <c r="B813" s="187">
        <v>23405600100</v>
      </c>
      <c r="C813" s="1257" t="s">
        <v>2192</v>
      </c>
      <c r="D813" s="1258"/>
      <c r="E813" s="1258"/>
      <c r="F813" s="1258"/>
      <c r="G813" s="1258"/>
      <c r="H813" s="1258"/>
      <c r="I813" s="1259"/>
    </row>
    <row r="814" spans="1:9" ht="15.75" thickBot="1" x14ac:dyDescent="0.3">
      <c r="A814" s="188">
        <v>1</v>
      </c>
      <c r="B814" s="188">
        <v>22020102</v>
      </c>
      <c r="C814" s="189" t="s">
        <v>3349</v>
      </c>
      <c r="D814" s="190">
        <v>1788000</v>
      </c>
      <c r="E814" s="190">
        <v>1176000</v>
      </c>
      <c r="F814" s="190">
        <v>4400000</v>
      </c>
      <c r="G814" s="195">
        <v>2772000</v>
      </c>
      <c r="H814" s="195">
        <v>2072000</v>
      </c>
      <c r="I814" s="212"/>
    </row>
    <row r="815" spans="1:9" ht="15.75" thickBot="1" x14ac:dyDescent="0.3">
      <c r="A815" s="188">
        <v>2</v>
      </c>
      <c r="B815" s="188">
        <v>22020202</v>
      </c>
      <c r="C815" s="189" t="s">
        <v>3350</v>
      </c>
      <c r="D815" s="190">
        <v>304800</v>
      </c>
      <c r="E815" s="190">
        <v>225500</v>
      </c>
      <c r="F815" s="190">
        <v>400000</v>
      </c>
      <c r="G815" s="195">
        <v>244000</v>
      </c>
      <c r="H815" s="195">
        <v>244000</v>
      </c>
      <c r="I815" s="212"/>
    </row>
    <row r="816" spans="1:9" ht="18.75" thickBot="1" x14ac:dyDescent="0.3">
      <c r="A816" s="188">
        <v>3</v>
      </c>
      <c r="B816" s="188">
        <v>22020301</v>
      </c>
      <c r="C816" s="189" t="s">
        <v>3352</v>
      </c>
      <c r="D816" s="190">
        <v>414000</v>
      </c>
      <c r="E816" s="190">
        <v>280000</v>
      </c>
      <c r="F816" s="190">
        <v>400000</v>
      </c>
      <c r="G816" s="195">
        <v>248000</v>
      </c>
      <c r="H816" s="195">
        <v>248000</v>
      </c>
      <c r="I816" s="212"/>
    </row>
    <row r="817" spans="1:9" ht="15.75" thickBot="1" x14ac:dyDescent="0.3">
      <c r="A817" s="188">
        <v>4</v>
      </c>
      <c r="B817" s="188">
        <v>22020305</v>
      </c>
      <c r="C817" s="189" t="s">
        <v>3355</v>
      </c>
      <c r="D817" s="190">
        <v>20000</v>
      </c>
      <c r="E817" s="192">
        <v>0</v>
      </c>
      <c r="F817" s="190">
        <v>150000</v>
      </c>
      <c r="G817" s="195">
        <v>93000</v>
      </c>
      <c r="H817" s="195">
        <v>93000</v>
      </c>
      <c r="I817" s="212"/>
    </row>
    <row r="818" spans="1:9" ht="18.75" thickBot="1" x14ac:dyDescent="0.3">
      <c r="A818" s="188">
        <v>5</v>
      </c>
      <c r="B818" s="188">
        <v>22020401</v>
      </c>
      <c r="C818" s="189" t="s">
        <v>3356</v>
      </c>
      <c r="D818" s="190">
        <v>134600</v>
      </c>
      <c r="E818" s="192">
        <v>0</v>
      </c>
      <c r="F818" s="190">
        <v>500000</v>
      </c>
      <c r="G818" s="195">
        <v>310000</v>
      </c>
      <c r="H818" s="195">
        <v>310000</v>
      </c>
      <c r="I818" s="212"/>
    </row>
    <row r="819" spans="1:9" ht="15.75" thickBot="1" x14ac:dyDescent="0.3">
      <c r="A819" s="188">
        <v>6</v>
      </c>
      <c r="B819" s="188">
        <v>22020402</v>
      </c>
      <c r="C819" s="189" t="s">
        <v>3366</v>
      </c>
      <c r="D819" s="192">
        <v>0</v>
      </c>
      <c r="E819" s="192">
        <v>0</v>
      </c>
      <c r="F819" s="190">
        <v>150000</v>
      </c>
      <c r="G819" s="195">
        <v>93000</v>
      </c>
      <c r="H819" s="195">
        <v>93000</v>
      </c>
      <c r="I819" s="212"/>
    </row>
    <row r="820" spans="1:9" ht="15.75" thickBot="1" x14ac:dyDescent="0.3">
      <c r="A820" s="188">
        <v>7</v>
      </c>
      <c r="B820" s="188">
        <v>22020801</v>
      </c>
      <c r="C820" s="189" t="s">
        <v>3372</v>
      </c>
      <c r="D820" s="190">
        <v>494600</v>
      </c>
      <c r="E820" s="190">
        <v>342500</v>
      </c>
      <c r="F820" s="190">
        <v>1500000</v>
      </c>
      <c r="G820" s="195">
        <v>930000</v>
      </c>
      <c r="H820" s="195">
        <v>530000</v>
      </c>
      <c r="I820" s="212"/>
    </row>
    <row r="821" spans="1:9" ht="15.75" thickBot="1" x14ac:dyDescent="0.3">
      <c r="A821" s="188">
        <v>8</v>
      </c>
      <c r="B821" s="188">
        <v>22020803</v>
      </c>
      <c r="C821" s="189" t="s">
        <v>3373</v>
      </c>
      <c r="D821" s="190">
        <v>444000</v>
      </c>
      <c r="E821" s="190">
        <v>376000</v>
      </c>
      <c r="F821" s="190">
        <v>500000</v>
      </c>
      <c r="G821" s="195">
        <v>310000</v>
      </c>
      <c r="H821" s="195">
        <v>310000</v>
      </c>
      <c r="I821" s="212"/>
    </row>
    <row r="822" spans="1:9" ht="15.75" thickBot="1" x14ac:dyDescent="0.3">
      <c r="A822" s="1260" t="s">
        <v>365</v>
      </c>
      <c r="B822" s="1261"/>
      <c r="C822" s="1262"/>
      <c r="D822" s="191">
        <v>3600000</v>
      </c>
      <c r="E822" s="191">
        <v>2400000</v>
      </c>
      <c r="F822" s="191">
        <v>8000000</v>
      </c>
      <c r="G822" s="196">
        <v>5000000</v>
      </c>
      <c r="H822" s="196">
        <f>SUM(H814:H821)</f>
        <v>3900000</v>
      </c>
      <c r="I822" s="212"/>
    </row>
    <row r="823" spans="1:9" ht="15.75" thickBot="1" x14ac:dyDescent="0.3">
      <c r="A823" s="187">
        <v>76</v>
      </c>
      <c r="B823" s="187">
        <v>23600100100</v>
      </c>
      <c r="C823" s="1257" t="s">
        <v>808</v>
      </c>
      <c r="D823" s="1258"/>
      <c r="E823" s="1258"/>
      <c r="F823" s="1258"/>
      <c r="G823" s="1258"/>
      <c r="H823" s="1258"/>
      <c r="I823" s="1259"/>
    </row>
    <row r="824" spans="1:9" ht="15.75" thickBot="1" x14ac:dyDescent="0.3">
      <c r="A824" s="188">
        <v>1</v>
      </c>
      <c r="B824" s="188">
        <v>22020102</v>
      </c>
      <c r="C824" s="189" t="s">
        <v>3349</v>
      </c>
      <c r="D824" s="190">
        <v>4410938.83</v>
      </c>
      <c r="E824" s="190">
        <v>1330000</v>
      </c>
      <c r="F824" s="190">
        <v>5000000</v>
      </c>
      <c r="G824" s="195">
        <v>4000000</v>
      </c>
      <c r="H824" s="195">
        <v>2000000</v>
      </c>
      <c r="I824" s="212"/>
    </row>
    <row r="825" spans="1:9" ht="15.75" thickBot="1" x14ac:dyDescent="0.3">
      <c r="A825" s="188">
        <v>2</v>
      </c>
      <c r="B825" s="188">
        <v>22020201</v>
      </c>
      <c r="C825" s="189" t="s">
        <v>3363</v>
      </c>
      <c r="D825" s="190">
        <v>770000</v>
      </c>
      <c r="E825" s="190">
        <v>480000</v>
      </c>
      <c r="F825" s="190">
        <v>800000</v>
      </c>
      <c r="G825" s="195">
        <v>800000</v>
      </c>
      <c r="H825" s="195">
        <v>800000</v>
      </c>
      <c r="I825" s="212"/>
    </row>
    <row r="826" spans="1:9" ht="18.75" thickBot="1" x14ac:dyDescent="0.3">
      <c r="A826" s="188">
        <v>3</v>
      </c>
      <c r="B826" s="188">
        <v>22020301</v>
      </c>
      <c r="C826" s="189" t="s">
        <v>3352</v>
      </c>
      <c r="D826" s="190">
        <v>880000</v>
      </c>
      <c r="E826" s="190">
        <v>1200000</v>
      </c>
      <c r="F826" s="190">
        <v>2000000</v>
      </c>
      <c r="G826" s="195">
        <v>2000000</v>
      </c>
      <c r="H826" s="195">
        <v>1200000</v>
      </c>
      <c r="I826" s="212"/>
    </row>
    <row r="827" spans="1:9" ht="15.75" thickBot="1" x14ac:dyDescent="0.3">
      <c r="A827" s="188">
        <v>4</v>
      </c>
      <c r="B827" s="188">
        <v>22020305</v>
      </c>
      <c r="C827" s="189" t="s">
        <v>3355</v>
      </c>
      <c r="D827" s="190">
        <v>770000</v>
      </c>
      <c r="E827" s="190">
        <v>850000</v>
      </c>
      <c r="F827" s="190">
        <v>1700000</v>
      </c>
      <c r="G827" s="195">
        <v>1700000</v>
      </c>
      <c r="H827" s="195">
        <v>800000</v>
      </c>
      <c r="I827" s="212"/>
    </row>
    <row r="828" spans="1:9" ht="18.75" thickBot="1" x14ac:dyDescent="0.3">
      <c r="A828" s="188">
        <v>5</v>
      </c>
      <c r="B828" s="188">
        <v>22020401</v>
      </c>
      <c r="C828" s="189" t="s">
        <v>3356</v>
      </c>
      <c r="D828" s="190">
        <v>3485505</v>
      </c>
      <c r="E828" s="190">
        <v>1100000</v>
      </c>
      <c r="F828" s="190">
        <v>5000000</v>
      </c>
      <c r="G828" s="195">
        <v>5000000</v>
      </c>
      <c r="H828" s="195">
        <v>1050000</v>
      </c>
      <c r="I828" s="212"/>
    </row>
    <row r="829" spans="1:9" ht="15.75" thickBot="1" x14ac:dyDescent="0.3">
      <c r="A829" s="188">
        <v>6</v>
      </c>
      <c r="B829" s="188">
        <v>22020402</v>
      </c>
      <c r="C829" s="189" t="s">
        <v>3366</v>
      </c>
      <c r="D829" s="190">
        <v>770000</v>
      </c>
      <c r="E829" s="190">
        <v>560000</v>
      </c>
      <c r="F829" s="190">
        <v>1000000</v>
      </c>
      <c r="G829" s="195">
        <v>2000000</v>
      </c>
      <c r="H829" s="195">
        <v>1100000</v>
      </c>
      <c r="I829" s="212"/>
    </row>
    <row r="830" spans="1:9" ht="15.75" thickBot="1" x14ac:dyDescent="0.3">
      <c r="A830" s="188">
        <v>7</v>
      </c>
      <c r="B830" s="188">
        <v>22020406</v>
      </c>
      <c r="C830" s="189" t="s">
        <v>3357</v>
      </c>
      <c r="D830" s="192">
        <v>0</v>
      </c>
      <c r="E830" s="190">
        <v>1700000</v>
      </c>
      <c r="F830" s="190">
        <v>5000000</v>
      </c>
      <c r="G830" s="195">
        <v>4000000</v>
      </c>
      <c r="H830" s="195">
        <v>1600000</v>
      </c>
      <c r="I830" s="212"/>
    </row>
    <row r="831" spans="1:9" ht="15.75" thickBot="1" x14ac:dyDescent="0.3">
      <c r="A831" s="188">
        <v>8</v>
      </c>
      <c r="B831" s="188">
        <v>22020501</v>
      </c>
      <c r="C831" s="189" t="s">
        <v>3370</v>
      </c>
      <c r="D831" s="190">
        <v>1100000</v>
      </c>
      <c r="E831" s="190">
        <v>1100000</v>
      </c>
      <c r="F831" s="190">
        <v>2000000</v>
      </c>
      <c r="G831" s="195">
        <v>2000000</v>
      </c>
      <c r="H831" s="195">
        <v>1200000</v>
      </c>
      <c r="I831" s="212"/>
    </row>
    <row r="832" spans="1:9" ht="15.75" thickBot="1" x14ac:dyDescent="0.3">
      <c r="A832" s="188">
        <v>9</v>
      </c>
      <c r="B832" s="188">
        <v>22020712</v>
      </c>
      <c r="C832" s="189" t="s">
        <v>3381</v>
      </c>
      <c r="D832" s="190">
        <v>305000</v>
      </c>
      <c r="E832" s="192">
        <v>0</v>
      </c>
      <c r="F832" s="192">
        <v>0</v>
      </c>
      <c r="G832" s="197">
        <v>0</v>
      </c>
      <c r="H832" s="197">
        <v>0</v>
      </c>
      <c r="I832" s="212"/>
    </row>
    <row r="833" spans="1:9" ht="15.75" thickBot="1" x14ac:dyDescent="0.3">
      <c r="A833" s="188">
        <v>10</v>
      </c>
      <c r="B833" s="188">
        <v>22021001</v>
      </c>
      <c r="C833" s="189" t="s">
        <v>3360</v>
      </c>
      <c r="D833" s="190">
        <v>880000</v>
      </c>
      <c r="E833" s="190">
        <v>640000</v>
      </c>
      <c r="F833" s="190">
        <v>1500000</v>
      </c>
      <c r="G833" s="195">
        <v>1500000</v>
      </c>
      <c r="H833" s="195">
        <v>700000</v>
      </c>
      <c r="I833" s="212"/>
    </row>
    <row r="834" spans="1:9" ht="15.75" thickBot="1" x14ac:dyDescent="0.3">
      <c r="A834" s="188">
        <v>11</v>
      </c>
      <c r="B834" s="188">
        <v>22021007</v>
      </c>
      <c r="C834" s="189" t="s">
        <v>3362</v>
      </c>
      <c r="D834" s="190">
        <v>660000</v>
      </c>
      <c r="E834" s="190">
        <v>480000</v>
      </c>
      <c r="F834" s="190">
        <v>1000000</v>
      </c>
      <c r="G834" s="195">
        <v>1000000</v>
      </c>
      <c r="H834" s="195">
        <v>600000</v>
      </c>
      <c r="I834" s="212"/>
    </row>
    <row r="835" spans="1:9" ht="15.75" thickBot="1" x14ac:dyDescent="0.3">
      <c r="A835" s="188">
        <v>12</v>
      </c>
      <c r="B835" s="188">
        <v>41040105</v>
      </c>
      <c r="C835" s="189" t="s">
        <v>3382</v>
      </c>
      <c r="D835" s="190">
        <v>720000</v>
      </c>
      <c r="E835" s="190">
        <v>50000</v>
      </c>
      <c r="F835" s="192">
        <v>0</v>
      </c>
      <c r="G835" s="197">
        <v>0</v>
      </c>
      <c r="H835" s="197">
        <v>0</v>
      </c>
      <c r="I835" s="212"/>
    </row>
    <row r="836" spans="1:9" ht="15.75" thickBot="1" x14ac:dyDescent="0.3">
      <c r="A836" s="1260" t="s">
        <v>365</v>
      </c>
      <c r="B836" s="1261"/>
      <c r="C836" s="1262"/>
      <c r="D836" s="191">
        <v>14751443.83</v>
      </c>
      <c r="E836" s="191">
        <v>9490000</v>
      </c>
      <c r="F836" s="191">
        <v>25000000</v>
      </c>
      <c r="G836" s="196">
        <v>24000000</v>
      </c>
      <c r="H836" s="196">
        <f>SUM(H824:H835)</f>
        <v>11050000</v>
      </c>
      <c r="I836" s="212"/>
    </row>
    <row r="884" spans="1:9" ht="15.75" thickBot="1" x14ac:dyDescent="0.3"/>
    <row r="885" spans="1:9" ht="15.75" thickBot="1" x14ac:dyDescent="0.3">
      <c r="A885" s="187">
        <v>82</v>
      </c>
      <c r="B885" s="187">
        <v>25210200100</v>
      </c>
      <c r="C885" s="1257" t="s">
        <v>2407</v>
      </c>
      <c r="D885" s="1258"/>
      <c r="E885" s="1258"/>
      <c r="F885" s="1258"/>
      <c r="G885" s="1258"/>
      <c r="H885" s="1258"/>
      <c r="I885" s="1259"/>
    </row>
    <row r="886" spans="1:9" ht="15.75" thickBot="1" x14ac:dyDescent="0.3">
      <c r="A886" s="188">
        <v>1</v>
      </c>
      <c r="B886" s="188">
        <v>22020201</v>
      </c>
      <c r="C886" s="189" t="s">
        <v>3363</v>
      </c>
      <c r="D886" s="190">
        <v>350000</v>
      </c>
      <c r="E886" s="190">
        <v>400000</v>
      </c>
      <c r="F886" s="190">
        <v>500000</v>
      </c>
      <c r="G886" s="195">
        <v>1000000</v>
      </c>
      <c r="H886" s="195">
        <v>1000000</v>
      </c>
      <c r="I886" s="212"/>
    </row>
    <row r="887" spans="1:9" ht="18.75" thickBot="1" x14ac:dyDescent="0.3">
      <c r="A887" s="188">
        <v>2</v>
      </c>
      <c r="B887" s="188">
        <v>22020401</v>
      </c>
      <c r="C887" s="189" t="s">
        <v>3356</v>
      </c>
      <c r="D887" s="190">
        <v>550000</v>
      </c>
      <c r="E887" s="190">
        <v>1824960</v>
      </c>
      <c r="F887" s="190">
        <v>2500000</v>
      </c>
      <c r="G887" s="195">
        <v>2000000</v>
      </c>
      <c r="H887" s="195">
        <v>2000000</v>
      </c>
      <c r="I887" s="212"/>
    </row>
    <row r="888" spans="1:9" ht="15.75" thickBot="1" x14ac:dyDescent="0.3">
      <c r="A888" s="188">
        <v>3</v>
      </c>
      <c r="B888" s="188">
        <v>22020404</v>
      </c>
      <c r="C888" s="189" t="s">
        <v>3368</v>
      </c>
      <c r="D888" s="190">
        <v>200000</v>
      </c>
      <c r="E888" s="190">
        <v>1100000</v>
      </c>
      <c r="F888" s="190">
        <v>1500000</v>
      </c>
      <c r="G888" s="195">
        <v>1500000</v>
      </c>
      <c r="H888" s="195">
        <v>1000000</v>
      </c>
      <c r="I888" s="212"/>
    </row>
    <row r="889" spans="1:9" ht="15.75" thickBot="1" x14ac:dyDescent="0.3">
      <c r="A889" s="188">
        <v>4</v>
      </c>
      <c r="B889" s="188">
        <v>22020405</v>
      </c>
      <c r="C889" s="189" t="s">
        <v>3369</v>
      </c>
      <c r="D889" s="190">
        <v>6100000</v>
      </c>
      <c r="E889" s="190">
        <v>600000</v>
      </c>
      <c r="F889" s="190">
        <v>2300000</v>
      </c>
      <c r="G889" s="195">
        <v>1500000</v>
      </c>
      <c r="H889" s="195">
        <v>1500000</v>
      </c>
      <c r="I889" s="212"/>
    </row>
    <row r="890" spans="1:9" ht="18.75" thickBot="1" x14ac:dyDescent="0.3">
      <c r="A890" s="188">
        <v>5</v>
      </c>
      <c r="B890" s="188">
        <v>22020503</v>
      </c>
      <c r="C890" s="189" t="s">
        <v>3358</v>
      </c>
      <c r="D890" s="192">
        <v>0</v>
      </c>
      <c r="E890" s="192">
        <v>0</v>
      </c>
      <c r="F890" s="192">
        <v>0</v>
      </c>
      <c r="G890" s="195">
        <v>3000000</v>
      </c>
      <c r="H890" s="195">
        <v>1000000</v>
      </c>
      <c r="I890" s="212"/>
    </row>
    <row r="891" spans="1:9" ht="15.75" thickBot="1" x14ac:dyDescent="0.3">
      <c r="A891" s="188">
        <v>6</v>
      </c>
      <c r="B891" s="188">
        <v>22020601</v>
      </c>
      <c r="C891" s="189" t="s">
        <v>3371</v>
      </c>
      <c r="D891" s="192">
        <v>0</v>
      </c>
      <c r="E891" s="190">
        <v>5956160</v>
      </c>
      <c r="F891" s="190">
        <v>7000000</v>
      </c>
      <c r="G891" s="195">
        <v>13000000</v>
      </c>
      <c r="H891" s="195">
        <v>11000000</v>
      </c>
      <c r="I891" s="212"/>
    </row>
    <row r="892" spans="1:9" ht="15.75" thickBot="1" x14ac:dyDescent="0.3">
      <c r="A892" s="188">
        <v>7</v>
      </c>
      <c r="B892" s="188">
        <v>22020709</v>
      </c>
      <c r="C892" s="189" t="s">
        <v>3391</v>
      </c>
      <c r="D892" s="192">
        <v>0</v>
      </c>
      <c r="E892" s="192">
        <v>0</v>
      </c>
      <c r="F892" s="192">
        <v>0</v>
      </c>
      <c r="G892" s="195">
        <v>1500000</v>
      </c>
      <c r="H892" s="195">
        <v>1500000</v>
      </c>
      <c r="I892" s="212"/>
    </row>
    <row r="893" spans="1:9" ht="15.75" thickBot="1" x14ac:dyDescent="0.3">
      <c r="A893" s="188">
        <v>8</v>
      </c>
      <c r="B893" s="188">
        <v>22020801</v>
      </c>
      <c r="C893" s="189" t="s">
        <v>3372</v>
      </c>
      <c r="D893" s="192">
        <v>0</v>
      </c>
      <c r="E893" s="192">
        <v>0</v>
      </c>
      <c r="F893" s="192">
        <v>0</v>
      </c>
      <c r="G893" s="197">
        <v>0</v>
      </c>
      <c r="H893" s="197">
        <v>0</v>
      </c>
      <c r="I893" s="212"/>
    </row>
    <row r="894" spans="1:9" ht="15.75" thickBot="1" x14ac:dyDescent="0.3">
      <c r="A894" s="188">
        <v>9</v>
      </c>
      <c r="B894" s="188">
        <v>22021002</v>
      </c>
      <c r="C894" s="189" t="s">
        <v>3375</v>
      </c>
      <c r="D894" s="192">
        <v>0</v>
      </c>
      <c r="E894" s="192">
        <v>0</v>
      </c>
      <c r="F894" s="190">
        <v>200000</v>
      </c>
      <c r="G894" s="197">
        <v>0</v>
      </c>
      <c r="H894" s="197">
        <v>0</v>
      </c>
      <c r="I894" s="212"/>
    </row>
    <row r="895" spans="1:9" ht="15.75" thickBot="1" x14ac:dyDescent="0.3">
      <c r="A895" s="188">
        <v>10</v>
      </c>
      <c r="B895" s="188">
        <v>22021003</v>
      </c>
      <c r="C895" s="189" t="s">
        <v>3376</v>
      </c>
      <c r="D895" s="192">
        <v>0</v>
      </c>
      <c r="E895" s="192">
        <v>0</v>
      </c>
      <c r="F895" s="192">
        <v>0</v>
      </c>
      <c r="G895" s="195">
        <v>250000</v>
      </c>
      <c r="H895" s="195">
        <v>250000</v>
      </c>
      <c r="I895" s="212"/>
    </row>
    <row r="896" spans="1:9" ht="15.75" thickBot="1" x14ac:dyDescent="0.3">
      <c r="A896" s="188">
        <v>11</v>
      </c>
      <c r="B896" s="188">
        <v>22021007</v>
      </c>
      <c r="C896" s="189" t="s">
        <v>3362</v>
      </c>
      <c r="D896" s="192">
        <v>0</v>
      </c>
      <c r="E896" s="192">
        <v>0</v>
      </c>
      <c r="F896" s="192">
        <v>0</v>
      </c>
      <c r="G896" s="195">
        <v>250000</v>
      </c>
      <c r="H896" s="195">
        <v>250000</v>
      </c>
      <c r="I896" s="212"/>
    </row>
    <row r="897" spans="1:9" ht="15.75" thickBot="1" x14ac:dyDescent="0.3">
      <c r="A897" s="1260" t="s">
        <v>365</v>
      </c>
      <c r="B897" s="1261"/>
      <c r="C897" s="1262"/>
      <c r="D897" s="191">
        <v>7200000</v>
      </c>
      <c r="E897" s="191">
        <v>9881120</v>
      </c>
      <c r="F897" s="191">
        <v>14000000</v>
      </c>
      <c r="G897" s="196">
        <v>24000000</v>
      </c>
      <c r="H897" s="196">
        <f>SUM(H886:H896)</f>
        <v>19500000</v>
      </c>
      <c r="I897" s="212"/>
    </row>
    <row r="898" spans="1:9" ht="15" customHeight="1" thickBot="1" x14ac:dyDescent="0.3">
      <c r="A898" s="187">
        <v>83</v>
      </c>
      <c r="B898" s="187">
        <v>25210300100</v>
      </c>
      <c r="C898" s="1257" t="s">
        <v>2200</v>
      </c>
      <c r="D898" s="1258"/>
      <c r="E898" s="1258"/>
      <c r="F898" s="1258"/>
      <c r="G898" s="1258"/>
      <c r="H898" s="1258"/>
      <c r="I898" s="1259"/>
    </row>
    <row r="899" spans="1:9" ht="15.75" thickBot="1" x14ac:dyDescent="0.3">
      <c r="A899" s="188">
        <v>1</v>
      </c>
      <c r="B899" s="188">
        <v>22020102</v>
      </c>
      <c r="C899" s="189" t="s">
        <v>3349</v>
      </c>
      <c r="D899" s="190">
        <v>630000</v>
      </c>
      <c r="E899" s="190">
        <v>2033900</v>
      </c>
      <c r="F899" s="190">
        <v>4500000</v>
      </c>
      <c r="G899" s="195">
        <v>6000000</v>
      </c>
      <c r="H899" s="195">
        <v>5500000</v>
      </c>
      <c r="I899" s="212"/>
    </row>
    <row r="900" spans="1:9" ht="15.75" thickBot="1" x14ac:dyDescent="0.3">
      <c r="A900" s="188">
        <v>2</v>
      </c>
      <c r="B900" s="188">
        <v>22020201</v>
      </c>
      <c r="C900" s="189" t="s">
        <v>3363</v>
      </c>
      <c r="D900" s="190">
        <v>435000</v>
      </c>
      <c r="E900" s="190">
        <v>1293900</v>
      </c>
      <c r="F900" s="190">
        <v>1200000</v>
      </c>
      <c r="G900" s="195">
        <v>1000000</v>
      </c>
      <c r="H900" s="195">
        <v>1000000</v>
      </c>
      <c r="I900" s="212"/>
    </row>
    <row r="901" spans="1:9" ht="15.75" thickBot="1" x14ac:dyDescent="0.3">
      <c r="A901" s="188">
        <v>3</v>
      </c>
      <c r="B901" s="188">
        <v>22020202</v>
      </c>
      <c r="C901" s="189" t="s">
        <v>3350</v>
      </c>
      <c r="D901" s="190">
        <v>140000</v>
      </c>
      <c r="E901" s="190">
        <v>651600</v>
      </c>
      <c r="F901" s="190">
        <v>800000</v>
      </c>
      <c r="G901" s="195">
        <v>700000</v>
      </c>
      <c r="H901" s="195">
        <v>700000</v>
      </c>
      <c r="I901" s="212"/>
    </row>
    <row r="902" spans="1:9" ht="18.75" thickBot="1" x14ac:dyDescent="0.3">
      <c r="A902" s="188">
        <v>4</v>
      </c>
      <c r="B902" s="188">
        <v>22020301</v>
      </c>
      <c r="C902" s="189" t="s">
        <v>3352</v>
      </c>
      <c r="D902" s="190">
        <v>355000</v>
      </c>
      <c r="E902" s="190">
        <v>1251400</v>
      </c>
      <c r="F902" s="190">
        <v>2000000</v>
      </c>
      <c r="G902" s="195">
        <v>2000000</v>
      </c>
      <c r="H902" s="195">
        <v>2000000</v>
      </c>
      <c r="I902" s="212"/>
    </row>
    <row r="903" spans="1:9" ht="18.75" thickBot="1" x14ac:dyDescent="0.3">
      <c r="A903" s="188">
        <v>5</v>
      </c>
      <c r="B903" s="188">
        <v>22020401</v>
      </c>
      <c r="C903" s="189" t="s">
        <v>3356</v>
      </c>
      <c r="D903" s="190">
        <v>600000</v>
      </c>
      <c r="E903" s="190">
        <v>1581400</v>
      </c>
      <c r="F903" s="190">
        <v>5000000</v>
      </c>
      <c r="G903" s="195">
        <v>4400000</v>
      </c>
      <c r="H903" s="195">
        <v>4400000</v>
      </c>
      <c r="I903" s="212"/>
    </row>
    <row r="904" spans="1:9" ht="15.75" thickBot="1" x14ac:dyDescent="0.3">
      <c r="A904" s="188">
        <v>6</v>
      </c>
      <c r="B904" s="188">
        <v>22020402</v>
      </c>
      <c r="C904" s="189" t="s">
        <v>3366</v>
      </c>
      <c r="D904" s="190">
        <v>140000</v>
      </c>
      <c r="E904" s="190">
        <v>727800</v>
      </c>
      <c r="F904" s="190">
        <v>1800000</v>
      </c>
      <c r="G904" s="195">
        <v>1400000</v>
      </c>
      <c r="H904" s="195">
        <v>1400000</v>
      </c>
      <c r="I904" s="212"/>
    </row>
    <row r="905" spans="1:9" ht="15.75" thickBot="1" x14ac:dyDescent="0.3">
      <c r="A905" s="188">
        <v>7</v>
      </c>
      <c r="B905" s="188">
        <v>22020501</v>
      </c>
      <c r="C905" s="189" t="s">
        <v>3370</v>
      </c>
      <c r="D905" s="190">
        <v>55000</v>
      </c>
      <c r="E905" s="190">
        <v>1460000</v>
      </c>
      <c r="F905" s="190">
        <v>2000000</v>
      </c>
      <c r="G905" s="195">
        <v>2000000</v>
      </c>
      <c r="H905" s="195">
        <v>2000000</v>
      </c>
      <c r="I905" s="212"/>
    </row>
    <row r="906" spans="1:9" ht="15.75" thickBot="1" x14ac:dyDescent="0.3">
      <c r="A906" s="188">
        <v>8</v>
      </c>
      <c r="B906" s="188">
        <v>22021001</v>
      </c>
      <c r="C906" s="189" t="s">
        <v>3360</v>
      </c>
      <c r="D906" s="190">
        <v>375000</v>
      </c>
      <c r="E906" s="192">
        <v>0</v>
      </c>
      <c r="F906" s="190">
        <v>2700000</v>
      </c>
      <c r="G906" s="195">
        <v>2500000</v>
      </c>
      <c r="H906" s="195">
        <v>2500000</v>
      </c>
      <c r="I906" s="212"/>
    </row>
    <row r="907" spans="1:9" ht="15.75" thickBot="1" x14ac:dyDescent="0.3">
      <c r="A907" s="188">
        <v>9</v>
      </c>
      <c r="B907" s="188">
        <v>41040105</v>
      </c>
      <c r="C907" s="189" t="s">
        <v>3382</v>
      </c>
      <c r="D907" s="190">
        <v>145000</v>
      </c>
      <c r="E907" s="192">
        <v>0</v>
      </c>
      <c r="F907" s="192">
        <v>0</v>
      </c>
      <c r="G907" s="197">
        <v>0</v>
      </c>
      <c r="H907" s="197">
        <v>0</v>
      </c>
      <c r="I907" s="212"/>
    </row>
    <row r="908" spans="1:9" ht="15.75" thickBot="1" x14ac:dyDescent="0.3">
      <c r="A908" s="1260" t="s">
        <v>365</v>
      </c>
      <c r="B908" s="1261"/>
      <c r="C908" s="1262"/>
      <c r="D908" s="191">
        <v>2875000</v>
      </c>
      <c r="E908" s="191">
        <v>9000000</v>
      </c>
      <c r="F908" s="191">
        <v>20000000</v>
      </c>
      <c r="G908" s="196">
        <v>20000000</v>
      </c>
      <c r="H908" s="196">
        <f>SUM(H899:H907)</f>
        <v>19500000</v>
      </c>
      <c r="I908" s="212"/>
    </row>
    <row r="909" spans="1:9" ht="15" customHeight="1" thickBot="1" x14ac:dyDescent="0.3">
      <c r="A909" s="187">
        <v>84</v>
      </c>
      <c r="B909" s="187">
        <v>25305300100</v>
      </c>
      <c r="C909" s="1257" t="s">
        <v>1990</v>
      </c>
      <c r="D909" s="1258"/>
      <c r="E909" s="1258"/>
      <c r="F909" s="1258"/>
      <c r="G909" s="1258"/>
      <c r="H909" s="1258"/>
      <c r="I909" s="1259"/>
    </row>
    <row r="910" spans="1:9" ht="15.75" thickBot="1" x14ac:dyDescent="0.3">
      <c r="A910" s="188">
        <v>1</v>
      </c>
      <c r="B910" s="188">
        <v>22020101</v>
      </c>
      <c r="C910" s="189" t="s">
        <v>3387</v>
      </c>
      <c r="D910" s="190">
        <v>650000</v>
      </c>
      <c r="E910" s="190">
        <v>395000</v>
      </c>
      <c r="F910" s="190">
        <v>1000000</v>
      </c>
      <c r="G910" s="195">
        <v>500000</v>
      </c>
      <c r="H910" s="195">
        <v>500000</v>
      </c>
      <c r="I910" s="212"/>
    </row>
    <row r="911" spans="1:9" ht="15.75" thickBot="1" x14ac:dyDescent="0.3">
      <c r="A911" s="188">
        <v>2</v>
      </c>
      <c r="B911" s="188">
        <v>22020201</v>
      </c>
      <c r="C911" s="189" t="s">
        <v>3363</v>
      </c>
      <c r="D911" s="190">
        <v>400000</v>
      </c>
      <c r="E911" s="190">
        <v>366000</v>
      </c>
      <c r="F911" s="190">
        <v>600000</v>
      </c>
      <c r="G911" s="195">
        <v>300000</v>
      </c>
      <c r="H911" s="195">
        <v>300000</v>
      </c>
      <c r="I911" s="212"/>
    </row>
    <row r="912" spans="1:9" ht="18.75" thickBot="1" x14ac:dyDescent="0.3">
      <c r="A912" s="188">
        <v>3</v>
      </c>
      <c r="B912" s="188">
        <v>22020301</v>
      </c>
      <c r="C912" s="189" t="s">
        <v>3352</v>
      </c>
      <c r="D912" s="190">
        <v>607850</v>
      </c>
      <c r="E912" s="190">
        <v>413000</v>
      </c>
      <c r="F912" s="190">
        <v>800000</v>
      </c>
      <c r="G912" s="195">
        <v>750000</v>
      </c>
      <c r="H912" s="195">
        <v>750000</v>
      </c>
      <c r="I912" s="212"/>
    </row>
    <row r="913" spans="1:9" ht="15.75" thickBot="1" x14ac:dyDescent="0.3">
      <c r="A913" s="188">
        <v>4</v>
      </c>
      <c r="B913" s="188">
        <v>22020305</v>
      </c>
      <c r="C913" s="189" t="s">
        <v>3355</v>
      </c>
      <c r="D913" s="190">
        <v>275000</v>
      </c>
      <c r="E913" s="190">
        <v>200000</v>
      </c>
      <c r="F913" s="190">
        <v>700000</v>
      </c>
      <c r="G913" s="195">
        <v>575000</v>
      </c>
      <c r="H913" s="195">
        <v>575000</v>
      </c>
      <c r="I913" s="212"/>
    </row>
    <row r="914" spans="1:9" ht="18.75" thickBot="1" x14ac:dyDescent="0.3">
      <c r="A914" s="188">
        <v>5</v>
      </c>
      <c r="B914" s="188">
        <v>22020401</v>
      </c>
      <c r="C914" s="189" t="s">
        <v>3356</v>
      </c>
      <c r="D914" s="190">
        <v>522800</v>
      </c>
      <c r="E914" s="190">
        <v>426000</v>
      </c>
      <c r="F914" s="190">
        <v>1000000</v>
      </c>
      <c r="G914" s="195">
        <v>1200000</v>
      </c>
      <c r="H914" s="195">
        <v>700000</v>
      </c>
      <c r="I914" s="212"/>
    </row>
    <row r="915" spans="1:9" ht="15.75" thickBot="1" x14ac:dyDescent="0.3">
      <c r="A915" s="188">
        <v>6</v>
      </c>
      <c r="B915" s="188">
        <v>22020402</v>
      </c>
      <c r="C915" s="189" t="s">
        <v>3366</v>
      </c>
      <c r="D915" s="190">
        <v>169350</v>
      </c>
      <c r="E915" s="190">
        <v>70000</v>
      </c>
      <c r="F915" s="190">
        <v>500000</v>
      </c>
      <c r="G915" s="195">
        <v>350000</v>
      </c>
      <c r="H915" s="195">
        <v>350000</v>
      </c>
      <c r="I915" s="212"/>
    </row>
    <row r="916" spans="1:9" ht="15.75" thickBot="1" x14ac:dyDescent="0.3">
      <c r="A916" s="188">
        <v>7</v>
      </c>
      <c r="B916" s="188">
        <v>22020501</v>
      </c>
      <c r="C916" s="189" t="s">
        <v>3370</v>
      </c>
      <c r="D916" s="190">
        <v>700000</v>
      </c>
      <c r="E916" s="190">
        <v>100000</v>
      </c>
      <c r="F916" s="190">
        <v>700000</v>
      </c>
      <c r="G916" s="195">
        <v>800000</v>
      </c>
      <c r="H916" s="195">
        <v>800000</v>
      </c>
      <c r="I916" s="212"/>
    </row>
    <row r="917" spans="1:9" ht="15.75" thickBot="1" x14ac:dyDescent="0.3">
      <c r="A917" s="188">
        <v>8</v>
      </c>
      <c r="B917" s="188">
        <v>22020712</v>
      </c>
      <c r="C917" s="189" t="s">
        <v>3381</v>
      </c>
      <c r="D917" s="192">
        <v>0</v>
      </c>
      <c r="E917" s="190">
        <v>50000</v>
      </c>
      <c r="F917" s="190">
        <v>1000000</v>
      </c>
      <c r="G917" s="195">
        <v>750000</v>
      </c>
      <c r="H917" s="195">
        <v>500000</v>
      </c>
      <c r="I917" s="212"/>
    </row>
    <row r="918" spans="1:9" ht="15.75" thickBot="1" x14ac:dyDescent="0.3">
      <c r="A918" s="188">
        <v>9</v>
      </c>
      <c r="B918" s="188">
        <v>22021007</v>
      </c>
      <c r="C918" s="189" t="s">
        <v>3362</v>
      </c>
      <c r="D918" s="190">
        <v>50000</v>
      </c>
      <c r="E918" s="190">
        <v>230000</v>
      </c>
      <c r="F918" s="190">
        <v>1200000</v>
      </c>
      <c r="G918" s="195">
        <v>400000</v>
      </c>
      <c r="H918" s="195">
        <v>400000</v>
      </c>
      <c r="I918" s="212"/>
    </row>
    <row r="919" spans="1:9" ht="15.75" thickBot="1" x14ac:dyDescent="0.3">
      <c r="A919" s="1260" t="s">
        <v>365</v>
      </c>
      <c r="B919" s="1261"/>
      <c r="C919" s="1262"/>
      <c r="D919" s="191">
        <v>3375000</v>
      </c>
      <c r="E919" s="191">
        <v>2250000</v>
      </c>
      <c r="F919" s="191">
        <v>7500000</v>
      </c>
      <c r="G919" s="196">
        <v>5625000</v>
      </c>
      <c r="H919" s="196">
        <f>SUM(H910:H918)</f>
        <v>4875000</v>
      </c>
      <c r="I919" s="212"/>
    </row>
    <row r="920" spans="1:9" ht="15.75" thickBot="1" x14ac:dyDescent="0.3">
      <c r="A920" s="187">
        <v>85</v>
      </c>
      <c r="B920" s="187">
        <v>25305700100</v>
      </c>
      <c r="C920" s="1257" t="s">
        <v>473</v>
      </c>
      <c r="D920" s="1258"/>
      <c r="E920" s="1258"/>
      <c r="F920" s="1258"/>
      <c r="G920" s="1258"/>
      <c r="H920" s="1258"/>
      <c r="I920" s="1259"/>
    </row>
    <row r="921" spans="1:9" ht="15.75" thickBot="1" x14ac:dyDescent="0.3">
      <c r="A921" s="188">
        <v>1</v>
      </c>
      <c r="B921" s="188">
        <v>22020102</v>
      </c>
      <c r="C921" s="189" t="s">
        <v>3349</v>
      </c>
      <c r="D921" s="190">
        <v>1090700</v>
      </c>
      <c r="E921" s="190">
        <v>1300000</v>
      </c>
      <c r="F921" s="190">
        <v>1500000</v>
      </c>
      <c r="G921" s="195">
        <v>3000000</v>
      </c>
      <c r="H921" s="195">
        <v>1000000</v>
      </c>
      <c r="I921" s="212"/>
    </row>
    <row r="922" spans="1:9" ht="15.75" thickBot="1" x14ac:dyDescent="0.3">
      <c r="A922" s="188">
        <v>2</v>
      </c>
      <c r="B922" s="188">
        <v>22020201</v>
      </c>
      <c r="C922" s="189" t="s">
        <v>3363</v>
      </c>
      <c r="D922" s="190">
        <v>122500</v>
      </c>
      <c r="E922" s="190">
        <v>340000</v>
      </c>
      <c r="F922" s="190">
        <v>610000</v>
      </c>
      <c r="G922" s="195">
        <v>610000</v>
      </c>
      <c r="H922" s="195">
        <v>310000</v>
      </c>
      <c r="I922" s="212"/>
    </row>
    <row r="923" spans="1:9" ht="15.75" thickBot="1" x14ac:dyDescent="0.3">
      <c r="A923" s="188">
        <v>3</v>
      </c>
      <c r="B923" s="188">
        <v>22020202</v>
      </c>
      <c r="C923" s="189" t="s">
        <v>3350</v>
      </c>
      <c r="D923" s="190">
        <v>110000</v>
      </c>
      <c r="E923" s="190">
        <v>165000</v>
      </c>
      <c r="F923" s="190">
        <v>505000</v>
      </c>
      <c r="G923" s="195">
        <v>505000</v>
      </c>
      <c r="H923" s="195">
        <v>505000</v>
      </c>
      <c r="I923" s="212"/>
    </row>
    <row r="924" spans="1:9" ht="18.75" thickBot="1" x14ac:dyDescent="0.3">
      <c r="A924" s="188">
        <v>4</v>
      </c>
      <c r="B924" s="188">
        <v>22020301</v>
      </c>
      <c r="C924" s="189" t="s">
        <v>3352</v>
      </c>
      <c r="D924" s="190">
        <v>520800</v>
      </c>
      <c r="E924" s="190">
        <v>655000</v>
      </c>
      <c r="F924" s="190">
        <v>1000000</v>
      </c>
      <c r="G924" s="195">
        <v>800000</v>
      </c>
      <c r="H924" s="195">
        <v>800000</v>
      </c>
      <c r="I924" s="212"/>
    </row>
    <row r="925" spans="1:9" ht="15.75" thickBot="1" x14ac:dyDescent="0.3">
      <c r="A925" s="188">
        <v>5</v>
      </c>
      <c r="B925" s="188">
        <v>22020305</v>
      </c>
      <c r="C925" s="189" t="s">
        <v>3355</v>
      </c>
      <c r="D925" s="190">
        <v>41000</v>
      </c>
      <c r="E925" s="190">
        <v>75000</v>
      </c>
      <c r="F925" s="190">
        <v>400000</v>
      </c>
      <c r="G925" s="195">
        <v>300000</v>
      </c>
      <c r="H925" s="195">
        <v>300000</v>
      </c>
      <c r="I925" s="212"/>
    </row>
    <row r="926" spans="1:9" ht="18.75" thickBot="1" x14ac:dyDescent="0.3">
      <c r="A926" s="188">
        <v>6</v>
      </c>
      <c r="B926" s="188">
        <v>22020401</v>
      </c>
      <c r="C926" s="189" t="s">
        <v>3356</v>
      </c>
      <c r="D926" s="190">
        <v>140000</v>
      </c>
      <c r="E926" s="190">
        <v>637500</v>
      </c>
      <c r="F926" s="190">
        <v>800000</v>
      </c>
      <c r="G926" s="195">
        <v>1200000</v>
      </c>
      <c r="H926" s="195">
        <v>400000</v>
      </c>
      <c r="I926" s="212"/>
    </row>
    <row r="927" spans="1:9" ht="15.75" thickBot="1" x14ac:dyDescent="0.3">
      <c r="A927" s="188">
        <v>7</v>
      </c>
      <c r="B927" s="188">
        <v>22020402</v>
      </c>
      <c r="C927" s="189" t="s">
        <v>3366</v>
      </c>
      <c r="D927" s="190">
        <v>125000</v>
      </c>
      <c r="E927" s="190">
        <v>330000</v>
      </c>
      <c r="F927" s="190">
        <v>900000</v>
      </c>
      <c r="G927" s="195">
        <v>1000000</v>
      </c>
      <c r="H927" s="195">
        <v>400000</v>
      </c>
      <c r="I927" s="212"/>
    </row>
    <row r="928" spans="1:9" ht="15.75" thickBot="1" x14ac:dyDescent="0.3">
      <c r="A928" s="188">
        <v>8</v>
      </c>
      <c r="B928" s="188">
        <v>22020501</v>
      </c>
      <c r="C928" s="189" t="s">
        <v>3370</v>
      </c>
      <c r="D928" s="192">
        <v>0</v>
      </c>
      <c r="E928" s="190">
        <v>255000</v>
      </c>
      <c r="F928" s="190">
        <v>600000</v>
      </c>
      <c r="G928" s="195">
        <v>2500000</v>
      </c>
      <c r="H928" s="195">
        <v>500000</v>
      </c>
      <c r="I928" s="212"/>
    </row>
    <row r="929" spans="1:9" ht="15.75" thickBot="1" x14ac:dyDescent="0.3">
      <c r="A929" s="188">
        <v>9</v>
      </c>
      <c r="B929" s="188">
        <v>22021001</v>
      </c>
      <c r="C929" s="189" t="s">
        <v>3360</v>
      </c>
      <c r="D929" s="190">
        <v>105000</v>
      </c>
      <c r="E929" s="190">
        <v>230000</v>
      </c>
      <c r="F929" s="190">
        <v>900000</v>
      </c>
      <c r="G929" s="195">
        <v>718402</v>
      </c>
      <c r="H929" s="195">
        <v>400000</v>
      </c>
      <c r="I929" s="212"/>
    </row>
    <row r="930" spans="1:9" ht="15.75" thickBot="1" x14ac:dyDescent="0.3">
      <c r="A930" s="188">
        <v>10</v>
      </c>
      <c r="B930" s="188">
        <v>22021007</v>
      </c>
      <c r="C930" s="189" t="s">
        <v>3362</v>
      </c>
      <c r="D930" s="190">
        <v>195000</v>
      </c>
      <c r="E930" s="190">
        <v>681000</v>
      </c>
      <c r="F930" s="190">
        <v>785000</v>
      </c>
      <c r="G930" s="195">
        <v>585000</v>
      </c>
      <c r="H930" s="195">
        <v>585000</v>
      </c>
      <c r="I930" s="212"/>
    </row>
    <row r="931" spans="1:9" ht="15.75" thickBot="1" x14ac:dyDescent="0.3">
      <c r="A931" s="1260" t="s">
        <v>365</v>
      </c>
      <c r="B931" s="1261"/>
      <c r="C931" s="1262"/>
      <c r="D931" s="191">
        <v>2450000</v>
      </c>
      <c r="E931" s="191">
        <v>4668500</v>
      </c>
      <c r="F931" s="191">
        <v>8000000</v>
      </c>
      <c r="G931" s="196">
        <f>SUM(G921:G930)</f>
        <v>11218402</v>
      </c>
      <c r="H931" s="196">
        <f>SUM(H921:H930)</f>
        <v>5200000</v>
      </c>
      <c r="I931" s="212"/>
    </row>
    <row r="932" spans="1:9" ht="15.75" thickBot="1" x14ac:dyDescent="0.3">
      <c r="A932" s="187">
        <v>86</v>
      </c>
      <c r="B932" s="187">
        <v>26000100100</v>
      </c>
      <c r="C932" s="1257" t="s">
        <v>1348</v>
      </c>
      <c r="D932" s="1258"/>
      <c r="E932" s="1258"/>
      <c r="F932" s="1258"/>
      <c r="G932" s="1258"/>
      <c r="H932" s="1258"/>
      <c r="I932" s="1259"/>
    </row>
    <row r="933" spans="1:9" ht="15.75" thickBot="1" x14ac:dyDescent="0.3">
      <c r="A933" s="188">
        <v>1</v>
      </c>
      <c r="B933" s="188">
        <v>22020102</v>
      </c>
      <c r="C933" s="189" t="s">
        <v>3349</v>
      </c>
      <c r="D933" s="190">
        <v>1840620</v>
      </c>
      <c r="E933" s="190">
        <v>2102200</v>
      </c>
      <c r="F933" s="190">
        <v>2500000</v>
      </c>
      <c r="G933" s="195">
        <v>2600000</v>
      </c>
      <c r="H933" s="195">
        <v>2600000</v>
      </c>
      <c r="I933" s="212"/>
    </row>
    <row r="934" spans="1:9" ht="15.75" thickBot="1" x14ac:dyDescent="0.3">
      <c r="A934" s="188">
        <v>2</v>
      </c>
      <c r="B934" s="188">
        <v>22020201</v>
      </c>
      <c r="C934" s="189" t="s">
        <v>3363</v>
      </c>
      <c r="D934" s="190">
        <v>1988980</v>
      </c>
      <c r="E934" s="190">
        <v>925000</v>
      </c>
      <c r="F934" s="190">
        <v>3000000</v>
      </c>
      <c r="G934" s="195">
        <v>3000000</v>
      </c>
      <c r="H934" s="195">
        <v>3000000</v>
      </c>
      <c r="I934" s="212"/>
    </row>
    <row r="935" spans="1:9" ht="15.75" thickBot="1" x14ac:dyDescent="0.3">
      <c r="A935" s="188">
        <v>3</v>
      </c>
      <c r="B935" s="188">
        <v>22020202</v>
      </c>
      <c r="C935" s="189" t="s">
        <v>3350</v>
      </c>
      <c r="D935" s="190">
        <v>596940</v>
      </c>
      <c r="E935" s="190">
        <v>769000</v>
      </c>
      <c r="F935" s="190">
        <v>2000000</v>
      </c>
      <c r="G935" s="195">
        <v>2000000</v>
      </c>
      <c r="H935" s="195">
        <v>2000000</v>
      </c>
      <c r="I935" s="212"/>
    </row>
    <row r="936" spans="1:9" ht="18.75" thickBot="1" x14ac:dyDescent="0.3">
      <c r="A936" s="188">
        <v>4</v>
      </c>
      <c r="B936" s="188">
        <v>22020301</v>
      </c>
      <c r="C936" s="189" t="s">
        <v>3352</v>
      </c>
      <c r="D936" s="190">
        <v>2200200</v>
      </c>
      <c r="E936" s="190">
        <v>1119800</v>
      </c>
      <c r="F936" s="190">
        <v>3000000</v>
      </c>
      <c r="G936" s="195">
        <v>3000000</v>
      </c>
      <c r="H936" s="195">
        <v>1900000</v>
      </c>
      <c r="I936" s="212"/>
    </row>
    <row r="937" spans="1:9" ht="15.75" thickBot="1" x14ac:dyDescent="0.3">
      <c r="A937" s="188">
        <v>5</v>
      </c>
      <c r="B937" s="188">
        <v>22020305</v>
      </c>
      <c r="C937" s="189" t="s">
        <v>3355</v>
      </c>
      <c r="D937" s="190">
        <v>1197600</v>
      </c>
      <c r="E937" s="190">
        <v>457000</v>
      </c>
      <c r="F937" s="190">
        <v>1000000</v>
      </c>
      <c r="G937" s="195">
        <v>1000000</v>
      </c>
      <c r="H937" s="195"/>
      <c r="I937" s="212"/>
    </row>
    <row r="938" spans="1:9" ht="18.75" thickBot="1" x14ac:dyDescent="0.3">
      <c r="A938" s="188">
        <v>6</v>
      </c>
      <c r="B938" s="188">
        <v>22020401</v>
      </c>
      <c r="C938" s="189" t="s">
        <v>3356</v>
      </c>
      <c r="D938" s="190">
        <v>1935310</v>
      </c>
      <c r="E938" s="190">
        <v>625000</v>
      </c>
      <c r="F938" s="190">
        <v>2000000</v>
      </c>
      <c r="G938" s="195">
        <v>2000000</v>
      </c>
      <c r="H938" s="195">
        <v>2000000</v>
      </c>
      <c r="I938" s="212"/>
    </row>
    <row r="939" spans="1:9" ht="15.75" thickBot="1" x14ac:dyDescent="0.3">
      <c r="A939" s="188">
        <v>7</v>
      </c>
      <c r="B939" s="188">
        <v>22020402</v>
      </c>
      <c r="C939" s="189" t="s">
        <v>3366</v>
      </c>
      <c r="D939" s="190">
        <v>865700</v>
      </c>
      <c r="E939" s="190">
        <v>399000</v>
      </c>
      <c r="F939" s="190">
        <v>1200000</v>
      </c>
      <c r="G939" s="195">
        <v>1200000</v>
      </c>
      <c r="H939" s="195">
        <v>1200000</v>
      </c>
      <c r="I939" s="212"/>
    </row>
    <row r="940" spans="1:9" ht="15.75" thickBot="1" x14ac:dyDescent="0.3">
      <c r="A940" s="188">
        <v>8</v>
      </c>
      <c r="B940" s="188">
        <v>22020501</v>
      </c>
      <c r="C940" s="189" t="s">
        <v>3370</v>
      </c>
      <c r="D940" s="190">
        <v>913580</v>
      </c>
      <c r="E940" s="190">
        <v>536000</v>
      </c>
      <c r="F940" s="190">
        <v>1500000</v>
      </c>
      <c r="G940" s="195">
        <v>1500000</v>
      </c>
      <c r="H940" s="195">
        <v>1500000</v>
      </c>
      <c r="I940" s="212"/>
    </row>
    <row r="941" spans="1:9" ht="15.75" thickBot="1" x14ac:dyDescent="0.3">
      <c r="A941" s="188">
        <v>9</v>
      </c>
      <c r="B941" s="188">
        <v>22020712</v>
      </c>
      <c r="C941" s="189" t="s">
        <v>3381</v>
      </c>
      <c r="D941" s="190">
        <v>256850</v>
      </c>
      <c r="E941" s="190">
        <v>82000</v>
      </c>
      <c r="F941" s="190">
        <v>300000</v>
      </c>
      <c r="G941" s="195">
        <v>300000</v>
      </c>
      <c r="H941" s="195">
        <v>300000</v>
      </c>
      <c r="I941" s="212"/>
    </row>
    <row r="942" spans="1:9" ht="15.75" thickBot="1" x14ac:dyDescent="0.3">
      <c r="A942" s="188">
        <v>10</v>
      </c>
      <c r="B942" s="188">
        <v>22021001</v>
      </c>
      <c r="C942" s="189" t="s">
        <v>3360</v>
      </c>
      <c r="D942" s="190">
        <v>454300</v>
      </c>
      <c r="E942" s="190">
        <v>409000</v>
      </c>
      <c r="F942" s="190">
        <v>500000</v>
      </c>
      <c r="G942" s="195">
        <v>500000</v>
      </c>
      <c r="H942" s="195">
        <v>500000</v>
      </c>
      <c r="I942" s="212"/>
    </row>
    <row r="943" spans="1:9" ht="15.75" thickBot="1" x14ac:dyDescent="0.3">
      <c r="A943" s="188">
        <v>11</v>
      </c>
      <c r="B943" s="188">
        <v>22021007</v>
      </c>
      <c r="C943" s="189" t="s">
        <v>3362</v>
      </c>
      <c r="D943" s="190">
        <v>523600</v>
      </c>
      <c r="E943" s="190">
        <v>1090000</v>
      </c>
      <c r="F943" s="190">
        <v>1000000</v>
      </c>
      <c r="G943" s="195">
        <v>900000</v>
      </c>
      <c r="H943" s="195">
        <v>900000</v>
      </c>
      <c r="I943" s="212"/>
    </row>
    <row r="944" spans="1:9" ht="15.75" thickBot="1" x14ac:dyDescent="0.3">
      <c r="A944" s="188">
        <v>12</v>
      </c>
      <c r="B944" s="188">
        <v>41040105</v>
      </c>
      <c r="C944" s="189" t="s">
        <v>3382</v>
      </c>
      <c r="D944" s="190">
        <v>190300</v>
      </c>
      <c r="E944" s="192">
        <v>0</v>
      </c>
      <c r="F944" s="192">
        <v>0</v>
      </c>
      <c r="G944" s="197">
        <v>0</v>
      </c>
      <c r="H944" s="197">
        <v>0</v>
      </c>
      <c r="I944" s="212"/>
    </row>
    <row r="945" spans="1:9" ht="15.75" thickBot="1" x14ac:dyDescent="0.3">
      <c r="A945" s="1260" t="s">
        <v>365</v>
      </c>
      <c r="B945" s="1261"/>
      <c r="C945" s="1262"/>
      <c r="D945" s="191">
        <v>12963980</v>
      </c>
      <c r="E945" s="191">
        <v>8514000</v>
      </c>
      <c r="F945" s="191">
        <v>18000000</v>
      </c>
      <c r="G945" s="196">
        <f>SUM(G933:G944)</f>
        <v>18000000</v>
      </c>
      <c r="H945" s="196">
        <f>SUM(H933:H944)</f>
        <v>15900000</v>
      </c>
      <c r="I945" s="212"/>
    </row>
    <row r="946" spans="1:9" ht="15" customHeight="1" thickBot="1" x14ac:dyDescent="0.3">
      <c r="A946" s="187">
        <v>87</v>
      </c>
      <c r="B946" s="187">
        <v>26300100100</v>
      </c>
      <c r="C946" s="1257" t="s">
        <v>1479</v>
      </c>
      <c r="D946" s="1258"/>
      <c r="E946" s="1258"/>
      <c r="F946" s="1258"/>
      <c r="G946" s="1258"/>
      <c r="H946" s="1258"/>
      <c r="I946" s="1259"/>
    </row>
    <row r="947" spans="1:9" ht="15.75" thickBot="1" x14ac:dyDescent="0.3">
      <c r="A947" s="188">
        <v>1</v>
      </c>
      <c r="B947" s="188">
        <v>22020102</v>
      </c>
      <c r="C947" s="189" t="s">
        <v>3349</v>
      </c>
      <c r="D947" s="190">
        <v>600000</v>
      </c>
      <c r="E947" s="190">
        <v>1200300</v>
      </c>
      <c r="F947" s="190">
        <v>3000000</v>
      </c>
      <c r="G947" s="195">
        <v>3200000</v>
      </c>
      <c r="H947" s="195">
        <v>2200000</v>
      </c>
      <c r="I947" s="212"/>
    </row>
    <row r="948" spans="1:9" ht="15.75" thickBot="1" x14ac:dyDescent="0.3">
      <c r="A948" s="188">
        <v>2</v>
      </c>
      <c r="B948" s="188">
        <v>22020201</v>
      </c>
      <c r="C948" s="189" t="s">
        <v>3363</v>
      </c>
      <c r="D948" s="190">
        <v>160000</v>
      </c>
      <c r="E948" s="190">
        <v>275000</v>
      </c>
      <c r="F948" s="190">
        <v>1000000</v>
      </c>
      <c r="G948" s="195">
        <v>700000</v>
      </c>
      <c r="H948" s="195">
        <v>700000</v>
      </c>
      <c r="I948" s="212"/>
    </row>
    <row r="949" spans="1:9" ht="15.75" thickBot="1" x14ac:dyDescent="0.3">
      <c r="A949" s="188">
        <v>3</v>
      </c>
      <c r="B949" s="188">
        <v>22020202</v>
      </c>
      <c r="C949" s="189" t="s">
        <v>3350</v>
      </c>
      <c r="D949" s="190">
        <v>80000</v>
      </c>
      <c r="E949" s="190">
        <v>200000</v>
      </c>
      <c r="F949" s="190">
        <v>500000</v>
      </c>
      <c r="G949" s="195">
        <v>400000</v>
      </c>
      <c r="H949" s="195">
        <v>400000</v>
      </c>
      <c r="I949" s="212"/>
    </row>
    <row r="950" spans="1:9" ht="18.75" thickBot="1" x14ac:dyDescent="0.3">
      <c r="A950" s="188">
        <v>4</v>
      </c>
      <c r="B950" s="188">
        <v>22020301</v>
      </c>
      <c r="C950" s="189" t="s">
        <v>3352</v>
      </c>
      <c r="D950" s="190">
        <v>800000</v>
      </c>
      <c r="E950" s="190">
        <v>550000</v>
      </c>
      <c r="F950" s="190">
        <v>3000000</v>
      </c>
      <c r="G950" s="195">
        <v>2000000</v>
      </c>
      <c r="H950" s="195">
        <v>1000000</v>
      </c>
      <c r="I950" s="212"/>
    </row>
    <row r="951" spans="1:9" ht="15.75" thickBot="1" x14ac:dyDescent="0.3">
      <c r="A951" s="188">
        <v>5</v>
      </c>
      <c r="B951" s="188">
        <v>22020305</v>
      </c>
      <c r="C951" s="189" t="s">
        <v>3355</v>
      </c>
      <c r="D951" s="190">
        <v>400000</v>
      </c>
      <c r="E951" s="190">
        <v>250000</v>
      </c>
      <c r="F951" s="190">
        <v>1500000</v>
      </c>
      <c r="G951" s="195">
        <v>1000000</v>
      </c>
      <c r="H951" s="195">
        <v>1000000</v>
      </c>
      <c r="I951" s="212"/>
    </row>
    <row r="952" spans="1:9" ht="15.75" thickBot="1" x14ac:dyDescent="0.3">
      <c r="A952" s="188">
        <v>6</v>
      </c>
      <c r="B952" s="188">
        <v>22020402</v>
      </c>
      <c r="C952" s="189" t="s">
        <v>3366</v>
      </c>
      <c r="D952" s="190">
        <v>400000</v>
      </c>
      <c r="E952" s="190">
        <v>425000</v>
      </c>
      <c r="F952" s="190">
        <v>2000000</v>
      </c>
      <c r="G952" s="195">
        <v>1200000</v>
      </c>
      <c r="H952" s="195">
        <v>1200000</v>
      </c>
      <c r="I952" s="212"/>
    </row>
    <row r="953" spans="1:9" ht="15.75" thickBot="1" x14ac:dyDescent="0.3">
      <c r="A953" s="188">
        <v>7</v>
      </c>
      <c r="B953" s="188">
        <v>22020501</v>
      </c>
      <c r="C953" s="189" t="s">
        <v>3370</v>
      </c>
      <c r="D953" s="190">
        <v>200000</v>
      </c>
      <c r="E953" s="190">
        <v>3838500</v>
      </c>
      <c r="F953" s="190">
        <v>4000000</v>
      </c>
      <c r="G953" s="195">
        <v>7500000</v>
      </c>
      <c r="H953" s="195">
        <v>3700000</v>
      </c>
      <c r="I953" s="212"/>
    </row>
    <row r="954" spans="1:9" ht="15.75" thickBot="1" x14ac:dyDescent="0.3">
      <c r="A954" s="188">
        <v>8</v>
      </c>
      <c r="B954" s="188">
        <v>22020712</v>
      </c>
      <c r="C954" s="189" t="s">
        <v>3381</v>
      </c>
      <c r="D954" s="190">
        <v>60000</v>
      </c>
      <c r="E954" s="190">
        <v>200000</v>
      </c>
      <c r="F954" s="190">
        <v>500000</v>
      </c>
      <c r="G954" s="195">
        <v>300000</v>
      </c>
      <c r="H954" s="195">
        <v>300000</v>
      </c>
      <c r="I954" s="212"/>
    </row>
    <row r="955" spans="1:9" ht="15.75" thickBot="1" x14ac:dyDescent="0.3">
      <c r="A955" s="188">
        <v>9</v>
      </c>
      <c r="B955" s="188">
        <v>22021001</v>
      </c>
      <c r="C955" s="189" t="s">
        <v>3360</v>
      </c>
      <c r="D955" s="190">
        <v>100000</v>
      </c>
      <c r="E955" s="190">
        <v>300000</v>
      </c>
      <c r="F955" s="190">
        <v>1000000</v>
      </c>
      <c r="G955" s="195">
        <v>700000</v>
      </c>
      <c r="H955" s="195">
        <v>700000</v>
      </c>
      <c r="I955" s="212"/>
    </row>
    <row r="956" spans="1:9" ht="15.75" thickBot="1" x14ac:dyDescent="0.3">
      <c r="A956" s="188">
        <v>10</v>
      </c>
      <c r="B956" s="188">
        <v>22021007</v>
      </c>
      <c r="C956" s="189" t="s">
        <v>3362</v>
      </c>
      <c r="D956" s="190">
        <v>200000</v>
      </c>
      <c r="E956" s="190">
        <v>450000</v>
      </c>
      <c r="F956" s="190">
        <v>1500000</v>
      </c>
      <c r="G956" s="195">
        <v>1000000</v>
      </c>
      <c r="H956" s="195">
        <v>500000</v>
      </c>
      <c r="I956" s="212"/>
    </row>
    <row r="957" spans="1:9" ht="15.75" thickBot="1" x14ac:dyDescent="0.3">
      <c r="A957" s="1260" t="s">
        <v>365</v>
      </c>
      <c r="B957" s="1261"/>
      <c r="C957" s="1262"/>
      <c r="D957" s="191">
        <v>3000000</v>
      </c>
      <c r="E957" s="191">
        <v>7688800</v>
      </c>
      <c r="F957" s="191">
        <v>18000000</v>
      </c>
      <c r="G957" s="196">
        <v>18000000</v>
      </c>
      <c r="H957" s="196">
        <f>SUM(H947:H956)</f>
        <v>11700000</v>
      </c>
      <c r="I957" s="212"/>
    </row>
    <row r="958" spans="1:9" ht="15.75" thickBot="1" x14ac:dyDescent="0.3">
      <c r="A958" s="187">
        <v>88</v>
      </c>
      <c r="B958" s="187">
        <v>31800100100</v>
      </c>
      <c r="C958" s="1257" t="s">
        <v>2790</v>
      </c>
      <c r="D958" s="1258"/>
      <c r="E958" s="1258"/>
      <c r="F958" s="1258"/>
      <c r="G958" s="1258"/>
      <c r="H958" s="1258"/>
      <c r="I958" s="1259"/>
    </row>
    <row r="959" spans="1:9" ht="15.75" thickBot="1" x14ac:dyDescent="0.3">
      <c r="A959" s="188">
        <v>1</v>
      </c>
      <c r="B959" s="188">
        <v>22020102</v>
      </c>
      <c r="C959" s="189" t="s">
        <v>3349</v>
      </c>
      <c r="D959" s="190">
        <v>17471082</v>
      </c>
      <c r="E959" s="190">
        <v>14991600</v>
      </c>
      <c r="F959" s="190">
        <v>15000000</v>
      </c>
      <c r="G959" s="195">
        <v>13200000</v>
      </c>
      <c r="H959" s="195">
        <v>12200000</v>
      </c>
      <c r="I959" s="212"/>
    </row>
    <row r="960" spans="1:9" ht="15.75" thickBot="1" x14ac:dyDescent="0.3">
      <c r="A960" s="188">
        <v>2</v>
      </c>
      <c r="B960" s="188">
        <v>22020201</v>
      </c>
      <c r="C960" s="189" t="s">
        <v>3363</v>
      </c>
      <c r="D960" s="190">
        <v>970893</v>
      </c>
      <c r="E960" s="190">
        <v>1000000</v>
      </c>
      <c r="F960" s="190">
        <v>1000000</v>
      </c>
      <c r="G960" s="195">
        <v>1000000</v>
      </c>
      <c r="H960" s="195">
        <v>1000000</v>
      </c>
      <c r="I960" s="212"/>
    </row>
    <row r="961" spans="1:9" ht="15.75" thickBot="1" x14ac:dyDescent="0.3">
      <c r="A961" s="188">
        <v>3</v>
      </c>
      <c r="B961" s="188">
        <v>22020202</v>
      </c>
      <c r="C961" s="189" t="s">
        <v>3350</v>
      </c>
      <c r="D961" s="190">
        <v>970893</v>
      </c>
      <c r="E961" s="190">
        <v>875000</v>
      </c>
      <c r="F961" s="190">
        <v>1000000</v>
      </c>
      <c r="G961" s="195">
        <v>500000</v>
      </c>
      <c r="H961" s="195">
        <v>500000</v>
      </c>
      <c r="I961" s="212"/>
    </row>
    <row r="962" spans="1:9" ht="15.75" thickBot="1" x14ac:dyDescent="0.3">
      <c r="A962" s="188">
        <v>4</v>
      </c>
      <c r="B962" s="188">
        <v>22020203</v>
      </c>
      <c r="C962" s="189" t="s">
        <v>3351</v>
      </c>
      <c r="D962" s="192">
        <v>0</v>
      </c>
      <c r="E962" s="190">
        <v>1000000</v>
      </c>
      <c r="F962" s="190">
        <v>1000000</v>
      </c>
      <c r="G962" s="195">
        <v>500000</v>
      </c>
      <c r="H962" s="195">
        <v>500000</v>
      </c>
      <c r="I962" s="212"/>
    </row>
    <row r="963" spans="1:9" ht="15.75" thickBot="1" x14ac:dyDescent="0.3">
      <c r="A963" s="188">
        <v>5</v>
      </c>
      <c r="B963" s="188">
        <v>22020206</v>
      </c>
      <c r="C963" s="189" t="s">
        <v>3364</v>
      </c>
      <c r="D963" s="192">
        <v>0</v>
      </c>
      <c r="E963" s="190">
        <v>1000000</v>
      </c>
      <c r="F963" s="190">
        <v>1000000</v>
      </c>
      <c r="G963" s="195">
        <v>1000000</v>
      </c>
      <c r="H963" s="195">
        <v>1000000</v>
      </c>
      <c r="I963" s="212"/>
    </row>
    <row r="964" spans="1:9" ht="18.75" thickBot="1" x14ac:dyDescent="0.3">
      <c r="A964" s="188">
        <v>6</v>
      </c>
      <c r="B964" s="188">
        <v>22020301</v>
      </c>
      <c r="C964" s="189" t="s">
        <v>3352</v>
      </c>
      <c r="D964" s="190">
        <v>7766148</v>
      </c>
      <c r="E964" s="190">
        <v>8000000</v>
      </c>
      <c r="F964" s="190">
        <v>8000000</v>
      </c>
      <c r="G964" s="195">
        <v>8000000</v>
      </c>
      <c r="H964" s="195">
        <v>5000000</v>
      </c>
      <c r="I964" s="212"/>
    </row>
    <row r="965" spans="1:9" ht="15.75" thickBot="1" x14ac:dyDescent="0.3">
      <c r="A965" s="188">
        <v>7</v>
      </c>
      <c r="B965" s="188">
        <v>22020303</v>
      </c>
      <c r="C965" s="189" t="s">
        <v>3353</v>
      </c>
      <c r="D965" s="192">
        <v>0</v>
      </c>
      <c r="E965" s="190">
        <v>1000000</v>
      </c>
      <c r="F965" s="190">
        <v>1000000</v>
      </c>
      <c r="G965" s="195">
        <v>500000</v>
      </c>
      <c r="H965" s="195">
        <v>500000</v>
      </c>
      <c r="I965" s="212"/>
    </row>
    <row r="966" spans="1:9" ht="15.75" thickBot="1" x14ac:dyDescent="0.3">
      <c r="A966" s="188">
        <v>8</v>
      </c>
      <c r="B966" s="188">
        <v>22020305</v>
      </c>
      <c r="C966" s="189" t="s">
        <v>3355</v>
      </c>
      <c r="D966" s="190">
        <v>970893</v>
      </c>
      <c r="E966" s="190">
        <v>991600</v>
      </c>
      <c r="F966" s="190">
        <v>1000000</v>
      </c>
      <c r="G966" s="195">
        <v>1500000</v>
      </c>
      <c r="H966" s="195">
        <v>1500000</v>
      </c>
      <c r="I966" s="212"/>
    </row>
    <row r="967" spans="1:9" ht="15.75" thickBot="1" x14ac:dyDescent="0.3">
      <c r="A967" s="188">
        <v>9</v>
      </c>
      <c r="B967" s="188">
        <v>22020307</v>
      </c>
      <c r="C967" s="189" t="s">
        <v>3365</v>
      </c>
      <c r="D967" s="192">
        <v>0</v>
      </c>
      <c r="E967" s="190">
        <v>1000000</v>
      </c>
      <c r="F967" s="190">
        <v>1000000</v>
      </c>
      <c r="G967" s="195">
        <v>500000</v>
      </c>
      <c r="H967" s="195">
        <v>500000</v>
      </c>
      <c r="I967" s="212"/>
    </row>
    <row r="968" spans="1:9" ht="18.75" thickBot="1" x14ac:dyDescent="0.3">
      <c r="A968" s="188">
        <v>10</v>
      </c>
      <c r="B968" s="188">
        <v>22020401</v>
      </c>
      <c r="C968" s="189" t="s">
        <v>3356</v>
      </c>
      <c r="D968" s="190">
        <v>7766148</v>
      </c>
      <c r="E968" s="190">
        <v>7000000</v>
      </c>
      <c r="F968" s="190">
        <v>7000000</v>
      </c>
      <c r="G968" s="195">
        <v>5000000</v>
      </c>
      <c r="H968" s="195">
        <v>5000000</v>
      </c>
      <c r="I968" s="212"/>
    </row>
    <row r="969" spans="1:9" ht="15.75" thickBot="1" x14ac:dyDescent="0.3">
      <c r="A969" s="188">
        <v>11</v>
      </c>
      <c r="B969" s="188">
        <v>22020402</v>
      </c>
      <c r="C969" s="189" t="s">
        <v>3366</v>
      </c>
      <c r="D969" s="190">
        <v>7766148</v>
      </c>
      <c r="E969" s="190">
        <v>5400000</v>
      </c>
      <c r="F969" s="190">
        <v>7000000</v>
      </c>
      <c r="G969" s="195">
        <v>5000000</v>
      </c>
      <c r="H969" s="195">
        <v>3000000</v>
      </c>
      <c r="I969" s="212"/>
    </row>
    <row r="970" spans="1:9" ht="18.75" thickBot="1" x14ac:dyDescent="0.3">
      <c r="A970" s="188">
        <v>12</v>
      </c>
      <c r="B970" s="188">
        <v>22020403</v>
      </c>
      <c r="C970" s="189" t="s">
        <v>3367</v>
      </c>
      <c r="D970" s="192">
        <v>0</v>
      </c>
      <c r="E970" s="190">
        <v>2000000</v>
      </c>
      <c r="F970" s="190">
        <v>2000000</v>
      </c>
      <c r="G970" s="195">
        <v>1000000</v>
      </c>
      <c r="H970" s="195">
        <v>1000000</v>
      </c>
      <c r="I970" s="212"/>
    </row>
    <row r="971" spans="1:9" ht="15.75" thickBot="1" x14ac:dyDescent="0.3">
      <c r="A971" s="188">
        <v>13</v>
      </c>
      <c r="B971" s="188">
        <v>22020404</v>
      </c>
      <c r="C971" s="189" t="s">
        <v>3368</v>
      </c>
      <c r="D971" s="192">
        <v>0</v>
      </c>
      <c r="E971" s="190">
        <v>350000</v>
      </c>
      <c r="F971" s="190">
        <v>1000000</v>
      </c>
      <c r="G971" s="195">
        <v>1000000</v>
      </c>
      <c r="H971" s="195">
        <v>1000000</v>
      </c>
      <c r="I971" s="212"/>
    </row>
    <row r="972" spans="1:9" ht="15.75" thickBot="1" x14ac:dyDescent="0.3">
      <c r="A972" s="188">
        <v>14</v>
      </c>
      <c r="B972" s="188">
        <v>22020405</v>
      </c>
      <c r="C972" s="189" t="s">
        <v>3369</v>
      </c>
      <c r="D972" s="192">
        <v>0</v>
      </c>
      <c r="E972" s="190">
        <v>1400000</v>
      </c>
      <c r="F972" s="190">
        <v>2000000</v>
      </c>
      <c r="G972" s="195">
        <v>1000000</v>
      </c>
      <c r="H972" s="195">
        <v>1000000</v>
      </c>
      <c r="I972" s="212"/>
    </row>
    <row r="973" spans="1:9" ht="15.75" thickBot="1" x14ac:dyDescent="0.3">
      <c r="A973" s="188">
        <v>15</v>
      </c>
      <c r="B973" s="188">
        <v>22020406</v>
      </c>
      <c r="C973" s="189" t="s">
        <v>3357</v>
      </c>
      <c r="D973" s="192">
        <v>0</v>
      </c>
      <c r="E973" s="192">
        <v>0</v>
      </c>
      <c r="F973" s="192">
        <v>0</v>
      </c>
      <c r="G973" s="195">
        <v>500000</v>
      </c>
      <c r="H973" s="195">
        <v>500000</v>
      </c>
      <c r="I973" s="212"/>
    </row>
    <row r="974" spans="1:9" ht="15.75" thickBot="1" x14ac:dyDescent="0.3">
      <c r="A974" s="188">
        <v>16</v>
      </c>
      <c r="B974" s="188">
        <v>22020501</v>
      </c>
      <c r="C974" s="189" t="s">
        <v>3370</v>
      </c>
      <c r="D974" s="190">
        <v>7766148</v>
      </c>
      <c r="E974" s="190">
        <v>8000000</v>
      </c>
      <c r="F974" s="190">
        <v>8000000</v>
      </c>
      <c r="G974" s="195">
        <v>8000000</v>
      </c>
      <c r="H974" s="195">
        <v>8000000</v>
      </c>
      <c r="I974" s="212"/>
    </row>
    <row r="975" spans="1:9" ht="18.75" thickBot="1" x14ac:dyDescent="0.3">
      <c r="A975" s="188">
        <v>17</v>
      </c>
      <c r="B975" s="188">
        <v>22020503</v>
      </c>
      <c r="C975" s="189" t="s">
        <v>3358</v>
      </c>
      <c r="D975" s="192">
        <v>0</v>
      </c>
      <c r="E975" s="192">
        <v>0</v>
      </c>
      <c r="F975" s="192">
        <v>0</v>
      </c>
      <c r="G975" s="195">
        <v>5000000</v>
      </c>
      <c r="H975" s="195">
        <f>5000000-834200</f>
        <v>4165800</v>
      </c>
      <c r="I975" s="212"/>
    </row>
    <row r="976" spans="1:9" ht="15.75" thickBot="1" x14ac:dyDescent="0.3">
      <c r="A976" s="188">
        <v>18</v>
      </c>
      <c r="B976" s="188">
        <v>22020601</v>
      </c>
      <c r="C976" s="189" t="s">
        <v>3371</v>
      </c>
      <c r="D976" s="192">
        <v>0</v>
      </c>
      <c r="E976" s="192">
        <v>0</v>
      </c>
      <c r="F976" s="192">
        <v>0</v>
      </c>
      <c r="G976" s="195">
        <v>500000</v>
      </c>
      <c r="H976" s="195">
        <v>500000</v>
      </c>
      <c r="I976" s="212"/>
    </row>
    <row r="977" spans="1:9" ht="15.75" thickBot="1" x14ac:dyDescent="0.3">
      <c r="A977" s="188">
        <v>19</v>
      </c>
      <c r="B977" s="188">
        <v>22020801</v>
      </c>
      <c r="C977" s="189" t="s">
        <v>3372</v>
      </c>
      <c r="D977" s="192">
        <v>0</v>
      </c>
      <c r="E977" s="192">
        <v>0</v>
      </c>
      <c r="F977" s="190">
        <v>2000000</v>
      </c>
      <c r="G977" s="195">
        <v>2000000</v>
      </c>
      <c r="H977" s="195">
        <v>1000000</v>
      </c>
      <c r="I977" s="212"/>
    </row>
    <row r="978" spans="1:9" ht="15.75" thickBot="1" x14ac:dyDescent="0.3">
      <c r="A978" s="188">
        <v>20</v>
      </c>
      <c r="B978" s="188">
        <v>22020803</v>
      </c>
      <c r="C978" s="189" t="s">
        <v>3373</v>
      </c>
      <c r="D978" s="192">
        <v>0</v>
      </c>
      <c r="E978" s="190">
        <v>2400000</v>
      </c>
      <c r="F978" s="190">
        <v>2400000</v>
      </c>
      <c r="G978" s="195">
        <v>3000000</v>
      </c>
      <c r="H978" s="195">
        <v>2500000</v>
      </c>
      <c r="I978" s="212"/>
    </row>
    <row r="979" spans="1:9" ht="15.75" thickBot="1" x14ac:dyDescent="0.3">
      <c r="A979" s="188">
        <v>21</v>
      </c>
      <c r="B979" s="188">
        <v>22020901</v>
      </c>
      <c r="C979" s="189" t="s">
        <v>3374</v>
      </c>
      <c r="D979" s="192">
        <v>0</v>
      </c>
      <c r="E979" s="190">
        <v>50000</v>
      </c>
      <c r="F979" s="190">
        <v>200000</v>
      </c>
      <c r="G979" s="195">
        <v>50000</v>
      </c>
      <c r="H979" s="195">
        <v>50000</v>
      </c>
      <c r="I979" s="212"/>
    </row>
    <row r="980" spans="1:9" ht="15.75" thickBot="1" x14ac:dyDescent="0.3">
      <c r="A980" s="188">
        <v>22</v>
      </c>
      <c r="B980" s="188">
        <v>22021001</v>
      </c>
      <c r="C980" s="189" t="s">
        <v>3360</v>
      </c>
      <c r="D980" s="190">
        <v>970893</v>
      </c>
      <c r="E980" s="190">
        <v>699600</v>
      </c>
      <c r="F980" s="190">
        <v>1200000</v>
      </c>
      <c r="G980" s="195">
        <v>1000000</v>
      </c>
      <c r="H980" s="195">
        <v>1000000</v>
      </c>
      <c r="I980" s="212"/>
    </row>
    <row r="981" spans="1:9" ht="15.75" thickBot="1" x14ac:dyDescent="0.3">
      <c r="A981" s="188">
        <v>23</v>
      </c>
      <c r="B981" s="188">
        <v>22021002</v>
      </c>
      <c r="C981" s="189" t="s">
        <v>3375</v>
      </c>
      <c r="D981" s="192">
        <v>0</v>
      </c>
      <c r="E981" s="192">
        <v>0</v>
      </c>
      <c r="F981" s="192">
        <v>0</v>
      </c>
      <c r="G981" s="195">
        <v>1000000</v>
      </c>
      <c r="H981" s="195">
        <v>1000000</v>
      </c>
      <c r="I981" s="212"/>
    </row>
    <row r="982" spans="1:9" ht="15.75" thickBot="1" x14ac:dyDescent="0.3">
      <c r="A982" s="188">
        <v>24</v>
      </c>
      <c r="B982" s="188">
        <v>22021003</v>
      </c>
      <c r="C982" s="189" t="s">
        <v>3376</v>
      </c>
      <c r="D982" s="192">
        <v>0</v>
      </c>
      <c r="E982" s="192">
        <v>0</v>
      </c>
      <c r="F982" s="192">
        <v>0</v>
      </c>
      <c r="G982" s="195">
        <v>500000</v>
      </c>
      <c r="H982" s="195">
        <v>500000</v>
      </c>
      <c r="I982" s="212"/>
    </row>
    <row r="983" spans="1:9" ht="15.75" thickBot="1" x14ac:dyDescent="0.3">
      <c r="A983" s="188">
        <v>25</v>
      </c>
      <c r="B983" s="188">
        <v>22021004</v>
      </c>
      <c r="C983" s="189" t="s">
        <v>3377</v>
      </c>
      <c r="D983" s="192">
        <v>0</v>
      </c>
      <c r="E983" s="192">
        <v>0</v>
      </c>
      <c r="F983" s="192">
        <v>0</v>
      </c>
      <c r="G983" s="195">
        <v>500000</v>
      </c>
      <c r="H983" s="195">
        <v>500000</v>
      </c>
      <c r="I983" s="212"/>
    </row>
    <row r="984" spans="1:9" ht="15.75" thickBot="1" x14ac:dyDescent="0.3">
      <c r="A984" s="188">
        <v>26</v>
      </c>
      <c r="B984" s="188">
        <v>22021006</v>
      </c>
      <c r="C984" s="189" t="s">
        <v>3361</v>
      </c>
      <c r="D984" s="192">
        <v>0</v>
      </c>
      <c r="E984" s="192">
        <v>0</v>
      </c>
      <c r="F984" s="192">
        <v>0</v>
      </c>
      <c r="G984" s="195">
        <v>250000</v>
      </c>
      <c r="H984" s="195">
        <v>250000</v>
      </c>
      <c r="I984" s="212"/>
    </row>
    <row r="985" spans="1:9" ht="15.75" thickBot="1" x14ac:dyDescent="0.3">
      <c r="A985" s="188">
        <v>27</v>
      </c>
      <c r="B985" s="188">
        <v>22021007</v>
      </c>
      <c r="C985" s="189" t="s">
        <v>3362</v>
      </c>
      <c r="D985" s="190">
        <v>5824362</v>
      </c>
      <c r="E985" s="190">
        <v>5410000</v>
      </c>
      <c r="F985" s="190">
        <v>6000000</v>
      </c>
      <c r="G985" s="195">
        <v>5000000</v>
      </c>
      <c r="H985" s="195">
        <v>4000000</v>
      </c>
      <c r="I985" s="212"/>
    </row>
    <row r="986" spans="1:9" ht="15.75" thickBot="1" x14ac:dyDescent="0.3">
      <c r="A986" s="188">
        <v>28</v>
      </c>
      <c r="B986" s="188">
        <v>22021008</v>
      </c>
      <c r="C986" s="189" t="s">
        <v>3378</v>
      </c>
      <c r="D986" s="192">
        <v>0</v>
      </c>
      <c r="E986" s="190">
        <v>750000</v>
      </c>
      <c r="F986" s="190">
        <v>1200000</v>
      </c>
      <c r="G986" s="195">
        <v>1000000</v>
      </c>
      <c r="H986" s="195">
        <v>1000000</v>
      </c>
      <c r="I986" s="212"/>
    </row>
    <row r="987" spans="1:9" ht="15.75" thickBot="1" x14ac:dyDescent="0.3">
      <c r="A987" s="188">
        <v>29</v>
      </c>
      <c r="B987" s="188">
        <v>22021052</v>
      </c>
      <c r="C987" s="189" t="s">
        <v>3379</v>
      </c>
      <c r="D987" s="192">
        <v>0</v>
      </c>
      <c r="E987" s="192">
        <v>0</v>
      </c>
      <c r="F987" s="192">
        <v>0</v>
      </c>
      <c r="G987" s="195">
        <v>2000000</v>
      </c>
      <c r="H987" s="195">
        <v>2000000</v>
      </c>
      <c r="I987" s="217"/>
    </row>
    <row r="988" spans="1:9" ht="15.75" thickBot="1" x14ac:dyDescent="0.3">
      <c r="A988" s="1260" t="s">
        <v>365</v>
      </c>
      <c r="B988" s="1261"/>
      <c r="C988" s="1262"/>
      <c r="D988" s="191">
        <v>58243608</v>
      </c>
      <c r="E988" s="191">
        <v>63317800</v>
      </c>
      <c r="F988" s="191">
        <v>70000000</v>
      </c>
      <c r="G988" s="196">
        <v>70000000</v>
      </c>
      <c r="H988" s="196">
        <f>SUM(H959:H987)</f>
        <v>60665800</v>
      </c>
      <c r="I988" s="218"/>
    </row>
    <row r="989" spans="1:9" ht="15" customHeight="1" thickBot="1" x14ac:dyDescent="0.3">
      <c r="A989" s="187">
        <v>89</v>
      </c>
      <c r="B989" s="187">
        <v>31801100100</v>
      </c>
      <c r="C989" s="1257" t="s">
        <v>2090</v>
      </c>
      <c r="D989" s="1258"/>
      <c r="E989" s="1258"/>
      <c r="F989" s="1258"/>
      <c r="G989" s="1258"/>
      <c r="H989" s="1258"/>
      <c r="I989" s="1259"/>
    </row>
    <row r="990" spans="1:9" ht="15.75" thickBot="1" x14ac:dyDescent="0.3">
      <c r="A990" s="188">
        <v>1</v>
      </c>
      <c r="B990" s="188">
        <v>22020102</v>
      </c>
      <c r="C990" s="189" t="s">
        <v>3349</v>
      </c>
      <c r="D990" s="190">
        <v>3750000.03</v>
      </c>
      <c r="E990" s="190">
        <v>3400000</v>
      </c>
      <c r="F990" s="190">
        <v>6000000</v>
      </c>
      <c r="G990" s="195">
        <v>4000000</v>
      </c>
      <c r="H990" s="195">
        <v>4000000</v>
      </c>
      <c r="I990" s="212"/>
    </row>
    <row r="991" spans="1:9" ht="15.75" thickBot="1" x14ac:dyDescent="0.3">
      <c r="A991" s="188">
        <v>2</v>
      </c>
      <c r="B991" s="188">
        <v>22020201</v>
      </c>
      <c r="C991" s="189" t="s">
        <v>3363</v>
      </c>
      <c r="D991" s="190">
        <v>1500000.03</v>
      </c>
      <c r="E991" s="190">
        <v>1350000</v>
      </c>
      <c r="F991" s="190">
        <v>2000000</v>
      </c>
      <c r="G991" s="195">
        <v>1000000</v>
      </c>
      <c r="H991" s="195">
        <v>1000000</v>
      </c>
      <c r="I991" s="212"/>
    </row>
    <row r="992" spans="1:9" ht="15.75" thickBot="1" x14ac:dyDescent="0.3">
      <c r="A992" s="188">
        <v>3</v>
      </c>
      <c r="B992" s="188">
        <v>22020202</v>
      </c>
      <c r="C992" s="189" t="s">
        <v>3350</v>
      </c>
      <c r="D992" s="190">
        <v>1874999.97</v>
      </c>
      <c r="E992" s="190">
        <v>1250150</v>
      </c>
      <c r="F992" s="190">
        <v>2500000</v>
      </c>
      <c r="G992" s="195">
        <v>1000000</v>
      </c>
      <c r="H992" s="195">
        <v>1000000</v>
      </c>
      <c r="I992" s="212"/>
    </row>
    <row r="993" spans="1:9" ht="15.75" thickBot="1" x14ac:dyDescent="0.3">
      <c r="A993" s="188">
        <v>4</v>
      </c>
      <c r="B993" s="188">
        <v>22020203</v>
      </c>
      <c r="C993" s="189" t="s">
        <v>3351</v>
      </c>
      <c r="D993" s="192">
        <v>0</v>
      </c>
      <c r="E993" s="192">
        <v>0</v>
      </c>
      <c r="F993" s="192">
        <v>0</v>
      </c>
      <c r="G993" s="195">
        <v>500000</v>
      </c>
      <c r="H993" s="195">
        <v>500000</v>
      </c>
      <c r="I993" s="212"/>
    </row>
    <row r="994" spans="1:9" ht="15.75" thickBot="1" x14ac:dyDescent="0.3">
      <c r="A994" s="188">
        <v>5</v>
      </c>
      <c r="B994" s="188">
        <v>22020206</v>
      </c>
      <c r="C994" s="189" t="s">
        <v>3364</v>
      </c>
      <c r="D994" s="192">
        <v>0</v>
      </c>
      <c r="E994" s="192">
        <v>0</v>
      </c>
      <c r="F994" s="192">
        <v>0</v>
      </c>
      <c r="G994" s="195">
        <v>500000</v>
      </c>
      <c r="H994" s="195">
        <v>500000</v>
      </c>
      <c r="I994" s="212"/>
    </row>
    <row r="995" spans="1:9" ht="18.75" thickBot="1" x14ac:dyDescent="0.3">
      <c r="A995" s="188">
        <v>6</v>
      </c>
      <c r="B995" s="188">
        <v>22020301</v>
      </c>
      <c r="C995" s="189" t="s">
        <v>3352</v>
      </c>
      <c r="D995" s="190">
        <v>3750000.03</v>
      </c>
      <c r="E995" s="190">
        <v>3850450</v>
      </c>
      <c r="F995" s="190">
        <v>5000000</v>
      </c>
      <c r="G995" s="195">
        <v>3500000</v>
      </c>
      <c r="H995" s="195">
        <v>3500000</v>
      </c>
      <c r="I995" s="212"/>
    </row>
    <row r="996" spans="1:9" ht="15.75" thickBot="1" x14ac:dyDescent="0.3">
      <c r="A996" s="188">
        <v>7</v>
      </c>
      <c r="B996" s="188">
        <v>22020303</v>
      </c>
      <c r="C996" s="189" t="s">
        <v>3353</v>
      </c>
      <c r="D996" s="192">
        <v>0</v>
      </c>
      <c r="E996" s="192">
        <v>0</v>
      </c>
      <c r="F996" s="192">
        <v>0</v>
      </c>
      <c r="G996" s="195">
        <v>380000</v>
      </c>
      <c r="H996" s="195">
        <v>380000</v>
      </c>
      <c r="I996" s="212"/>
    </row>
    <row r="997" spans="1:9" ht="15.75" thickBot="1" x14ac:dyDescent="0.3">
      <c r="A997" s="188">
        <v>8</v>
      </c>
      <c r="B997" s="188">
        <v>22020305</v>
      </c>
      <c r="C997" s="189" t="s">
        <v>3355</v>
      </c>
      <c r="D997" s="190">
        <v>2625000.0299999998</v>
      </c>
      <c r="E997" s="190">
        <v>2450000</v>
      </c>
      <c r="F997" s="190">
        <v>3000000</v>
      </c>
      <c r="G997" s="195">
        <v>1300000</v>
      </c>
      <c r="H997" s="195">
        <v>1300000</v>
      </c>
      <c r="I997" s="212"/>
    </row>
    <row r="998" spans="1:9" ht="18.75" thickBot="1" x14ac:dyDescent="0.3">
      <c r="A998" s="188">
        <v>9</v>
      </c>
      <c r="B998" s="188">
        <v>22020401</v>
      </c>
      <c r="C998" s="189" t="s">
        <v>3356</v>
      </c>
      <c r="D998" s="190">
        <v>2250000</v>
      </c>
      <c r="E998" s="190">
        <v>1600000</v>
      </c>
      <c r="F998" s="190">
        <v>3000000</v>
      </c>
      <c r="G998" s="195">
        <v>2000000</v>
      </c>
      <c r="H998" s="195">
        <v>2000000</v>
      </c>
      <c r="I998" s="212"/>
    </row>
    <row r="999" spans="1:9" ht="15.75" thickBot="1" x14ac:dyDescent="0.3">
      <c r="A999" s="188">
        <v>10</v>
      </c>
      <c r="B999" s="188">
        <v>22020402</v>
      </c>
      <c r="C999" s="189" t="s">
        <v>3366</v>
      </c>
      <c r="D999" s="190">
        <v>2999999</v>
      </c>
      <c r="E999" s="190">
        <v>2100000</v>
      </c>
      <c r="F999" s="190">
        <v>3000000</v>
      </c>
      <c r="G999" s="195">
        <v>2000000</v>
      </c>
      <c r="H999" s="195">
        <v>2000000</v>
      </c>
      <c r="I999" s="212"/>
    </row>
    <row r="1000" spans="1:9" ht="15.75" thickBot="1" x14ac:dyDescent="0.3">
      <c r="A1000" s="188">
        <v>11</v>
      </c>
      <c r="B1000" s="188">
        <v>22020501</v>
      </c>
      <c r="C1000" s="189" t="s">
        <v>3370</v>
      </c>
      <c r="D1000" s="190">
        <v>3375000</v>
      </c>
      <c r="E1000" s="190">
        <v>2200000</v>
      </c>
      <c r="F1000" s="190">
        <v>6000000</v>
      </c>
      <c r="G1000" s="195">
        <v>5000000</v>
      </c>
      <c r="H1000" s="195">
        <v>5000000</v>
      </c>
      <c r="I1000" s="212"/>
    </row>
    <row r="1001" spans="1:9" ht="15.75" thickBot="1" x14ac:dyDescent="0.3">
      <c r="A1001" s="188">
        <v>12</v>
      </c>
      <c r="B1001" s="188">
        <v>22020801</v>
      </c>
      <c r="C1001" s="189" t="s">
        <v>3372</v>
      </c>
      <c r="D1001" s="192">
        <v>0</v>
      </c>
      <c r="E1001" s="192">
        <v>0</v>
      </c>
      <c r="F1001" s="192">
        <v>0</v>
      </c>
      <c r="G1001" s="195">
        <v>1000000</v>
      </c>
      <c r="H1001" s="195">
        <v>1000000</v>
      </c>
      <c r="I1001" s="212"/>
    </row>
    <row r="1002" spans="1:9" ht="15.75" thickBot="1" x14ac:dyDescent="0.3">
      <c r="A1002" s="188">
        <v>13</v>
      </c>
      <c r="B1002" s="188">
        <v>22020803</v>
      </c>
      <c r="C1002" s="189" t="s">
        <v>3373</v>
      </c>
      <c r="D1002" s="192">
        <v>0</v>
      </c>
      <c r="E1002" s="192">
        <v>0</v>
      </c>
      <c r="F1002" s="192">
        <v>0</v>
      </c>
      <c r="G1002" s="195">
        <v>2000000</v>
      </c>
      <c r="H1002" s="195">
        <v>2000000</v>
      </c>
      <c r="I1002" s="212"/>
    </row>
    <row r="1003" spans="1:9" ht="15.75" thickBot="1" x14ac:dyDescent="0.3">
      <c r="A1003" s="188">
        <v>14</v>
      </c>
      <c r="B1003" s="188">
        <v>22020901</v>
      </c>
      <c r="C1003" s="189" t="s">
        <v>3374</v>
      </c>
      <c r="D1003" s="192">
        <v>0</v>
      </c>
      <c r="E1003" s="192">
        <v>0</v>
      </c>
      <c r="F1003" s="192">
        <v>0</v>
      </c>
      <c r="G1003" s="195">
        <v>20000</v>
      </c>
      <c r="H1003" s="195">
        <v>20000</v>
      </c>
      <c r="I1003" s="212"/>
    </row>
    <row r="1004" spans="1:9" ht="15.75" thickBot="1" x14ac:dyDescent="0.3">
      <c r="A1004" s="188">
        <v>15</v>
      </c>
      <c r="B1004" s="188">
        <v>22021001</v>
      </c>
      <c r="C1004" s="189" t="s">
        <v>3360</v>
      </c>
      <c r="D1004" s="190">
        <v>2250000</v>
      </c>
      <c r="E1004" s="190">
        <v>1050000</v>
      </c>
      <c r="F1004" s="190">
        <v>2000000</v>
      </c>
      <c r="G1004" s="195">
        <v>3000000</v>
      </c>
      <c r="H1004" s="195">
        <v>3000000</v>
      </c>
      <c r="I1004" s="212"/>
    </row>
    <row r="1005" spans="1:9" ht="15.75" thickBot="1" x14ac:dyDescent="0.3">
      <c r="A1005" s="188">
        <v>16</v>
      </c>
      <c r="B1005" s="188">
        <v>22021002</v>
      </c>
      <c r="C1005" s="189" t="s">
        <v>3375</v>
      </c>
      <c r="D1005" s="192">
        <v>0</v>
      </c>
      <c r="E1005" s="192">
        <v>0</v>
      </c>
      <c r="F1005" s="192">
        <v>0</v>
      </c>
      <c r="G1005" s="195">
        <v>2000000</v>
      </c>
      <c r="H1005" s="195">
        <v>2000000</v>
      </c>
      <c r="I1005" s="212"/>
    </row>
    <row r="1006" spans="1:9" ht="15.75" thickBot="1" x14ac:dyDescent="0.3">
      <c r="A1006" s="188">
        <v>17</v>
      </c>
      <c r="B1006" s="188">
        <v>22021006</v>
      </c>
      <c r="C1006" s="189" t="s">
        <v>3361</v>
      </c>
      <c r="D1006" s="192">
        <v>0</v>
      </c>
      <c r="E1006" s="192">
        <v>0</v>
      </c>
      <c r="F1006" s="192">
        <v>0</v>
      </c>
      <c r="G1006" s="195">
        <v>1000000</v>
      </c>
      <c r="H1006" s="195">
        <v>1000000</v>
      </c>
      <c r="I1006" s="212"/>
    </row>
    <row r="1007" spans="1:9" ht="15.75" thickBot="1" x14ac:dyDescent="0.3">
      <c r="A1007" s="188">
        <v>18</v>
      </c>
      <c r="B1007" s="188">
        <v>22021007</v>
      </c>
      <c r="C1007" s="189" t="s">
        <v>3362</v>
      </c>
      <c r="D1007" s="190">
        <v>1874999.97</v>
      </c>
      <c r="E1007" s="190">
        <v>1999400</v>
      </c>
      <c r="F1007" s="190">
        <v>2500000</v>
      </c>
      <c r="G1007" s="195">
        <v>4000000</v>
      </c>
      <c r="H1007" s="195">
        <v>4000000</v>
      </c>
      <c r="I1007" s="212"/>
    </row>
    <row r="1008" spans="1:9" ht="15.75" thickBot="1" x14ac:dyDescent="0.3">
      <c r="A1008" s="188">
        <v>19</v>
      </c>
      <c r="B1008" s="188">
        <v>22021008</v>
      </c>
      <c r="C1008" s="189" t="s">
        <v>3378</v>
      </c>
      <c r="D1008" s="192">
        <v>0</v>
      </c>
      <c r="E1008" s="192">
        <v>0</v>
      </c>
      <c r="F1008" s="192">
        <v>0</v>
      </c>
      <c r="G1008" s="195">
        <v>800000</v>
      </c>
      <c r="H1008" s="195">
        <v>800000</v>
      </c>
      <c r="I1008" s="212"/>
    </row>
    <row r="1009" spans="1:9" ht="18.75" thickBot="1" x14ac:dyDescent="0.3">
      <c r="A1009" s="188">
        <v>20</v>
      </c>
      <c r="B1009" s="188">
        <v>22021011</v>
      </c>
      <c r="C1009" s="189" t="s">
        <v>3392</v>
      </c>
      <c r="D1009" s="192">
        <v>0</v>
      </c>
      <c r="E1009" s="192">
        <v>0</v>
      </c>
      <c r="F1009" s="192">
        <v>0</v>
      </c>
      <c r="G1009" s="195">
        <v>1000000</v>
      </c>
      <c r="H1009" s="195">
        <v>1000000</v>
      </c>
      <c r="I1009" s="212"/>
    </row>
    <row r="1010" spans="1:9" ht="15.75" thickBot="1" x14ac:dyDescent="0.3">
      <c r="A1010" s="188">
        <v>21</v>
      </c>
      <c r="B1010" s="188">
        <v>22021052</v>
      </c>
      <c r="C1010" s="189" t="s">
        <v>3379</v>
      </c>
      <c r="D1010" s="192">
        <v>0</v>
      </c>
      <c r="E1010" s="192">
        <v>0</v>
      </c>
      <c r="F1010" s="192">
        <v>0</v>
      </c>
      <c r="G1010" s="195">
        <v>4000000</v>
      </c>
      <c r="H1010" s="195">
        <v>3000000</v>
      </c>
      <c r="I1010" s="212"/>
    </row>
    <row r="1011" spans="1:9" ht="15.75" thickBot="1" x14ac:dyDescent="0.3">
      <c r="A1011" s="1260" t="s">
        <v>365</v>
      </c>
      <c r="B1011" s="1261"/>
      <c r="C1011" s="1262"/>
      <c r="D1011" s="191">
        <v>26249999.059999999</v>
      </c>
      <c r="E1011" s="191">
        <v>21250000</v>
      </c>
      <c r="F1011" s="191">
        <v>35000000</v>
      </c>
      <c r="G1011" s="196">
        <v>40000000</v>
      </c>
      <c r="H1011" s="196">
        <f>SUM(H990:H1010)</f>
        <v>39000000</v>
      </c>
      <c r="I1011" s="212"/>
    </row>
    <row r="1012" spans="1:9" ht="15.75" thickBot="1" x14ac:dyDescent="0.3">
      <c r="A1012" s="187">
        <v>90</v>
      </c>
      <c r="B1012" s="187">
        <v>31801200100</v>
      </c>
      <c r="C1012" s="1257" t="s">
        <v>2971</v>
      </c>
      <c r="D1012" s="1258"/>
      <c r="E1012" s="1258"/>
      <c r="F1012" s="1258"/>
      <c r="G1012" s="1258"/>
      <c r="H1012" s="1258"/>
      <c r="I1012" s="1259"/>
    </row>
    <row r="1013" spans="1:9" ht="15.75" thickBot="1" x14ac:dyDescent="0.3">
      <c r="A1013" s="188">
        <v>1</v>
      </c>
      <c r="B1013" s="188">
        <v>22020102</v>
      </c>
      <c r="C1013" s="189" t="s">
        <v>3349</v>
      </c>
      <c r="D1013" s="190">
        <v>6167071</v>
      </c>
      <c r="E1013" s="190">
        <v>6999800</v>
      </c>
      <c r="F1013" s="190">
        <v>7000000</v>
      </c>
      <c r="G1013" s="195">
        <v>9000000</v>
      </c>
      <c r="H1013" s="195">
        <v>7000000</v>
      </c>
      <c r="I1013" s="212"/>
    </row>
    <row r="1014" spans="1:9" ht="15.75" thickBot="1" x14ac:dyDescent="0.3">
      <c r="A1014" s="188">
        <v>2</v>
      </c>
      <c r="B1014" s="188">
        <v>22020201</v>
      </c>
      <c r="C1014" s="189" t="s">
        <v>3363</v>
      </c>
      <c r="D1014" s="190">
        <v>717023</v>
      </c>
      <c r="E1014" s="190">
        <v>500000</v>
      </c>
      <c r="F1014" s="190">
        <v>500000</v>
      </c>
      <c r="G1014" s="195">
        <v>1000000</v>
      </c>
      <c r="H1014" s="195">
        <v>1000000</v>
      </c>
      <c r="I1014" s="212"/>
    </row>
    <row r="1015" spans="1:9" ht="15.75" thickBot="1" x14ac:dyDescent="0.3">
      <c r="A1015" s="188">
        <v>3</v>
      </c>
      <c r="B1015" s="188">
        <v>22020202</v>
      </c>
      <c r="C1015" s="189" t="s">
        <v>3350</v>
      </c>
      <c r="D1015" s="190">
        <v>717023</v>
      </c>
      <c r="E1015" s="190">
        <v>400000</v>
      </c>
      <c r="F1015" s="190">
        <v>400000</v>
      </c>
      <c r="G1015" s="195">
        <v>480000</v>
      </c>
      <c r="H1015" s="195">
        <v>480000</v>
      </c>
      <c r="I1015" s="212"/>
    </row>
    <row r="1016" spans="1:9" ht="15.75" thickBot="1" x14ac:dyDescent="0.3">
      <c r="A1016" s="188">
        <v>4</v>
      </c>
      <c r="B1016" s="188">
        <v>22020203</v>
      </c>
      <c r="C1016" s="189" t="s">
        <v>3351</v>
      </c>
      <c r="D1016" s="192">
        <v>0</v>
      </c>
      <c r="E1016" s="190">
        <v>950000</v>
      </c>
      <c r="F1016" s="190">
        <v>1000000</v>
      </c>
      <c r="G1016" s="195">
        <v>500000</v>
      </c>
      <c r="H1016" s="195">
        <v>500000</v>
      </c>
      <c r="I1016" s="212"/>
    </row>
    <row r="1017" spans="1:9" ht="15.75" thickBot="1" x14ac:dyDescent="0.3">
      <c r="A1017" s="188">
        <v>5</v>
      </c>
      <c r="B1017" s="188">
        <v>22020206</v>
      </c>
      <c r="C1017" s="189" t="s">
        <v>3364</v>
      </c>
      <c r="D1017" s="192">
        <v>0</v>
      </c>
      <c r="E1017" s="190">
        <v>700000</v>
      </c>
      <c r="F1017" s="190">
        <v>1000000</v>
      </c>
      <c r="G1017" s="195">
        <v>1000000</v>
      </c>
      <c r="H1017" s="195">
        <v>1000000</v>
      </c>
      <c r="I1017" s="212"/>
    </row>
    <row r="1018" spans="1:9" ht="18.75" thickBot="1" x14ac:dyDescent="0.3">
      <c r="A1018" s="188">
        <v>6</v>
      </c>
      <c r="B1018" s="188">
        <v>22020301</v>
      </c>
      <c r="C1018" s="189" t="s">
        <v>3352</v>
      </c>
      <c r="D1018" s="190">
        <v>4303813</v>
      </c>
      <c r="E1018" s="190">
        <v>2950000</v>
      </c>
      <c r="F1018" s="190">
        <v>4000000</v>
      </c>
      <c r="G1018" s="195">
        <v>3000000</v>
      </c>
      <c r="H1018" s="195">
        <v>2500000</v>
      </c>
      <c r="I1018" s="212"/>
    </row>
    <row r="1019" spans="1:9" ht="15.75" thickBot="1" x14ac:dyDescent="0.3">
      <c r="A1019" s="188">
        <v>7</v>
      </c>
      <c r="B1019" s="188">
        <v>22020303</v>
      </c>
      <c r="C1019" s="189" t="s">
        <v>3353</v>
      </c>
      <c r="D1019" s="192">
        <v>0</v>
      </c>
      <c r="E1019" s="190">
        <v>450000</v>
      </c>
      <c r="F1019" s="190">
        <v>500000</v>
      </c>
      <c r="G1019" s="195">
        <v>500000</v>
      </c>
      <c r="H1019" s="195">
        <v>500000</v>
      </c>
      <c r="I1019" s="212"/>
    </row>
    <row r="1020" spans="1:9" ht="15.75" thickBot="1" x14ac:dyDescent="0.3">
      <c r="A1020" s="188">
        <v>8</v>
      </c>
      <c r="B1020" s="188">
        <v>22020305</v>
      </c>
      <c r="C1020" s="189" t="s">
        <v>3355</v>
      </c>
      <c r="D1020" s="190">
        <v>717023</v>
      </c>
      <c r="E1020" s="190">
        <v>500000</v>
      </c>
      <c r="F1020" s="190">
        <v>500000</v>
      </c>
      <c r="G1020" s="195">
        <v>500000</v>
      </c>
      <c r="H1020" s="195">
        <v>500000</v>
      </c>
      <c r="I1020" s="212"/>
    </row>
    <row r="1021" spans="1:9" ht="18.75" thickBot="1" x14ac:dyDescent="0.3">
      <c r="A1021" s="188">
        <v>9</v>
      </c>
      <c r="B1021" s="188">
        <v>22020401</v>
      </c>
      <c r="C1021" s="189" t="s">
        <v>3356</v>
      </c>
      <c r="D1021" s="190">
        <v>3514000</v>
      </c>
      <c r="E1021" s="190">
        <v>1950000</v>
      </c>
      <c r="F1021" s="190">
        <v>2000000</v>
      </c>
      <c r="G1021" s="195">
        <v>2000000</v>
      </c>
      <c r="H1021" s="195">
        <v>1500000</v>
      </c>
      <c r="I1021" s="212"/>
    </row>
    <row r="1022" spans="1:9" ht="15.75" thickBot="1" x14ac:dyDescent="0.3">
      <c r="A1022" s="188">
        <v>10</v>
      </c>
      <c r="B1022" s="188">
        <v>22020402</v>
      </c>
      <c r="C1022" s="189" t="s">
        <v>3366</v>
      </c>
      <c r="D1022" s="190">
        <v>3944047</v>
      </c>
      <c r="E1022" s="190">
        <v>950000</v>
      </c>
      <c r="F1022" s="190">
        <v>1500000</v>
      </c>
      <c r="G1022" s="195">
        <v>1000000</v>
      </c>
      <c r="H1022" s="195">
        <v>1000000</v>
      </c>
      <c r="I1022" s="212"/>
    </row>
    <row r="1023" spans="1:9" ht="15.75" thickBot="1" x14ac:dyDescent="0.3">
      <c r="A1023" s="188">
        <v>11</v>
      </c>
      <c r="B1023" s="188">
        <v>22020406</v>
      </c>
      <c r="C1023" s="189" t="s">
        <v>3357</v>
      </c>
      <c r="D1023" s="192">
        <v>0</v>
      </c>
      <c r="E1023" s="190">
        <v>500000</v>
      </c>
      <c r="F1023" s="190">
        <v>1000000</v>
      </c>
      <c r="G1023" s="195">
        <v>1000000</v>
      </c>
      <c r="H1023" s="195">
        <v>1000000</v>
      </c>
      <c r="I1023" s="212"/>
    </row>
    <row r="1024" spans="1:9" ht="15.75" thickBot="1" x14ac:dyDescent="0.3">
      <c r="A1024" s="188">
        <v>12</v>
      </c>
      <c r="B1024" s="188">
        <v>22020501</v>
      </c>
      <c r="C1024" s="189" t="s">
        <v>3370</v>
      </c>
      <c r="D1024" s="192">
        <v>0</v>
      </c>
      <c r="E1024" s="192">
        <v>0</v>
      </c>
      <c r="F1024" s="192">
        <v>0</v>
      </c>
      <c r="G1024" s="195">
        <v>2000000</v>
      </c>
      <c r="H1024" s="195">
        <v>2000000</v>
      </c>
      <c r="I1024" s="212"/>
    </row>
    <row r="1025" spans="1:9" ht="18.75" thickBot="1" x14ac:dyDescent="0.3">
      <c r="A1025" s="188">
        <v>13</v>
      </c>
      <c r="B1025" s="188">
        <v>22020503</v>
      </c>
      <c r="C1025" s="189" t="s">
        <v>3358</v>
      </c>
      <c r="D1025" s="192">
        <v>0</v>
      </c>
      <c r="E1025" s="192">
        <v>0</v>
      </c>
      <c r="F1025" s="192">
        <v>0</v>
      </c>
      <c r="G1025" s="195">
        <v>2000000</v>
      </c>
      <c r="H1025" s="195">
        <v>2000000</v>
      </c>
      <c r="I1025" s="212"/>
    </row>
    <row r="1026" spans="1:9" ht="15.75" thickBot="1" x14ac:dyDescent="0.3">
      <c r="A1026" s="188">
        <v>14</v>
      </c>
      <c r="B1026" s="188">
        <v>22020604</v>
      </c>
      <c r="C1026" s="189" t="s">
        <v>3393</v>
      </c>
      <c r="D1026" s="192">
        <v>0</v>
      </c>
      <c r="E1026" s="190">
        <v>9999800</v>
      </c>
      <c r="F1026" s="190">
        <v>10000000</v>
      </c>
      <c r="G1026" s="195">
        <v>5000000</v>
      </c>
      <c r="H1026" s="195">
        <v>3000000</v>
      </c>
      <c r="I1026" s="212"/>
    </row>
    <row r="1027" spans="1:9" ht="15.75" thickBot="1" x14ac:dyDescent="0.3">
      <c r="A1027" s="188">
        <v>15</v>
      </c>
      <c r="B1027" s="188">
        <v>22020708</v>
      </c>
      <c r="C1027" s="189" t="s">
        <v>3394</v>
      </c>
      <c r="D1027" s="192">
        <v>0</v>
      </c>
      <c r="E1027" s="190">
        <v>5000000</v>
      </c>
      <c r="F1027" s="190">
        <v>5000000</v>
      </c>
      <c r="G1027" s="195">
        <v>500000</v>
      </c>
      <c r="H1027" s="195">
        <v>500000</v>
      </c>
      <c r="I1027" s="212"/>
    </row>
    <row r="1028" spans="1:9" ht="15.75" thickBot="1" x14ac:dyDescent="0.3">
      <c r="A1028" s="188">
        <v>16</v>
      </c>
      <c r="B1028" s="188">
        <v>22020801</v>
      </c>
      <c r="C1028" s="189" t="s">
        <v>3372</v>
      </c>
      <c r="D1028" s="192">
        <v>0</v>
      </c>
      <c r="E1028" s="190">
        <v>1850000</v>
      </c>
      <c r="F1028" s="190">
        <v>2000000</v>
      </c>
      <c r="G1028" s="195">
        <v>3000000</v>
      </c>
      <c r="H1028" s="195">
        <f>3000000-334200</f>
        <v>2665800</v>
      </c>
      <c r="I1028" s="212"/>
    </row>
    <row r="1029" spans="1:9" ht="15.75" thickBot="1" x14ac:dyDescent="0.3">
      <c r="A1029" s="188">
        <v>17</v>
      </c>
      <c r="B1029" s="188">
        <v>22020806</v>
      </c>
      <c r="C1029" s="189" t="s">
        <v>3395</v>
      </c>
      <c r="D1029" s="192">
        <v>0</v>
      </c>
      <c r="E1029" s="190">
        <v>950000</v>
      </c>
      <c r="F1029" s="190">
        <v>1000000</v>
      </c>
      <c r="G1029" s="195">
        <v>1000000</v>
      </c>
      <c r="H1029" s="195">
        <v>1000000</v>
      </c>
      <c r="I1029" s="212"/>
    </row>
    <row r="1030" spans="1:9" ht="15.75" thickBot="1" x14ac:dyDescent="0.3">
      <c r="A1030" s="188">
        <v>18</v>
      </c>
      <c r="B1030" s="188">
        <v>22020901</v>
      </c>
      <c r="C1030" s="189" t="s">
        <v>3374</v>
      </c>
      <c r="D1030" s="192">
        <v>0</v>
      </c>
      <c r="E1030" s="192">
        <v>0</v>
      </c>
      <c r="F1030" s="190">
        <v>100000</v>
      </c>
      <c r="G1030" s="195">
        <v>20000</v>
      </c>
      <c r="H1030" s="195">
        <v>20000</v>
      </c>
      <c r="I1030" s="212"/>
    </row>
    <row r="1031" spans="1:9" ht="15.75" thickBot="1" x14ac:dyDescent="0.3">
      <c r="A1031" s="188">
        <v>19</v>
      </c>
      <c r="B1031" s="188">
        <v>22021001</v>
      </c>
      <c r="C1031" s="189" t="s">
        <v>3360</v>
      </c>
      <c r="D1031" s="190">
        <v>2868930</v>
      </c>
      <c r="E1031" s="190">
        <v>966600</v>
      </c>
      <c r="F1031" s="190">
        <v>1000000</v>
      </c>
      <c r="G1031" s="195">
        <v>2000000</v>
      </c>
      <c r="H1031" s="195">
        <v>2000000</v>
      </c>
      <c r="I1031" s="212"/>
    </row>
    <row r="1032" spans="1:9" ht="15.75" thickBot="1" x14ac:dyDescent="0.3">
      <c r="A1032" s="188">
        <v>20</v>
      </c>
      <c r="B1032" s="188">
        <v>22021004</v>
      </c>
      <c r="C1032" s="189" t="s">
        <v>3377</v>
      </c>
      <c r="D1032" s="192">
        <v>0</v>
      </c>
      <c r="E1032" s="192">
        <v>0</v>
      </c>
      <c r="F1032" s="192">
        <v>0</v>
      </c>
      <c r="G1032" s="195">
        <v>12000000</v>
      </c>
      <c r="H1032" s="195">
        <v>2000000</v>
      </c>
      <c r="I1032" s="216"/>
    </row>
    <row r="1033" spans="1:9" ht="15.75" thickBot="1" x14ac:dyDescent="0.3">
      <c r="A1033" s="188">
        <v>21</v>
      </c>
      <c r="B1033" s="188">
        <v>22021006</v>
      </c>
      <c r="C1033" s="189" t="s">
        <v>3361</v>
      </c>
      <c r="D1033" s="192">
        <v>0</v>
      </c>
      <c r="E1033" s="190">
        <v>116600</v>
      </c>
      <c r="F1033" s="190">
        <v>500000</v>
      </c>
      <c r="G1033" s="195">
        <v>500000</v>
      </c>
      <c r="H1033" s="195">
        <v>500000</v>
      </c>
      <c r="I1033" s="212"/>
    </row>
    <row r="1034" spans="1:9" ht="15.75" thickBot="1" x14ac:dyDescent="0.3">
      <c r="A1034" s="188">
        <v>22</v>
      </c>
      <c r="B1034" s="188">
        <v>22021007</v>
      </c>
      <c r="C1034" s="189" t="s">
        <v>3362</v>
      </c>
      <c r="D1034" s="190">
        <v>2151070</v>
      </c>
      <c r="E1034" s="190">
        <v>1000000</v>
      </c>
      <c r="F1034" s="190">
        <v>1000000</v>
      </c>
      <c r="G1034" s="195">
        <v>2000000</v>
      </c>
      <c r="H1034" s="195">
        <v>2000000</v>
      </c>
      <c r="I1034" s="212"/>
    </row>
    <row r="1035" spans="1:9" ht="15.75" thickBot="1" x14ac:dyDescent="0.3">
      <c r="A1035" s="1260" t="s">
        <v>365</v>
      </c>
      <c r="B1035" s="1261"/>
      <c r="C1035" s="1262"/>
      <c r="D1035" s="191">
        <v>25100000</v>
      </c>
      <c r="E1035" s="191">
        <v>36732800</v>
      </c>
      <c r="F1035" s="191">
        <v>40000000</v>
      </c>
      <c r="G1035" s="196">
        <v>50000000</v>
      </c>
      <c r="H1035" s="196">
        <f>SUM(H1013:H1034)</f>
        <v>34665800</v>
      </c>
      <c r="I1035" s="212"/>
    </row>
    <row r="1036" spans="1:9" ht="15" customHeight="1" thickBot="1" x14ac:dyDescent="0.3">
      <c r="A1036" s="187">
        <v>91</v>
      </c>
      <c r="B1036" s="187">
        <v>32600300100</v>
      </c>
      <c r="C1036" s="1257" t="s">
        <v>2955</v>
      </c>
      <c r="D1036" s="1258"/>
      <c r="E1036" s="1258"/>
      <c r="F1036" s="1258"/>
      <c r="G1036" s="1258"/>
      <c r="H1036" s="1258"/>
      <c r="I1036" s="1259"/>
    </row>
    <row r="1037" spans="1:9" ht="15.75" thickBot="1" x14ac:dyDescent="0.3">
      <c r="A1037" s="188">
        <v>1</v>
      </c>
      <c r="B1037" s="188">
        <v>22020102</v>
      </c>
      <c r="C1037" s="189" t="s">
        <v>3349</v>
      </c>
      <c r="D1037" s="190">
        <v>1191666.6299999999</v>
      </c>
      <c r="E1037" s="190">
        <v>1779309.6</v>
      </c>
      <c r="F1037" s="190">
        <v>2036000</v>
      </c>
      <c r="G1037" s="195">
        <v>2036000</v>
      </c>
      <c r="H1037" s="195">
        <v>2036000</v>
      </c>
      <c r="I1037" s="212"/>
    </row>
    <row r="1038" spans="1:9" ht="15.75" thickBot="1" x14ac:dyDescent="0.3">
      <c r="A1038" s="188">
        <v>2</v>
      </c>
      <c r="B1038" s="188">
        <v>22020202</v>
      </c>
      <c r="C1038" s="189" t="s">
        <v>3350</v>
      </c>
      <c r="D1038" s="190">
        <v>366666.63</v>
      </c>
      <c r="E1038" s="190">
        <v>461200</v>
      </c>
      <c r="F1038" s="190">
        <v>600000</v>
      </c>
      <c r="G1038" s="195">
        <v>600000</v>
      </c>
      <c r="H1038" s="195">
        <v>600000</v>
      </c>
      <c r="I1038" s="212"/>
    </row>
    <row r="1039" spans="1:9" ht="18.75" thickBot="1" x14ac:dyDescent="0.3">
      <c r="A1039" s="188">
        <v>3</v>
      </c>
      <c r="B1039" s="188">
        <v>22020301</v>
      </c>
      <c r="C1039" s="189" t="s">
        <v>3352</v>
      </c>
      <c r="D1039" s="190">
        <v>366666.63</v>
      </c>
      <c r="E1039" s="190">
        <v>222400</v>
      </c>
      <c r="F1039" s="190">
        <v>600000</v>
      </c>
      <c r="G1039" s="195">
        <v>600000</v>
      </c>
      <c r="H1039" s="195">
        <v>600000</v>
      </c>
      <c r="I1039" s="212"/>
    </row>
    <row r="1040" spans="1:9" ht="15.75" thickBot="1" x14ac:dyDescent="0.3">
      <c r="A1040" s="188">
        <v>4</v>
      </c>
      <c r="B1040" s="188">
        <v>22020305</v>
      </c>
      <c r="C1040" s="189" t="s">
        <v>3355</v>
      </c>
      <c r="D1040" s="190">
        <v>183333.26</v>
      </c>
      <c r="E1040" s="190">
        <v>397200</v>
      </c>
      <c r="F1040" s="190">
        <v>400000</v>
      </c>
      <c r="G1040" s="195">
        <v>400000</v>
      </c>
      <c r="H1040" s="195">
        <v>400000</v>
      </c>
      <c r="I1040" s="212"/>
    </row>
    <row r="1041" spans="1:9" ht="18.75" thickBot="1" x14ac:dyDescent="0.3">
      <c r="A1041" s="188">
        <v>5</v>
      </c>
      <c r="B1041" s="188">
        <v>22020401</v>
      </c>
      <c r="C1041" s="189" t="s">
        <v>3356</v>
      </c>
      <c r="D1041" s="190">
        <v>825000</v>
      </c>
      <c r="E1041" s="190">
        <v>576000</v>
      </c>
      <c r="F1041" s="190">
        <v>1000000</v>
      </c>
      <c r="G1041" s="195">
        <v>1000000</v>
      </c>
      <c r="H1041" s="195">
        <v>1000000</v>
      </c>
      <c r="I1041" s="212"/>
    </row>
    <row r="1042" spans="1:9" ht="15.75" thickBot="1" x14ac:dyDescent="0.3">
      <c r="A1042" s="188">
        <v>6</v>
      </c>
      <c r="B1042" s="188">
        <v>22020402</v>
      </c>
      <c r="C1042" s="189" t="s">
        <v>3366</v>
      </c>
      <c r="D1042" s="190">
        <v>366666.63</v>
      </c>
      <c r="E1042" s="190">
        <v>110160</v>
      </c>
      <c r="F1042" s="190">
        <v>500000</v>
      </c>
      <c r="G1042" s="195">
        <v>500000</v>
      </c>
      <c r="H1042" s="195">
        <v>500000</v>
      </c>
      <c r="I1042" s="212"/>
    </row>
    <row r="1043" spans="1:9" ht="18.75" thickBot="1" x14ac:dyDescent="0.3">
      <c r="A1043" s="188">
        <v>7</v>
      </c>
      <c r="B1043" s="188">
        <v>22020503</v>
      </c>
      <c r="C1043" s="189" t="s">
        <v>3358</v>
      </c>
      <c r="D1043" s="190">
        <v>458333.37</v>
      </c>
      <c r="E1043" s="190">
        <v>453600</v>
      </c>
      <c r="F1043" s="190">
        <v>500000</v>
      </c>
      <c r="G1043" s="195">
        <v>3000000</v>
      </c>
      <c r="H1043" s="195">
        <f>3000000-750000</f>
        <v>2250000</v>
      </c>
      <c r="I1043" s="212"/>
    </row>
    <row r="1044" spans="1:9" ht="15.75" thickBot="1" x14ac:dyDescent="0.3">
      <c r="A1044" s="188">
        <v>8</v>
      </c>
      <c r="B1044" s="188">
        <v>22020605</v>
      </c>
      <c r="C1044" s="189" t="s">
        <v>3388</v>
      </c>
      <c r="D1044" s="190">
        <v>242000</v>
      </c>
      <c r="E1044" s="190">
        <v>147240</v>
      </c>
      <c r="F1044" s="190">
        <v>264000</v>
      </c>
      <c r="G1044" s="195">
        <v>264000</v>
      </c>
      <c r="H1044" s="195">
        <v>264000</v>
      </c>
      <c r="I1044" s="212"/>
    </row>
    <row r="1045" spans="1:9" ht="15.75" thickBot="1" x14ac:dyDescent="0.3">
      <c r="A1045" s="188">
        <v>9</v>
      </c>
      <c r="B1045" s="188">
        <v>22020703</v>
      </c>
      <c r="C1045" s="189" t="s">
        <v>3396</v>
      </c>
      <c r="D1045" s="190">
        <v>275000</v>
      </c>
      <c r="E1045" s="190">
        <v>175000</v>
      </c>
      <c r="F1045" s="190">
        <v>400000</v>
      </c>
      <c r="G1045" s="195">
        <v>400000</v>
      </c>
      <c r="H1045" s="195">
        <v>400000</v>
      </c>
      <c r="I1045" s="212"/>
    </row>
    <row r="1046" spans="1:9" ht="15.75" thickBot="1" x14ac:dyDescent="0.3">
      <c r="A1046" s="188">
        <v>10</v>
      </c>
      <c r="B1046" s="188">
        <v>22021001</v>
      </c>
      <c r="C1046" s="189" t="s">
        <v>3360</v>
      </c>
      <c r="D1046" s="190">
        <v>183333.37</v>
      </c>
      <c r="E1046" s="190">
        <v>61200</v>
      </c>
      <c r="F1046" s="190">
        <v>200000</v>
      </c>
      <c r="G1046" s="195">
        <v>200000</v>
      </c>
      <c r="H1046" s="195">
        <v>200000</v>
      </c>
      <c r="I1046" s="212"/>
    </row>
    <row r="1047" spans="1:9" ht="15.75" thickBot="1" x14ac:dyDescent="0.3">
      <c r="A1047" s="188">
        <v>11</v>
      </c>
      <c r="B1047" s="188">
        <v>22021003</v>
      </c>
      <c r="C1047" s="189" t="s">
        <v>3376</v>
      </c>
      <c r="D1047" s="190">
        <v>275000</v>
      </c>
      <c r="E1047" s="190">
        <v>175000</v>
      </c>
      <c r="F1047" s="190">
        <v>400000</v>
      </c>
      <c r="G1047" s="195">
        <v>400000</v>
      </c>
      <c r="H1047" s="195">
        <v>400000</v>
      </c>
      <c r="I1047" s="212"/>
    </row>
    <row r="1048" spans="1:9" ht="15.75" thickBot="1" x14ac:dyDescent="0.3">
      <c r="A1048" s="188">
        <v>12</v>
      </c>
      <c r="B1048" s="188">
        <v>22021006</v>
      </c>
      <c r="C1048" s="189" t="s">
        <v>3361</v>
      </c>
      <c r="D1048" s="190">
        <v>183333.37</v>
      </c>
      <c r="E1048" s="190">
        <v>116662</v>
      </c>
      <c r="F1048" s="190">
        <v>200000</v>
      </c>
      <c r="G1048" s="195">
        <v>200000</v>
      </c>
      <c r="H1048" s="195">
        <v>200000</v>
      </c>
      <c r="I1048" s="212"/>
    </row>
    <row r="1049" spans="1:9" ht="15.75" thickBot="1" x14ac:dyDescent="0.3">
      <c r="A1049" s="188">
        <v>13</v>
      </c>
      <c r="B1049" s="188">
        <v>22021058</v>
      </c>
      <c r="C1049" s="189" t="s">
        <v>3397</v>
      </c>
      <c r="D1049" s="190">
        <v>733333.37</v>
      </c>
      <c r="E1049" s="190">
        <v>725028.4</v>
      </c>
      <c r="F1049" s="190">
        <v>900000</v>
      </c>
      <c r="G1049" s="195">
        <v>900000</v>
      </c>
      <c r="H1049" s="195">
        <v>900000</v>
      </c>
      <c r="I1049" s="212"/>
    </row>
    <row r="1050" spans="1:9" ht="15.75" thickBot="1" x14ac:dyDescent="0.3">
      <c r="A1050" s="188">
        <v>14</v>
      </c>
      <c r="B1050" s="188">
        <v>41040105</v>
      </c>
      <c r="C1050" s="189" t="s">
        <v>3382</v>
      </c>
      <c r="D1050" s="190">
        <v>91666.74</v>
      </c>
      <c r="E1050" s="192">
        <v>0</v>
      </c>
      <c r="F1050" s="192">
        <v>0</v>
      </c>
      <c r="G1050" s="197">
        <v>0</v>
      </c>
      <c r="H1050" s="197">
        <v>0</v>
      </c>
      <c r="I1050" s="212"/>
    </row>
    <row r="1051" spans="1:9" ht="15.75" thickBot="1" x14ac:dyDescent="0.3">
      <c r="A1051" s="1260" t="s">
        <v>365</v>
      </c>
      <c r="B1051" s="1261"/>
      <c r="C1051" s="1262"/>
      <c r="D1051" s="191">
        <v>5742000</v>
      </c>
      <c r="E1051" s="191">
        <v>5400000</v>
      </c>
      <c r="F1051" s="191">
        <v>8000000</v>
      </c>
      <c r="G1051" s="196">
        <v>10500000</v>
      </c>
      <c r="H1051" s="196">
        <f>SUM(H1037:H1050)</f>
        <v>9750000</v>
      </c>
      <c r="I1051" s="212"/>
    </row>
    <row r="1052" spans="1:9" ht="15.75" thickBot="1" x14ac:dyDescent="0.3">
      <c r="A1052" s="187">
        <v>92</v>
      </c>
      <c r="B1052" s="187">
        <v>32605200100</v>
      </c>
      <c r="C1052" s="1257" t="s">
        <v>409</v>
      </c>
      <c r="D1052" s="1258"/>
      <c r="E1052" s="1258"/>
      <c r="F1052" s="1258"/>
      <c r="G1052" s="1258"/>
      <c r="H1052" s="1258"/>
      <c r="I1052" s="1259"/>
    </row>
    <row r="1053" spans="1:9" ht="15.75" thickBot="1" x14ac:dyDescent="0.3">
      <c r="A1053" s="188">
        <v>1</v>
      </c>
      <c r="B1053" s="188">
        <v>22020102</v>
      </c>
      <c r="C1053" s="189" t="s">
        <v>3349</v>
      </c>
      <c r="D1053" s="190">
        <v>3850000</v>
      </c>
      <c r="E1053" s="190">
        <v>5472000</v>
      </c>
      <c r="F1053" s="190">
        <v>10000000</v>
      </c>
      <c r="G1053" s="195">
        <v>10000000</v>
      </c>
      <c r="H1053" s="195">
        <v>10000000</v>
      </c>
      <c r="I1053" s="212"/>
    </row>
    <row r="1054" spans="1:9" ht="15.75" thickBot="1" x14ac:dyDescent="0.3">
      <c r="A1054" s="188">
        <v>2</v>
      </c>
      <c r="B1054" s="188">
        <v>22020201</v>
      </c>
      <c r="C1054" s="189" t="s">
        <v>3363</v>
      </c>
      <c r="D1054" s="190">
        <v>1800000</v>
      </c>
      <c r="E1054" s="190">
        <v>3100000</v>
      </c>
      <c r="F1054" s="190">
        <v>4000000</v>
      </c>
      <c r="G1054" s="195">
        <v>4000000</v>
      </c>
      <c r="H1054" s="195">
        <v>4000000</v>
      </c>
      <c r="I1054" s="212"/>
    </row>
    <row r="1055" spans="1:9" ht="15.75" thickBot="1" x14ac:dyDescent="0.3">
      <c r="A1055" s="188">
        <v>3</v>
      </c>
      <c r="B1055" s="188">
        <v>22020202</v>
      </c>
      <c r="C1055" s="189" t="s">
        <v>3350</v>
      </c>
      <c r="D1055" s="190">
        <v>2350000</v>
      </c>
      <c r="E1055" s="190">
        <v>2500000</v>
      </c>
      <c r="F1055" s="190">
        <v>4000000</v>
      </c>
      <c r="G1055" s="195">
        <v>4000000</v>
      </c>
      <c r="H1055" s="195">
        <v>2600000</v>
      </c>
      <c r="I1055" s="212"/>
    </row>
    <row r="1056" spans="1:9" ht="18.75" thickBot="1" x14ac:dyDescent="0.3">
      <c r="A1056" s="188">
        <v>4</v>
      </c>
      <c r="B1056" s="188">
        <v>22020301</v>
      </c>
      <c r="C1056" s="189" t="s">
        <v>3352</v>
      </c>
      <c r="D1056" s="190">
        <v>2400000</v>
      </c>
      <c r="E1056" s="190">
        <v>2300000</v>
      </c>
      <c r="F1056" s="190">
        <v>3000000</v>
      </c>
      <c r="G1056" s="195">
        <v>3000000</v>
      </c>
      <c r="H1056" s="195">
        <v>3000000</v>
      </c>
      <c r="I1056" s="212"/>
    </row>
    <row r="1057" spans="1:9" ht="15.75" thickBot="1" x14ac:dyDescent="0.3">
      <c r="A1057" s="188">
        <v>5</v>
      </c>
      <c r="B1057" s="188">
        <v>22020305</v>
      </c>
      <c r="C1057" s="189" t="s">
        <v>3355</v>
      </c>
      <c r="D1057" s="190">
        <v>2150000</v>
      </c>
      <c r="E1057" s="190">
        <v>2100000</v>
      </c>
      <c r="F1057" s="190">
        <v>3000000</v>
      </c>
      <c r="G1057" s="195">
        <v>3000000</v>
      </c>
      <c r="H1057" s="195">
        <v>3000000</v>
      </c>
      <c r="I1057" s="212"/>
    </row>
    <row r="1058" spans="1:9" ht="18.75" thickBot="1" x14ac:dyDescent="0.3">
      <c r="A1058" s="188">
        <v>6</v>
      </c>
      <c r="B1058" s="188">
        <v>22020401</v>
      </c>
      <c r="C1058" s="189" t="s">
        <v>3356</v>
      </c>
      <c r="D1058" s="190">
        <v>1225000</v>
      </c>
      <c r="E1058" s="190">
        <v>950000</v>
      </c>
      <c r="F1058" s="190">
        <v>2000000</v>
      </c>
      <c r="G1058" s="195">
        <v>3000000</v>
      </c>
      <c r="H1058" s="195">
        <v>3000000</v>
      </c>
      <c r="I1058" s="212"/>
    </row>
    <row r="1059" spans="1:9" ht="15.75" thickBot="1" x14ac:dyDescent="0.3">
      <c r="A1059" s="188">
        <v>7</v>
      </c>
      <c r="B1059" s="188">
        <v>22020402</v>
      </c>
      <c r="C1059" s="189" t="s">
        <v>3366</v>
      </c>
      <c r="D1059" s="190">
        <v>1225000</v>
      </c>
      <c r="E1059" s="190">
        <v>1450000</v>
      </c>
      <c r="F1059" s="190">
        <v>2000000</v>
      </c>
      <c r="G1059" s="195">
        <v>2000000</v>
      </c>
      <c r="H1059" s="195">
        <v>2000000</v>
      </c>
      <c r="I1059" s="212"/>
    </row>
    <row r="1060" spans="1:9" ht="15.75" thickBot="1" x14ac:dyDescent="0.3">
      <c r="A1060" s="188">
        <v>8</v>
      </c>
      <c r="B1060" s="188">
        <v>22020501</v>
      </c>
      <c r="C1060" s="189" t="s">
        <v>3370</v>
      </c>
      <c r="D1060" s="190">
        <v>2975000</v>
      </c>
      <c r="E1060" s="190">
        <v>4712000</v>
      </c>
      <c r="F1060" s="190">
        <v>6000000</v>
      </c>
      <c r="G1060" s="195">
        <v>5000000</v>
      </c>
      <c r="H1060" s="195">
        <v>5000000</v>
      </c>
      <c r="I1060" s="212"/>
    </row>
    <row r="1061" spans="1:9" ht="15.75" thickBot="1" x14ac:dyDescent="0.3">
      <c r="A1061" s="188">
        <v>9</v>
      </c>
      <c r="B1061" s="188">
        <v>22021001</v>
      </c>
      <c r="C1061" s="189" t="s">
        <v>3360</v>
      </c>
      <c r="D1061" s="190">
        <v>1425000</v>
      </c>
      <c r="E1061" s="190">
        <v>862000</v>
      </c>
      <c r="F1061" s="190">
        <v>2000000</v>
      </c>
      <c r="G1061" s="195">
        <v>2000000</v>
      </c>
      <c r="H1061" s="195">
        <v>2000000</v>
      </c>
      <c r="I1061" s="212"/>
    </row>
    <row r="1062" spans="1:9" ht="15.75" thickBot="1" x14ac:dyDescent="0.3">
      <c r="A1062" s="188">
        <v>10</v>
      </c>
      <c r="B1062" s="188">
        <v>22021007</v>
      </c>
      <c r="C1062" s="189" t="s">
        <v>3362</v>
      </c>
      <c r="D1062" s="190">
        <v>1525000</v>
      </c>
      <c r="E1062" s="190">
        <v>1150000</v>
      </c>
      <c r="F1062" s="190">
        <v>2000000</v>
      </c>
      <c r="G1062" s="195">
        <v>2000000</v>
      </c>
      <c r="H1062" s="195">
        <v>2000000</v>
      </c>
      <c r="I1062" s="212"/>
    </row>
    <row r="1063" spans="1:9" ht="15.75" thickBot="1" x14ac:dyDescent="0.3">
      <c r="A1063" s="1260" t="s">
        <v>365</v>
      </c>
      <c r="B1063" s="1261"/>
      <c r="C1063" s="1262"/>
      <c r="D1063" s="191">
        <v>20925000</v>
      </c>
      <c r="E1063" s="191">
        <v>24596000</v>
      </c>
      <c r="F1063" s="191">
        <v>38000000</v>
      </c>
      <c r="G1063" s="196">
        <v>38000000</v>
      </c>
      <c r="H1063" s="196">
        <f>SUM(H1053:H1062)</f>
        <v>36600000</v>
      </c>
      <c r="I1063" s="212"/>
    </row>
    <row r="1064" spans="1:9" ht="15" customHeight="1" thickBot="1" x14ac:dyDescent="0.3">
      <c r="A1064" s="187">
        <v>93</v>
      </c>
      <c r="B1064" s="187">
        <v>32605200200</v>
      </c>
      <c r="C1064" s="1257" t="s">
        <v>2997</v>
      </c>
      <c r="D1064" s="1258"/>
      <c r="E1064" s="1258"/>
      <c r="F1064" s="1258"/>
      <c r="G1064" s="1258"/>
      <c r="H1064" s="1258"/>
      <c r="I1064" s="1259"/>
    </row>
    <row r="1065" spans="1:9" ht="15.75" thickBot="1" x14ac:dyDescent="0.3">
      <c r="A1065" s="188">
        <v>1</v>
      </c>
      <c r="B1065" s="188">
        <v>22020102</v>
      </c>
      <c r="C1065" s="189" t="s">
        <v>3349</v>
      </c>
      <c r="D1065" s="190">
        <v>3100000</v>
      </c>
      <c r="E1065" s="190">
        <v>3613000</v>
      </c>
      <c r="F1065" s="190">
        <v>5000000</v>
      </c>
      <c r="G1065" s="195">
        <v>8000000</v>
      </c>
      <c r="H1065" s="195">
        <v>8000000</v>
      </c>
      <c r="I1065" s="212"/>
    </row>
    <row r="1066" spans="1:9" ht="15.75" thickBot="1" x14ac:dyDescent="0.3">
      <c r="A1066" s="188">
        <v>2</v>
      </c>
      <c r="B1066" s="188">
        <v>22020201</v>
      </c>
      <c r="C1066" s="189" t="s">
        <v>3363</v>
      </c>
      <c r="D1066" s="190">
        <v>860000</v>
      </c>
      <c r="E1066" s="190">
        <v>700000</v>
      </c>
      <c r="F1066" s="190">
        <v>1000000</v>
      </c>
      <c r="G1066" s="195">
        <v>2000000</v>
      </c>
      <c r="H1066" s="195">
        <v>2000000</v>
      </c>
      <c r="I1066" s="212"/>
    </row>
    <row r="1067" spans="1:9" ht="15.75" thickBot="1" x14ac:dyDescent="0.3">
      <c r="A1067" s="188">
        <v>3</v>
      </c>
      <c r="B1067" s="188">
        <v>22020202</v>
      </c>
      <c r="C1067" s="189" t="s">
        <v>3350</v>
      </c>
      <c r="D1067" s="190">
        <v>800000</v>
      </c>
      <c r="E1067" s="190">
        <v>750000</v>
      </c>
      <c r="F1067" s="190">
        <v>1000000</v>
      </c>
      <c r="G1067" s="195">
        <v>2000000</v>
      </c>
      <c r="H1067" s="195">
        <v>2000000</v>
      </c>
      <c r="I1067" s="212"/>
    </row>
    <row r="1068" spans="1:9" ht="18.75" thickBot="1" x14ac:dyDescent="0.3">
      <c r="A1068" s="188">
        <v>4</v>
      </c>
      <c r="B1068" s="188">
        <v>22020301</v>
      </c>
      <c r="C1068" s="189" t="s">
        <v>3352</v>
      </c>
      <c r="D1068" s="190">
        <v>1425000</v>
      </c>
      <c r="E1068" s="190">
        <v>1300000</v>
      </c>
      <c r="F1068" s="190">
        <v>2000000</v>
      </c>
      <c r="G1068" s="195">
        <v>1000000</v>
      </c>
      <c r="H1068" s="195">
        <v>1000000</v>
      </c>
      <c r="I1068" s="212"/>
    </row>
    <row r="1069" spans="1:9" ht="15.75" thickBot="1" x14ac:dyDescent="0.3">
      <c r="A1069" s="188">
        <v>5</v>
      </c>
      <c r="B1069" s="188">
        <v>22020305</v>
      </c>
      <c r="C1069" s="189" t="s">
        <v>3355</v>
      </c>
      <c r="D1069" s="190">
        <v>910000</v>
      </c>
      <c r="E1069" s="190">
        <v>500000</v>
      </c>
      <c r="F1069" s="190">
        <v>1000000</v>
      </c>
      <c r="G1069" s="195">
        <v>2000000</v>
      </c>
      <c r="H1069" s="195">
        <v>2000000</v>
      </c>
      <c r="I1069" s="212"/>
    </row>
    <row r="1070" spans="1:9" ht="18.75" thickBot="1" x14ac:dyDescent="0.3">
      <c r="A1070" s="188">
        <v>6</v>
      </c>
      <c r="B1070" s="188">
        <v>22020401</v>
      </c>
      <c r="C1070" s="189" t="s">
        <v>3356</v>
      </c>
      <c r="D1070" s="190">
        <v>1200000</v>
      </c>
      <c r="E1070" s="190">
        <v>1050000</v>
      </c>
      <c r="F1070" s="190">
        <v>2000000</v>
      </c>
      <c r="G1070" s="195">
        <v>2000000</v>
      </c>
      <c r="H1070" s="195">
        <v>2000000</v>
      </c>
      <c r="I1070" s="212"/>
    </row>
    <row r="1071" spans="1:9" ht="15.75" thickBot="1" x14ac:dyDescent="0.3">
      <c r="A1071" s="188">
        <v>7</v>
      </c>
      <c r="B1071" s="188">
        <v>22020402</v>
      </c>
      <c r="C1071" s="189" t="s">
        <v>3366</v>
      </c>
      <c r="D1071" s="190">
        <v>1200000</v>
      </c>
      <c r="E1071" s="190">
        <v>1312000</v>
      </c>
      <c r="F1071" s="190">
        <v>2000000</v>
      </c>
      <c r="G1071" s="195">
        <v>2000000</v>
      </c>
      <c r="H1071" s="195">
        <v>2000000</v>
      </c>
      <c r="I1071" s="212"/>
    </row>
    <row r="1072" spans="1:9" ht="15.75" thickBot="1" x14ac:dyDescent="0.3">
      <c r="A1072" s="188">
        <v>8</v>
      </c>
      <c r="B1072" s="188">
        <v>22020501</v>
      </c>
      <c r="C1072" s="189" t="s">
        <v>3370</v>
      </c>
      <c r="D1072" s="190">
        <v>1325000</v>
      </c>
      <c r="E1072" s="190">
        <v>900000</v>
      </c>
      <c r="F1072" s="190">
        <v>2000000</v>
      </c>
      <c r="G1072" s="195">
        <v>2000000</v>
      </c>
      <c r="H1072" s="195">
        <v>2000000</v>
      </c>
      <c r="I1072" s="212"/>
    </row>
    <row r="1073" spans="1:9" ht="15.75" thickBot="1" x14ac:dyDescent="0.3">
      <c r="A1073" s="188">
        <v>9</v>
      </c>
      <c r="B1073" s="188">
        <v>22021001</v>
      </c>
      <c r="C1073" s="189" t="s">
        <v>3360</v>
      </c>
      <c r="D1073" s="190">
        <v>1300000</v>
      </c>
      <c r="E1073" s="190">
        <v>1100000</v>
      </c>
      <c r="F1073" s="190">
        <v>2000000</v>
      </c>
      <c r="G1073" s="195">
        <v>2000000</v>
      </c>
      <c r="H1073" s="195">
        <v>2000000</v>
      </c>
      <c r="I1073" s="212"/>
    </row>
    <row r="1074" spans="1:9" ht="15.75" thickBot="1" x14ac:dyDescent="0.3">
      <c r="A1074" s="188">
        <v>10</v>
      </c>
      <c r="B1074" s="188">
        <v>22021007</v>
      </c>
      <c r="C1074" s="189" t="s">
        <v>3362</v>
      </c>
      <c r="D1074" s="190">
        <v>1325000</v>
      </c>
      <c r="E1074" s="190">
        <v>1375000</v>
      </c>
      <c r="F1074" s="190">
        <v>2000000</v>
      </c>
      <c r="G1074" s="195">
        <v>2000000</v>
      </c>
      <c r="H1074" s="195">
        <v>1700000</v>
      </c>
      <c r="I1074" s="212"/>
    </row>
    <row r="1075" spans="1:9" ht="15.75" thickBot="1" x14ac:dyDescent="0.3">
      <c r="A1075" s="1260" t="s">
        <v>365</v>
      </c>
      <c r="B1075" s="1261"/>
      <c r="C1075" s="1262"/>
      <c r="D1075" s="191">
        <v>13445000</v>
      </c>
      <c r="E1075" s="191">
        <v>12600000</v>
      </c>
      <c r="F1075" s="191">
        <v>20000000</v>
      </c>
      <c r="G1075" s="196">
        <v>25000000</v>
      </c>
      <c r="H1075" s="196">
        <f>SUM(H1065:H1074)</f>
        <v>24700000</v>
      </c>
      <c r="I1075" s="212"/>
    </row>
    <row r="1076" spans="1:9" ht="15" customHeight="1" thickBot="1" x14ac:dyDescent="0.3">
      <c r="A1076" s="187">
        <v>94</v>
      </c>
      <c r="B1076" s="187">
        <v>32605200300</v>
      </c>
      <c r="C1076" s="1257" t="s">
        <v>2968</v>
      </c>
      <c r="D1076" s="1258"/>
      <c r="E1076" s="1258"/>
      <c r="F1076" s="1258"/>
      <c r="G1076" s="1258"/>
      <c r="H1076" s="1258"/>
      <c r="I1076" s="1259"/>
    </row>
    <row r="1077" spans="1:9" ht="15.75" thickBot="1" x14ac:dyDescent="0.3">
      <c r="A1077" s="188">
        <v>1</v>
      </c>
      <c r="B1077" s="188">
        <v>22020102</v>
      </c>
      <c r="C1077" s="189" t="s">
        <v>3349</v>
      </c>
      <c r="D1077" s="190">
        <v>1600000</v>
      </c>
      <c r="E1077" s="190">
        <v>1100000</v>
      </c>
      <c r="F1077" s="190">
        <v>2000000</v>
      </c>
      <c r="G1077" s="195">
        <v>2000000</v>
      </c>
      <c r="H1077" s="195">
        <v>2000000</v>
      </c>
      <c r="I1077" s="212"/>
    </row>
    <row r="1078" spans="1:9" ht="15.75" thickBot="1" x14ac:dyDescent="0.3">
      <c r="A1078" s="188">
        <v>2</v>
      </c>
      <c r="B1078" s="188">
        <v>22020201</v>
      </c>
      <c r="C1078" s="189" t="s">
        <v>3363</v>
      </c>
      <c r="D1078" s="190">
        <v>3000000</v>
      </c>
      <c r="E1078" s="190">
        <v>2045000</v>
      </c>
      <c r="F1078" s="190">
        <v>3000000</v>
      </c>
      <c r="G1078" s="195">
        <v>3000000</v>
      </c>
      <c r="H1078" s="195">
        <v>3000000</v>
      </c>
      <c r="I1078" s="212"/>
    </row>
    <row r="1079" spans="1:9" ht="18.75" thickBot="1" x14ac:dyDescent="0.3">
      <c r="A1079" s="188">
        <v>3</v>
      </c>
      <c r="B1079" s="188">
        <v>22020301</v>
      </c>
      <c r="C1079" s="189" t="s">
        <v>3352</v>
      </c>
      <c r="D1079" s="190">
        <v>1200000</v>
      </c>
      <c r="E1079" s="190">
        <v>1200000</v>
      </c>
      <c r="F1079" s="190">
        <v>2000000</v>
      </c>
      <c r="G1079" s="195">
        <v>2000000</v>
      </c>
      <c r="H1079" s="195">
        <v>2000000</v>
      </c>
      <c r="I1079" s="212"/>
    </row>
    <row r="1080" spans="1:9" ht="18.75" thickBot="1" x14ac:dyDescent="0.3">
      <c r="A1080" s="188">
        <v>4</v>
      </c>
      <c r="B1080" s="188">
        <v>22020401</v>
      </c>
      <c r="C1080" s="189" t="s">
        <v>3356</v>
      </c>
      <c r="D1080" s="190">
        <v>1400000</v>
      </c>
      <c r="E1080" s="190">
        <v>1430000</v>
      </c>
      <c r="F1080" s="190">
        <v>2000000</v>
      </c>
      <c r="G1080" s="195">
        <v>2000000</v>
      </c>
      <c r="H1080" s="195">
        <v>1500000</v>
      </c>
      <c r="I1080" s="212"/>
    </row>
    <row r="1081" spans="1:9" ht="15.75" thickBot="1" x14ac:dyDescent="0.3">
      <c r="A1081" s="188">
        <v>5</v>
      </c>
      <c r="B1081" s="188">
        <v>22020501</v>
      </c>
      <c r="C1081" s="189" t="s">
        <v>3370</v>
      </c>
      <c r="D1081" s="190">
        <v>1600000</v>
      </c>
      <c r="E1081" s="190">
        <v>1200000</v>
      </c>
      <c r="F1081" s="190">
        <v>2000000</v>
      </c>
      <c r="G1081" s="195">
        <v>2000000</v>
      </c>
      <c r="H1081" s="195">
        <v>2000000</v>
      </c>
      <c r="I1081" s="212"/>
    </row>
    <row r="1082" spans="1:9" ht="15.75" thickBot="1" x14ac:dyDescent="0.3">
      <c r="A1082" s="188">
        <v>6</v>
      </c>
      <c r="B1082" s="188">
        <v>22021001</v>
      </c>
      <c r="C1082" s="189" t="s">
        <v>3360</v>
      </c>
      <c r="D1082" s="190">
        <v>1080000</v>
      </c>
      <c r="E1082" s="190">
        <v>1050000</v>
      </c>
      <c r="F1082" s="190">
        <v>1000000</v>
      </c>
      <c r="G1082" s="195">
        <v>1000000</v>
      </c>
      <c r="H1082" s="195">
        <v>1000000</v>
      </c>
      <c r="I1082" s="212"/>
    </row>
    <row r="1083" spans="1:9" ht="15.75" thickBot="1" x14ac:dyDescent="0.3">
      <c r="A1083" s="188">
        <v>7</v>
      </c>
      <c r="B1083" s="188">
        <v>22021007</v>
      </c>
      <c r="C1083" s="189" t="s">
        <v>3362</v>
      </c>
      <c r="D1083" s="190">
        <v>800000</v>
      </c>
      <c r="E1083" s="190">
        <v>975000</v>
      </c>
      <c r="F1083" s="190">
        <v>2000000</v>
      </c>
      <c r="G1083" s="195">
        <v>2000000</v>
      </c>
      <c r="H1083" s="195">
        <v>2000000</v>
      </c>
      <c r="I1083" s="212"/>
    </row>
    <row r="1084" spans="1:9" ht="15.75" thickBot="1" x14ac:dyDescent="0.3">
      <c r="A1084" s="1260" t="s">
        <v>365</v>
      </c>
      <c r="B1084" s="1261"/>
      <c r="C1084" s="1262"/>
      <c r="D1084" s="191">
        <v>10680000</v>
      </c>
      <c r="E1084" s="191">
        <v>9000000</v>
      </c>
      <c r="F1084" s="191">
        <v>14000000</v>
      </c>
      <c r="G1084" s="196">
        <v>14000000</v>
      </c>
      <c r="H1084" s="196">
        <f>SUM(H1077:H1083)</f>
        <v>13500000</v>
      </c>
      <c r="I1084" s="212"/>
    </row>
    <row r="1085" spans="1:9" ht="15" customHeight="1" thickBot="1" x14ac:dyDescent="0.3">
      <c r="A1085" s="187">
        <v>95</v>
      </c>
      <c r="B1085" s="187">
        <v>51300100100</v>
      </c>
      <c r="C1085" s="1257" t="s">
        <v>1650</v>
      </c>
      <c r="D1085" s="1258"/>
      <c r="E1085" s="1258"/>
      <c r="F1085" s="1258"/>
      <c r="G1085" s="1258"/>
      <c r="H1085" s="1258"/>
      <c r="I1085" s="1259"/>
    </row>
    <row r="1086" spans="1:9" ht="15.75" thickBot="1" x14ac:dyDescent="0.3">
      <c r="A1086" s="188">
        <v>1</v>
      </c>
      <c r="B1086" s="188">
        <v>22020102</v>
      </c>
      <c r="C1086" s="189" t="s">
        <v>3349</v>
      </c>
      <c r="D1086" s="190">
        <v>2701690</v>
      </c>
      <c r="E1086" s="190">
        <v>1232860</v>
      </c>
      <c r="F1086" s="190">
        <v>4000000</v>
      </c>
      <c r="G1086" s="195">
        <v>2680000</v>
      </c>
      <c r="H1086" s="195">
        <v>2680000</v>
      </c>
      <c r="I1086" s="212"/>
    </row>
    <row r="1087" spans="1:9" ht="15.75" thickBot="1" x14ac:dyDescent="0.3">
      <c r="A1087" s="188">
        <v>2</v>
      </c>
      <c r="B1087" s="188">
        <v>22020202</v>
      </c>
      <c r="C1087" s="189" t="s">
        <v>3350</v>
      </c>
      <c r="D1087" s="190">
        <v>361139</v>
      </c>
      <c r="E1087" s="190">
        <v>395500</v>
      </c>
      <c r="F1087" s="190">
        <v>2300000</v>
      </c>
      <c r="G1087" s="195">
        <v>2300000</v>
      </c>
      <c r="H1087" s="195">
        <v>2300000</v>
      </c>
      <c r="I1087" s="212"/>
    </row>
    <row r="1088" spans="1:9" ht="18.75" thickBot="1" x14ac:dyDescent="0.3">
      <c r="A1088" s="188">
        <v>3</v>
      </c>
      <c r="B1088" s="188">
        <v>22020301</v>
      </c>
      <c r="C1088" s="189" t="s">
        <v>3352</v>
      </c>
      <c r="D1088" s="190">
        <v>830050</v>
      </c>
      <c r="E1088" s="190">
        <v>683040</v>
      </c>
      <c r="F1088" s="190">
        <v>2820000</v>
      </c>
      <c r="G1088" s="195">
        <v>2020000</v>
      </c>
      <c r="H1088" s="195">
        <v>2020000</v>
      </c>
      <c r="I1088" s="212"/>
    </row>
    <row r="1089" spans="1:9" ht="18.75" thickBot="1" x14ac:dyDescent="0.3">
      <c r="A1089" s="188">
        <v>4</v>
      </c>
      <c r="B1089" s="188">
        <v>22020401</v>
      </c>
      <c r="C1089" s="189" t="s">
        <v>3356</v>
      </c>
      <c r="D1089" s="190">
        <v>838400</v>
      </c>
      <c r="E1089" s="190">
        <v>2059050</v>
      </c>
      <c r="F1089" s="190">
        <v>2800000</v>
      </c>
      <c r="G1089" s="195">
        <v>1500000</v>
      </c>
      <c r="H1089" s="195">
        <v>1500000</v>
      </c>
      <c r="I1089" s="212"/>
    </row>
    <row r="1090" spans="1:9" ht="15.75" thickBot="1" x14ac:dyDescent="0.3">
      <c r="A1090" s="188">
        <v>5</v>
      </c>
      <c r="B1090" s="188">
        <v>22020402</v>
      </c>
      <c r="C1090" s="189" t="s">
        <v>3366</v>
      </c>
      <c r="D1090" s="190">
        <v>532891</v>
      </c>
      <c r="E1090" s="190">
        <v>389420</v>
      </c>
      <c r="F1090" s="190">
        <v>2670000</v>
      </c>
      <c r="G1090" s="195">
        <v>1000000</v>
      </c>
      <c r="H1090" s="195">
        <v>1000000</v>
      </c>
      <c r="I1090" s="212"/>
    </row>
    <row r="1091" spans="1:9" ht="15.75" thickBot="1" x14ac:dyDescent="0.3">
      <c r="A1091" s="188">
        <v>6</v>
      </c>
      <c r="B1091" s="188">
        <v>22020501</v>
      </c>
      <c r="C1091" s="189" t="s">
        <v>3370</v>
      </c>
      <c r="D1091" s="190">
        <v>600650</v>
      </c>
      <c r="E1091" s="190">
        <v>830780</v>
      </c>
      <c r="F1091" s="190">
        <v>2000000</v>
      </c>
      <c r="G1091" s="195">
        <v>1500000</v>
      </c>
      <c r="H1091" s="195">
        <v>1500000</v>
      </c>
      <c r="I1091" s="212"/>
    </row>
    <row r="1092" spans="1:9" ht="15.75" thickBot="1" x14ac:dyDescent="0.3">
      <c r="A1092" s="188">
        <v>7</v>
      </c>
      <c r="B1092" s="188">
        <v>22021001</v>
      </c>
      <c r="C1092" s="189" t="s">
        <v>3360</v>
      </c>
      <c r="D1092" s="190">
        <v>390500</v>
      </c>
      <c r="E1092" s="190">
        <v>229300</v>
      </c>
      <c r="F1092" s="190">
        <v>2900000</v>
      </c>
      <c r="G1092" s="195">
        <v>1000000</v>
      </c>
      <c r="H1092" s="195">
        <v>1000000</v>
      </c>
      <c r="I1092" s="212"/>
    </row>
    <row r="1093" spans="1:9" ht="15.75" thickBot="1" x14ac:dyDescent="0.3">
      <c r="A1093" s="188">
        <v>8</v>
      </c>
      <c r="B1093" s="188">
        <v>22021007</v>
      </c>
      <c r="C1093" s="189" t="s">
        <v>3362</v>
      </c>
      <c r="D1093" s="190">
        <v>555760</v>
      </c>
      <c r="E1093" s="190">
        <v>756250</v>
      </c>
      <c r="F1093" s="190">
        <v>2310000</v>
      </c>
      <c r="G1093" s="195">
        <v>1000000</v>
      </c>
      <c r="H1093" s="195">
        <v>1000000</v>
      </c>
      <c r="I1093" s="212"/>
    </row>
    <row r="1094" spans="1:9" ht="15.75" thickBot="1" x14ac:dyDescent="0.3">
      <c r="A1094" s="188">
        <v>9</v>
      </c>
      <c r="B1094" s="188">
        <v>22021041</v>
      </c>
      <c r="C1094" s="189" t="s">
        <v>3398</v>
      </c>
      <c r="D1094" s="190">
        <v>858920</v>
      </c>
      <c r="E1094" s="190">
        <v>73800</v>
      </c>
      <c r="F1094" s="190">
        <v>2200000</v>
      </c>
      <c r="G1094" s="195">
        <v>2000000</v>
      </c>
      <c r="H1094" s="195">
        <v>2000000</v>
      </c>
      <c r="I1094" s="212"/>
    </row>
    <row r="1095" spans="1:9" ht="15.75" thickBot="1" x14ac:dyDescent="0.3">
      <c r="A1095" s="1260" t="s">
        <v>365</v>
      </c>
      <c r="B1095" s="1261"/>
      <c r="C1095" s="1262"/>
      <c r="D1095" s="191">
        <v>7670000</v>
      </c>
      <c r="E1095" s="191">
        <v>6650000</v>
      </c>
      <c r="F1095" s="191">
        <v>24000000</v>
      </c>
      <c r="G1095" s="196">
        <v>15000000</v>
      </c>
      <c r="H1095" s="196">
        <f>SUM(H1086:H1094)</f>
        <v>15000000</v>
      </c>
      <c r="I1095" s="212"/>
    </row>
    <row r="1096" spans="1:9" ht="15" customHeight="1" thickBot="1" x14ac:dyDescent="0.3">
      <c r="A1096" s="187">
        <v>96</v>
      </c>
      <c r="B1096" s="187">
        <v>51400100100</v>
      </c>
      <c r="C1096" s="1257" t="s">
        <v>1612</v>
      </c>
      <c r="D1096" s="1258"/>
      <c r="E1096" s="1258"/>
      <c r="F1096" s="1258"/>
      <c r="G1096" s="1258"/>
      <c r="H1096" s="1258"/>
      <c r="I1096" s="1259"/>
    </row>
    <row r="1097" spans="1:9" ht="15.75" thickBot="1" x14ac:dyDescent="0.3">
      <c r="A1097" s="188">
        <v>1</v>
      </c>
      <c r="B1097" s="188">
        <v>22020102</v>
      </c>
      <c r="C1097" s="189" t="s">
        <v>3349</v>
      </c>
      <c r="D1097" s="190">
        <v>3420600</v>
      </c>
      <c r="E1097" s="190">
        <v>1351000</v>
      </c>
      <c r="F1097" s="190">
        <v>3500000</v>
      </c>
      <c r="G1097" s="195">
        <v>7000000</v>
      </c>
      <c r="H1097" s="195">
        <v>4650000</v>
      </c>
      <c r="I1097" s="212"/>
    </row>
    <row r="1098" spans="1:9" ht="15.75" thickBot="1" x14ac:dyDescent="0.3">
      <c r="A1098" s="188">
        <v>2</v>
      </c>
      <c r="B1098" s="188">
        <v>22020201</v>
      </c>
      <c r="C1098" s="189" t="s">
        <v>3363</v>
      </c>
      <c r="D1098" s="190">
        <v>363000</v>
      </c>
      <c r="E1098" s="190">
        <v>124000</v>
      </c>
      <c r="F1098" s="190">
        <v>500000</v>
      </c>
      <c r="G1098" s="195">
        <v>250000</v>
      </c>
      <c r="H1098" s="195">
        <v>250000</v>
      </c>
      <c r="I1098" s="212"/>
    </row>
    <row r="1099" spans="1:9" ht="15.75" thickBot="1" x14ac:dyDescent="0.3">
      <c r="A1099" s="188">
        <v>3</v>
      </c>
      <c r="B1099" s="188">
        <v>22020202</v>
      </c>
      <c r="C1099" s="189" t="s">
        <v>3350</v>
      </c>
      <c r="D1099" s="190">
        <v>5000</v>
      </c>
      <c r="E1099" s="190">
        <v>20000</v>
      </c>
      <c r="F1099" s="190">
        <v>500000</v>
      </c>
      <c r="G1099" s="195">
        <v>100000</v>
      </c>
      <c r="H1099" s="195">
        <v>100000</v>
      </c>
      <c r="I1099" s="212"/>
    </row>
    <row r="1100" spans="1:9" ht="18.75" thickBot="1" x14ac:dyDescent="0.3">
      <c r="A1100" s="188">
        <v>4</v>
      </c>
      <c r="B1100" s="188">
        <v>22020301</v>
      </c>
      <c r="C1100" s="189" t="s">
        <v>3352</v>
      </c>
      <c r="D1100" s="190">
        <v>353000</v>
      </c>
      <c r="E1100" s="190">
        <v>407000</v>
      </c>
      <c r="F1100" s="190">
        <v>2000000</v>
      </c>
      <c r="G1100" s="195">
        <v>1000000</v>
      </c>
      <c r="H1100" s="195">
        <v>1000000</v>
      </c>
      <c r="I1100" s="212"/>
    </row>
    <row r="1101" spans="1:9" ht="15.75" thickBot="1" x14ac:dyDescent="0.3">
      <c r="A1101" s="188">
        <v>5</v>
      </c>
      <c r="B1101" s="188">
        <v>22020305</v>
      </c>
      <c r="C1101" s="189" t="s">
        <v>3355</v>
      </c>
      <c r="D1101" s="190">
        <v>190000</v>
      </c>
      <c r="E1101" s="190">
        <v>166000</v>
      </c>
      <c r="F1101" s="190">
        <v>1000000</v>
      </c>
      <c r="G1101" s="195">
        <v>500000</v>
      </c>
      <c r="H1101" s="195">
        <v>500000</v>
      </c>
      <c r="I1101" s="212"/>
    </row>
    <row r="1102" spans="1:9" ht="18.75" thickBot="1" x14ac:dyDescent="0.3">
      <c r="A1102" s="188">
        <v>6</v>
      </c>
      <c r="B1102" s="188">
        <v>22020401</v>
      </c>
      <c r="C1102" s="189" t="s">
        <v>3356</v>
      </c>
      <c r="D1102" s="190">
        <v>8783050</v>
      </c>
      <c r="E1102" s="190">
        <v>1916117.5</v>
      </c>
      <c r="F1102" s="190">
        <v>8000000</v>
      </c>
      <c r="G1102" s="195">
        <v>2150000</v>
      </c>
      <c r="H1102" s="195">
        <v>1150000</v>
      </c>
      <c r="I1102" s="212"/>
    </row>
    <row r="1103" spans="1:9" ht="15.75" thickBot="1" x14ac:dyDescent="0.3">
      <c r="A1103" s="188">
        <v>7</v>
      </c>
      <c r="B1103" s="188">
        <v>22020402</v>
      </c>
      <c r="C1103" s="189" t="s">
        <v>3366</v>
      </c>
      <c r="D1103" s="190">
        <v>569150</v>
      </c>
      <c r="E1103" s="190">
        <v>142000</v>
      </c>
      <c r="F1103" s="190">
        <v>3000000</v>
      </c>
      <c r="G1103" s="195">
        <v>1500000</v>
      </c>
      <c r="H1103" s="195">
        <v>1500000</v>
      </c>
      <c r="I1103" s="212"/>
    </row>
    <row r="1104" spans="1:9" ht="15.75" thickBot="1" x14ac:dyDescent="0.3">
      <c r="A1104" s="188">
        <v>8</v>
      </c>
      <c r="B1104" s="188">
        <v>22020501</v>
      </c>
      <c r="C1104" s="189" t="s">
        <v>3370</v>
      </c>
      <c r="D1104" s="190">
        <v>20000</v>
      </c>
      <c r="E1104" s="190">
        <v>221000</v>
      </c>
      <c r="F1104" s="190">
        <v>3000000</v>
      </c>
      <c r="G1104" s="195">
        <v>2000000</v>
      </c>
      <c r="H1104" s="195">
        <v>2000000</v>
      </c>
      <c r="I1104" s="212"/>
    </row>
    <row r="1105" spans="1:9" ht="15.75" thickBot="1" x14ac:dyDescent="0.3">
      <c r="A1105" s="188">
        <v>9</v>
      </c>
      <c r="B1105" s="188">
        <v>22021001</v>
      </c>
      <c r="C1105" s="189" t="s">
        <v>3360</v>
      </c>
      <c r="D1105" s="190">
        <v>311750</v>
      </c>
      <c r="E1105" s="190">
        <v>90000</v>
      </c>
      <c r="F1105" s="190">
        <v>500000</v>
      </c>
      <c r="G1105" s="195">
        <v>1000000</v>
      </c>
      <c r="H1105" s="195">
        <v>1000000</v>
      </c>
      <c r="I1105" s="212"/>
    </row>
    <row r="1106" spans="1:9" ht="15.75" thickBot="1" x14ac:dyDescent="0.3">
      <c r="A1106" s="188">
        <v>10</v>
      </c>
      <c r="B1106" s="188">
        <v>22021007</v>
      </c>
      <c r="C1106" s="189" t="s">
        <v>3362</v>
      </c>
      <c r="D1106" s="190">
        <v>1953500</v>
      </c>
      <c r="E1106" s="190">
        <v>720000</v>
      </c>
      <c r="F1106" s="190">
        <v>3000000</v>
      </c>
      <c r="G1106" s="195">
        <v>2500000</v>
      </c>
      <c r="H1106" s="195">
        <v>1500000</v>
      </c>
      <c r="I1106" s="212"/>
    </row>
    <row r="1107" spans="1:9" ht="15.75" thickBot="1" x14ac:dyDescent="0.3">
      <c r="A1107" s="1260" t="s">
        <v>365</v>
      </c>
      <c r="B1107" s="1261"/>
      <c r="C1107" s="1262"/>
      <c r="D1107" s="191">
        <v>15969050</v>
      </c>
      <c r="E1107" s="191">
        <v>5157117.5</v>
      </c>
      <c r="F1107" s="191">
        <v>25000000</v>
      </c>
      <c r="G1107" s="196">
        <v>18000000</v>
      </c>
      <c r="H1107" s="196">
        <f>SUM(H1097:H1106)</f>
        <v>13650000</v>
      </c>
      <c r="I1107" s="212"/>
    </row>
    <row r="1108" spans="1:9" ht="15" customHeight="1" thickBot="1" x14ac:dyDescent="0.3">
      <c r="A1108" s="187">
        <v>97</v>
      </c>
      <c r="B1108" s="187">
        <v>51400100200</v>
      </c>
      <c r="C1108" s="1257" t="s">
        <v>11</v>
      </c>
      <c r="D1108" s="1258"/>
      <c r="E1108" s="1258"/>
      <c r="F1108" s="1258"/>
      <c r="G1108" s="1258"/>
      <c r="H1108" s="1258"/>
      <c r="I1108" s="1259"/>
    </row>
    <row r="1109" spans="1:9" ht="15.75" thickBot="1" x14ac:dyDescent="0.3">
      <c r="A1109" s="188">
        <v>1</v>
      </c>
      <c r="B1109" s="188">
        <v>22020102</v>
      </c>
      <c r="C1109" s="189" t="s">
        <v>3349</v>
      </c>
      <c r="D1109" s="190">
        <v>572700</v>
      </c>
      <c r="E1109" s="190">
        <v>200000</v>
      </c>
      <c r="F1109" s="190">
        <v>600000</v>
      </c>
      <c r="G1109" s="195">
        <v>600000</v>
      </c>
      <c r="H1109" s="190">
        <v>600000</v>
      </c>
      <c r="I1109" s="212"/>
    </row>
    <row r="1110" spans="1:9" ht="15.75" thickBot="1" x14ac:dyDescent="0.3">
      <c r="A1110" s="188">
        <v>2</v>
      </c>
      <c r="B1110" s="188">
        <v>22020202</v>
      </c>
      <c r="C1110" s="189" t="s">
        <v>3350</v>
      </c>
      <c r="D1110" s="190">
        <v>49500</v>
      </c>
      <c r="E1110" s="190">
        <v>25000</v>
      </c>
      <c r="F1110" s="190">
        <v>50000</v>
      </c>
      <c r="G1110" s="195">
        <v>100000</v>
      </c>
      <c r="H1110" s="190">
        <v>50000</v>
      </c>
      <c r="I1110" s="212"/>
    </row>
    <row r="1111" spans="1:9" ht="18.75" thickBot="1" x14ac:dyDescent="0.3">
      <c r="A1111" s="188">
        <v>3</v>
      </c>
      <c r="B1111" s="188">
        <v>22020301</v>
      </c>
      <c r="C1111" s="189" t="s">
        <v>3352</v>
      </c>
      <c r="D1111" s="190">
        <v>100000</v>
      </c>
      <c r="E1111" s="190">
        <v>50000</v>
      </c>
      <c r="F1111" s="190">
        <v>150000</v>
      </c>
      <c r="G1111" s="195">
        <v>600000</v>
      </c>
      <c r="H1111" s="190">
        <v>150000</v>
      </c>
      <c r="I1111" s="212"/>
    </row>
    <row r="1112" spans="1:9" ht="15.75" thickBot="1" x14ac:dyDescent="0.3">
      <c r="A1112" s="188">
        <v>4</v>
      </c>
      <c r="B1112" s="188">
        <v>22020305</v>
      </c>
      <c r="C1112" s="189" t="s">
        <v>3355</v>
      </c>
      <c r="D1112" s="190">
        <v>30000</v>
      </c>
      <c r="E1112" s="190">
        <v>10000</v>
      </c>
      <c r="F1112" s="190">
        <v>100000</v>
      </c>
      <c r="G1112" s="195">
        <v>100000</v>
      </c>
      <c r="H1112" s="190">
        <v>100000</v>
      </c>
      <c r="I1112" s="212"/>
    </row>
    <row r="1113" spans="1:9" ht="18.75" thickBot="1" x14ac:dyDescent="0.3">
      <c r="A1113" s="188">
        <v>5</v>
      </c>
      <c r="B1113" s="188">
        <v>22020401</v>
      </c>
      <c r="C1113" s="189" t="s">
        <v>3356</v>
      </c>
      <c r="D1113" s="190">
        <v>69000</v>
      </c>
      <c r="E1113" s="190">
        <v>100000</v>
      </c>
      <c r="F1113" s="190">
        <v>150000</v>
      </c>
      <c r="G1113" s="195">
        <v>400000</v>
      </c>
      <c r="H1113" s="190">
        <v>150000</v>
      </c>
      <c r="I1113" s="212"/>
    </row>
    <row r="1114" spans="1:9" ht="15.75" thickBot="1" x14ac:dyDescent="0.3">
      <c r="A1114" s="188">
        <v>6</v>
      </c>
      <c r="B1114" s="188">
        <v>22020402</v>
      </c>
      <c r="C1114" s="189" t="s">
        <v>3366</v>
      </c>
      <c r="D1114" s="190">
        <v>200000</v>
      </c>
      <c r="E1114" s="190">
        <v>20000</v>
      </c>
      <c r="F1114" s="190">
        <v>150000</v>
      </c>
      <c r="G1114" s="195">
        <v>100000</v>
      </c>
      <c r="H1114" s="190">
        <v>150000</v>
      </c>
      <c r="I1114" s="212"/>
    </row>
    <row r="1115" spans="1:9" ht="15.75" thickBot="1" x14ac:dyDescent="0.3">
      <c r="A1115" s="188">
        <v>7</v>
      </c>
      <c r="B1115" s="188">
        <v>22020501</v>
      </c>
      <c r="C1115" s="189" t="s">
        <v>3370</v>
      </c>
      <c r="D1115" s="190">
        <v>300000</v>
      </c>
      <c r="E1115" s="190">
        <v>473000</v>
      </c>
      <c r="F1115" s="190">
        <v>800000</v>
      </c>
      <c r="G1115" s="195">
        <v>2500000</v>
      </c>
      <c r="H1115" s="190">
        <v>800000</v>
      </c>
      <c r="I1115" s="212"/>
    </row>
    <row r="1116" spans="1:9" ht="15.75" thickBot="1" x14ac:dyDescent="0.3">
      <c r="A1116" s="188">
        <v>8</v>
      </c>
      <c r="B1116" s="188">
        <v>22020803</v>
      </c>
      <c r="C1116" s="189" t="s">
        <v>3373</v>
      </c>
      <c r="D1116" s="190">
        <v>221300</v>
      </c>
      <c r="E1116" s="190">
        <v>150000</v>
      </c>
      <c r="F1116" s="190">
        <v>400000</v>
      </c>
      <c r="G1116" s="195">
        <v>500000</v>
      </c>
      <c r="H1116" s="190">
        <v>400000</v>
      </c>
      <c r="I1116" s="212"/>
    </row>
    <row r="1117" spans="1:9" ht="15.75" thickBot="1" x14ac:dyDescent="0.3">
      <c r="A1117" s="188">
        <v>9</v>
      </c>
      <c r="B1117" s="188">
        <v>22021001</v>
      </c>
      <c r="C1117" s="189" t="s">
        <v>3360</v>
      </c>
      <c r="D1117" s="190">
        <v>64000</v>
      </c>
      <c r="E1117" s="190">
        <v>10000</v>
      </c>
      <c r="F1117" s="190">
        <v>100000</v>
      </c>
      <c r="G1117" s="195">
        <v>100000</v>
      </c>
      <c r="H1117" s="190">
        <v>100000</v>
      </c>
      <c r="I1117" s="212"/>
    </row>
    <row r="1118" spans="1:9" ht="15.75" thickBot="1" x14ac:dyDescent="0.3">
      <c r="A1118" s="188">
        <v>10</v>
      </c>
      <c r="B1118" s="188">
        <v>22021007</v>
      </c>
      <c r="C1118" s="189" t="s">
        <v>3362</v>
      </c>
      <c r="D1118" s="190">
        <v>3469500</v>
      </c>
      <c r="E1118" s="190">
        <v>685000</v>
      </c>
      <c r="F1118" s="190">
        <v>3500000</v>
      </c>
      <c r="G1118" s="195">
        <v>5000000</v>
      </c>
      <c r="H1118" s="190">
        <v>2700000</v>
      </c>
      <c r="I1118" s="212"/>
    </row>
    <row r="1119" spans="1:9" ht="15.75" thickBot="1" x14ac:dyDescent="0.3">
      <c r="A1119" s="1260" t="s">
        <v>365</v>
      </c>
      <c r="B1119" s="1261"/>
      <c r="C1119" s="1262"/>
      <c r="D1119" s="191">
        <v>5076000</v>
      </c>
      <c r="E1119" s="191">
        <v>1723000</v>
      </c>
      <c r="F1119" s="191">
        <v>6000000</v>
      </c>
      <c r="G1119" s="196">
        <v>10000000</v>
      </c>
      <c r="H1119" s="196">
        <f>SUM(H1109:H1118)</f>
        <v>5200000</v>
      </c>
      <c r="I1119" s="212"/>
    </row>
    <row r="1120" spans="1:9" ht="15.75" thickBot="1" x14ac:dyDescent="0.3">
      <c r="A1120" s="187">
        <v>98</v>
      </c>
      <c r="B1120" s="187">
        <v>51700100200</v>
      </c>
      <c r="C1120" s="1257" t="s">
        <v>3175</v>
      </c>
      <c r="D1120" s="1258"/>
      <c r="E1120" s="1258"/>
      <c r="F1120" s="1258"/>
      <c r="G1120" s="1258"/>
      <c r="H1120" s="1258"/>
      <c r="I1120" s="1259"/>
    </row>
    <row r="1121" spans="1:9" ht="15.75" thickBot="1" x14ac:dyDescent="0.3">
      <c r="A1121" s="188">
        <v>1</v>
      </c>
      <c r="B1121" s="188">
        <v>22020102</v>
      </c>
      <c r="C1121" s="189" t="s">
        <v>3349</v>
      </c>
      <c r="D1121" s="190">
        <v>540000</v>
      </c>
      <c r="E1121" s="192">
        <v>0</v>
      </c>
      <c r="F1121" s="190">
        <v>2500000</v>
      </c>
      <c r="G1121" s="195">
        <v>1500000</v>
      </c>
      <c r="H1121" s="195">
        <v>1000000</v>
      </c>
      <c r="I1121" s="212"/>
    </row>
    <row r="1122" spans="1:9" ht="15.75" thickBot="1" x14ac:dyDescent="0.3">
      <c r="A1122" s="188">
        <v>2</v>
      </c>
      <c r="B1122" s="188">
        <v>22020202</v>
      </c>
      <c r="C1122" s="189" t="s">
        <v>3350</v>
      </c>
      <c r="D1122" s="190">
        <v>195425</v>
      </c>
      <c r="E1122" s="192">
        <v>0</v>
      </c>
      <c r="F1122" s="190">
        <v>50000</v>
      </c>
      <c r="G1122" s="195">
        <v>100000</v>
      </c>
      <c r="H1122" s="195">
        <v>100000</v>
      </c>
      <c r="I1122" s="212"/>
    </row>
    <row r="1123" spans="1:9" ht="18.75" thickBot="1" x14ac:dyDescent="0.3">
      <c r="A1123" s="188">
        <v>3</v>
      </c>
      <c r="B1123" s="188">
        <v>22020301</v>
      </c>
      <c r="C1123" s="189" t="s">
        <v>3352</v>
      </c>
      <c r="D1123" s="190">
        <v>620000</v>
      </c>
      <c r="E1123" s="192">
        <v>0</v>
      </c>
      <c r="F1123" s="190">
        <v>1000000</v>
      </c>
      <c r="G1123" s="195">
        <v>1000000</v>
      </c>
      <c r="H1123" s="195">
        <v>500000</v>
      </c>
      <c r="I1123" s="212"/>
    </row>
    <row r="1124" spans="1:9" ht="18.75" thickBot="1" x14ac:dyDescent="0.3">
      <c r="A1124" s="188">
        <v>4</v>
      </c>
      <c r="B1124" s="188">
        <v>22020401</v>
      </c>
      <c r="C1124" s="189" t="s">
        <v>3356</v>
      </c>
      <c r="D1124" s="190">
        <v>420000</v>
      </c>
      <c r="E1124" s="192">
        <v>0</v>
      </c>
      <c r="F1124" s="190">
        <v>1500000</v>
      </c>
      <c r="G1124" s="195">
        <v>1000000</v>
      </c>
      <c r="H1124" s="195">
        <v>500000</v>
      </c>
      <c r="I1124" s="212"/>
    </row>
    <row r="1125" spans="1:9" ht="15.75" thickBot="1" x14ac:dyDescent="0.3">
      <c r="A1125" s="188">
        <v>5</v>
      </c>
      <c r="B1125" s="188">
        <v>22020402</v>
      </c>
      <c r="C1125" s="189" t="s">
        <v>3366</v>
      </c>
      <c r="D1125" s="190">
        <v>420000</v>
      </c>
      <c r="E1125" s="192">
        <v>0</v>
      </c>
      <c r="F1125" s="190">
        <v>500000</v>
      </c>
      <c r="G1125" s="195">
        <v>600000</v>
      </c>
      <c r="H1125" s="195">
        <v>400000</v>
      </c>
      <c r="I1125" s="212"/>
    </row>
    <row r="1126" spans="1:9" ht="15.75" thickBot="1" x14ac:dyDescent="0.3">
      <c r="A1126" s="188">
        <v>6</v>
      </c>
      <c r="B1126" s="188">
        <v>22021001</v>
      </c>
      <c r="C1126" s="189" t="s">
        <v>3360</v>
      </c>
      <c r="D1126" s="190">
        <v>150000</v>
      </c>
      <c r="E1126" s="192">
        <v>0</v>
      </c>
      <c r="F1126" s="190">
        <v>250000</v>
      </c>
      <c r="G1126" s="195">
        <v>150000</v>
      </c>
      <c r="H1126" s="195">
        <v>150000</v>
      </c>
      <c r="I1126" s="212"/>
    </row>
    <row r="1127" spans="1:9" ht="15.75" thickBot="1" x14ac:dyDescent="0.3">
      <c r="A1127" s="188">
        <v>7</v>
      </c>
      <c r="B1127" s="188">
        <v>22021007</v>
      </c>
      <c r="C1127" s="189" t="s">
        <v>3362</v>
      </c>
      <c r="D1127" s="190">
        <v>526000</v>
      </c>
      <c r="E1127" s="192">
        <v>0</v>
      </c>
      <c r="F1127" s="190">
        <v>200000</v>
      </c>
      <c r="G1127" s="195">
        <v>150000</v>
      </c>
      <c r="H1127" s="195">
        <v>150000</v>
      </c>
      <c r="I1127" s="212"/>
    </row>
    <row r="1128" spans="1:9" ht="15.75" thickBot="1" x14ac:dyDescent="0.3">
      <c r="A1128" s="1260" t="s">
        <v>365</v>
      </c>
      <c r="B1128" s="1261"/>
      <c r="C1128" s="1262"/>
      <c r="D1128" s="191">
        <v>2871425</v>
      </c>
      <c r="E1128" s="193">
        <v>0</v>
      </c>
      <c r="F1128" s="191">
        <v>6000000</v>
      </c>
      <c r="G1128" s="196">
        <v>4500000</v>
      </c>
      <c r="H1128" s="196">
        <f>SUM(H1121:H1127)</f>
        <v>2800000</v>
      </c>
      <c r="I1128" s="212"/>
    </row>
    <row r="1129" spans="1:9" ht="15" customHeight="1" thickBot="1" x14ac:dyDescent="0.3">
      <c r="A1129" s="187">
        <v>99</v>
      </c>
      <c r="B1129" s="187">
        <v>51700100300</v>
      </c>
      <c r="C1129" s="1257" t="s">
        <v>1996</v>
      </c>
      <c r="D1129" s="1258"/>
      <c r="E1129" s="1258"/>
      <c r="F1129" s="1258"/>
      <c r="G1129" s="1258"/>
      <c r="H1129" s="1258"/>
      <c r="I1129" s="1259"/>
    </row>
    <row r="1130" spans="1:9" ht="15.75" thickBot="1" x14ac:dyDescent="0.3">
      <c r="A1130" s="188">
        <v>1</v>
      </c>
      <c r="B1130" s="188">
        <v>22020102</v>
      </c>
      <c r="C1130" s="189" t="s">
        <v>3349</v>
      </c>
      <c r="D1130" s="192">
        <v>0</v>
      </c>
      <c r="E1130" s="192">
        <v>0</v>
      </c>
      <c r="F1130" s="190">
        <v>270000</v>
      </c>
      <c r="G1130" s="195">
        <v>1125000</v>
      </c>
      <c r="H1130" s="195">
        <v>425000</v>
      </c>
      <c r="I1130" s="212"/>
    </row>
    <row r="1131" spans="1:9" ht="15.75" thickBot="1" x14ac:dyDescent="0.3">
      <c r="A1131" s="188">
        <v>2</v>
      </c>
      <c r="B1131" s="188">
        <v>22020202</v>
      </c>
      <c r="C1131" s="189" t="s">
        <v>3350</v>
      </c>
      <c r="D1131" s="192">
        <v>0</v>
      </c>
      <c r="E1131" s="192">
        <v>0</v>
      </c>
      <c r="F1131" s="190">
        <v>60000</v>
      </c>
      <c r="G1131" s="195">
        <v>250000</v>
      </c>
      <c r="H1131" s="195">
        <v>150000</v>
      </c>
      <c r="I1131" s="212"/>
    </row>
    <row r="1132" spans="1:9" ht="18.75" thickBot="1" x14ac:dyDescent="0.3">
      <c r="A1132" s="188">
        <v>3</v>
      </c>
      <c r="B1132" s="188">
        <v>22020301</v>
      </c>
      <c r="C1132" s="189" t="s">
        <v>3352</v>
      </c>
      <c r="D1132" s="192">
        <v>0</v>
      </c>
      <c r="E1132" s="192">
        <v>0</v>
      </c>
      <c r="F1132" s="190">
        <v>180000</v>
      </c>
      <c r="G1132" s="195">
        <v>750000</v>
      </c>
      <c r="H1132" s="195">
        <v>150000</v>
      </c>
      <c r="I1132" s="212"/>
    </row>
    <row r="1133" spans="1:9" ht="15.75" thickBot="1" x14ac:dyDescent="0.3">
      <c r="A1133" s="188">
        <v>4</v>
      </c>
      <c r="B1133" s="188">
        <v>22020305</v>
      </c>
      <c r="C1133" s="189" t="s">
        <v>3355</v>
      </c>
      <c r="D1133" s="192">
        <v>0</v>
      </c>
      <c r="E1133" s="192">
        <v>0</v>
      </c>
      <c r="F1133" s="190">
        <v>80000</v>
      </c>
      <c r="G1133" s="195">
        <v>336000</v>
      </c>
      <c r="H1133" s="195">
        <v>336000</v>
      </c>
      <c r="I1133" s="212"/>
    </row>
    <row r="1134" spans="1:9" ht="18.75" thickBot="1" x14ac:dyDescent="0.3">
      <c r="A1134" s="188">
        <v>5</v>
      </c>
      <c r="B1134" s="188">
        <v>22020401</v>
      </c>
      <c r="C1134" s="189" t="s">
        <v>3356</v>
      </c>
      <c r="D1134" s="192">
        <v>0</v>
      </c>
      <c r="E1134" s="192">
        <v>0</v>
      </c>
      <c r="F1134" s="190">
        <v>130000</v>
      </c>
      <c r="G1134" s="195">
        <v>541000</v>
      </c>
      <c r="H1134" s="195">
        <v>341000</v>
      </c>
      <c r="I1134" s="212"/>
    </row>
    <row r="1135" spans="1:9" ht="15.75" thickBot="1" x14ac:dyDescent="0.3">
      <c r="A1135" s="188">
        <v>6</v>
      </c>
      <c r="B1135" s="188">
        <v>22020402</v>
      </c>
      <c r="C1135" s="189" t="s">
        <v>3366</v>
      </c>
      <c r="D1135" s="192">
        <v>0</v>
      </c>
      <c r="E1135" s="192">
        <v>0</v>
      </c>
      <c r="F1135" s="190">
        <v>150000</v>
      </c>
      <c r="G1135" s="195">
        <v>625000</v>
      </c>
      <c r="H1135" s="195">
        <v>325000</v>
      </c>
      <c r="I1135" s="212"/>
    </row>
    <row r="1136" spans="1:9" ht="15.75" thickBot="1" x14ac:dyDescent="0.3">
      <c r="A1136" s="188">
        <v>7</v>
      </c>
      <c r="B1136" s="188">
        <v>22020501</v>
      </c>
      <c r="C1136" s="189" t="s">
        <v>3370</v>
      </c>
      <c r="D1136" s="192">
        <v>0</v>
      </c>
      <c r="E1136" s="192">
        <v>0</v>
      </c>
      <c r="F1136" s="190">
        <v>120000</v>
      </c>
      <c r="G1136" s="195">
        <v>500000</v>
      </c>
      <c r="H1136" s="195">
        <v>400000</v>
      </c>
      <c r="I1136" s="212"/>
    </row>
    <row r="1137" spans="1:9" ht="15.75" thickBot="1" x14ac:dyDescent="0.3">
      <c r="A1137" s="188">
        <v>8</v>
      </c>
      <c r="B1137" s="188">
        <v>22021001</v>
      </c>
      <c r="C1137" s="189" t="s">
        <v>3360</v>
      </c>
      <c r="D1137" s="192">
        <v>0</v>
      </c>
      <c r="E1137" s="192">
        <v>0</v>
      </c>
      <c r="F1137" s="190">
        <v>110000</v>
      </c>
      <c r="G1137" s="195">
        <v>457000</v>
      </c>
      <c r="H1137" s="195">
        <v>257000</v>
      </c>
      <c r="I1137" s="212"/>
    </row>
    <row r="1138" spans="1:9" ht="15.75" thickBot="1" x14ac:dyDescent="0.3">
      <c r="A1138" s="188">
        <v>9</v>
      </c>
      <c r="B1138" s="188">
        <v>22021007</v>
      </c>
      <c r="C1138" s="189" t="s">
        <v>3362</v>
      </c>
      <c r="D1138" s="192">
        <v>0</v>
      </c>
      <c r="E1138" s="192">
        <v>0</v>
      </c>
      <c r="F1138" s="190">
        <v>100000</v>
      </c>
      <c r="G1138" s="195">
        <v>416000</v>
      </c>
      <c r="H1138" s="195">
        <v>216000</v>
      </c>
      <c r="I1138" s="212"/>
    </row>
    <row r="1139" spans="1:9" ht="15.75" thickBot="1" x14ac:dyDescent="0.3">
      <c r="A1139" s="1260" t="s">
        <v>365</v>
      </c>
      <c r="B1139" s="1261"/>
      <c r="C1139" s="1262"/>
      <c r="D1139" s="193">
        <v>0</v>
      </c>
      <c r="E1139" s="193">
        <v>0</v>
      </c>
      <c r="F1139" s="191">
        <v>1200000</v>
      </c>
      <c r="G1139" s="196">
        <v>5000000</v>
      </c>
      <c r="H1139" s="196">
        <f>SUM(H1130:H1138)</f>
        <v>2600000</v>
      </c>
      <c r="I1139" s="212"/>
    </row>
    <row r="1140" spans="1:9" ht="15" customHeight="1" thickBot="1" x14ac:dyDescent="0.3">
      <c r="A1140" s="187">
        <v>100</v>
      </c>
      <c r="B1140" s="187">
        <v>51700100100</v>
      </c>
      <c r="C1140" s="1257" t="s">
        <v>941</v>
      </c>
      <c r="D1140" s="1258"/>
      <c r="E1140" s="1258"/>
      <c r="F1140" s="1258"/>
      <c r="G1140" s="1258"/>
      <c r="H1140" s="1258"/>
      <c r="I1140" s="1259"/>
    </row>
    <row r="1141" spans="1:9" ht="15.75" thickBot="1" x14ac:dyDescent="0.3">
      <c r="A1141" s="188">
        <v>1</v>
      </c>
      <c r="B1141" s="188">
        <v>22020102</v>
      </c>
      <c r="C1141" s="189" t="s">
        <v>3349</v>
      </c>
      <c r="D1141" s="190">
        <v>3202500</v>
      </c>
      <c r="E1141" s="190">
        <v>4270000</v>
      </c>
      <c r="F1141" s="190">
        <v>7000000</v>
      </c>
      <c r="G1141" s="195">
        <v>6500000</v>
      </c>
      <c r="H1141" s="195">
        <v>6500000</v>
      </c>
      <c r="I1141" s="212"/>
    </row>
    <row r="1142" spans="1:9" ht="15.75" thickBot="1" x14ac:dyDescent="0.3">
      <c r="A1142" s="188">
        <v>2</v>
      </c>
      <c r="B1142" s="188">
        <v>22020202</v>
      </c>
      <c r="C1142" s="189" t="s">
        <v>3350</v>
      </c>
      <c r="D1142" s="190">
        <v>457500</v>
      </c>
      <c r="E1142" s="190">
        <v>600000</v>
      </c>
      <c r="F1142" s="190">
        <v>1000000</v>
      </c>
      <c r="G1142" s="195">
        <v>1000000</v>
      </c>
      <c r="H1142" s="195">
        <v>1000000</v>
      </c>
      <c r="I1142" s="212"/>
    </row>
    <row r="1143" spans="1:9" ht="18.75" thickBot="1" x14ac:dyDescent="0.3">
      <c r="A1143" s="188">
        <v>3</v>
      </c>
      <c r="B1143" s="188">
        <v>22020301</v>
      </c>
      <c r="C1143" s="189" t="s">
        <v>3352</v>
      </c>
      <c r="D1143" s="190">
        <v>2745000</v>
      </c>
      <c r="E1143" s="190">
        <v>3350000</v>
      </c>
      <c r="F1143" s="190">
        <v>5500000</v>
      </c>
      <c r="G1143" s="195">
        <v>5000000</v>
      </c>
      <c r="H1143" s="195">
        <v>5000000</v>
      </c>
      <c r="I1143" s="212"/>
    </row>
    <row r="1144" spans="1:9" ht="15.75" thickBot="1" x14ac:dyDescent="0.3">
      <c r="A1144" s="188">
        <v>4</v>
      </c>
      <c r="B1144" s="188">
        <v>22020306</v>
      </c>
      <c r="C1144" s="189" t="s">
        <v>3383</v>
      </c>
      <c r="D1144" s="190">
        <v>443775</v>
      </c>
      <c r="E1144" s="190">
        <v>400000</v>
      </c>
      <c r="F1144" s="190">
        <v>600000</v>
      </c>
      <c r="G1144" s="195">
        <v>500000</v>
      </c>
      <c r="H1144" s="195">
        <v>500000</v>
      </c>
      <c r="I1144" s="212"/>
    </row>
    <row r="1145" spans="1:9" ht="18.75" thickBot="1" x14ac:dyDescent="0.3">
      <c r="A1145" s="188">
        <v>5</v>
      </c>
      <c r="B1145" s="188">
        <v>22020401</v>
      </c>
      <c r="C1145" s="189" t="s">
        <v>3356</v>
      </c>
      <c r="D1145" s="190">
        <v>1830000</v>
      </c>
      <c r="E1145" s="190">
        <v>2130000</v>
      </c>
      <c r="F1145" s="190">
        <v>3500000</v>
      </c>
      <c r="G1145" s="195">
        <v>3500000</v>
      </c>
      <c r="H1145" s="195">
        <v>1825000</v>
      </c>
      <c r="I1145" s="212"/>
    </row>
    <row r="1146" spans="1:9" ht="15.75" thickBot="1" x14ac:dyDescent="0.3">
      <c r="A1146" s="188">
        <v>6</v>
      </c>
      <c r="B1146" s="188">
        <v>22020402</v>
      </c>
      <c r="C1146" s="189" t="s">
        <v>3366</v>
      </c>
      <c r="D1146" s="190">
        <v>915000</v>
      </c>
      <c r="E1146" s="190">
        <v>850000</v>
      </c>
      <c r="F1146" s="190">
        <v>1400000</v>
      </c>
      <c r="G1146" s="195">
        <v>1500000</v>
      </c>
      <c r="H1146" s="195">
        <v>1000000</v>
      </c>
      <c r="I1146" s="212"/>
    </row>
    <row r="1147" spans="1:9" ht="15.75" thickBot="1" x14ac:dyDescent="0.3">
      <c r="A1147" s="188">
        <v>7</v>
      </c>
      <c r="B1147" s="188">
        <v>22020501</v>
      </c>
      <c r="C1147" s="189" t="s">
        <v>3370</v>
      </c>
      <c r="D1147" s="190">
        <v>2287500</v>
      </c>
      <c r="E1147" s="190">
        <v>3569285</v>
      </c>
      <c r="F1147" s="190">
        <v>3000000</v>
      </c>
      <c r="G1147" s="195">
        <v>2500000</v>
      </c>
      <c r="H1147" s="195">
        <v>2000000</v>
      </c>
      <c r="I1147" s="212"/>
    </row>
    <row r="1148" spans="1:9" ht="15.75" thickBot="1" x14ac:dyDescent="0.3">
      <c r="A1148" s="188">
        <v>8</v>
      </c>
      <c r="B1148" s="188">
        <v>22021001</v>
      </c>
      <c r="C1148" s="189" t="s">
        <v>3360</v>
      </c>
      <c r="D1148" s="190">
        <v>1157475</v>
      </c>
      <c r="E1148" s="190">
        <v>1220000</v>
      </c>
      <c r="F1148" s="190">
        <v>2000000</v>
      </c>
      <c r="G1148" s="195">
        <v>1500000</v>
      </c>
      <c r="H1148" s="195">
        <v>1000000</v>
      </c>
      <c r="I1148" s="212"/>
    </row>
    <row r="1149" spans="1:9" ht="15.75" thickBot="1" x14ac:dyDescent="0.3">
      <c r="A1149" s="188">
        <v>9</v>
      </c>
      <c r="B1149" s="188">
        <v>22021007</v>
      </c>
      <c r="C1149" s="189" t="s">
        <v>3362</v>
      </c>
      <c r="D1149" s="190">
        <v>686250</v>
      </c>
      <c r="E1149" s="190">
        <v>600000</v>
      </c>
      <c r="F1149" s="190">
        <v>1000000</v>
      </c>
      <c r="G1149" s="195">
        <v>1000000</v>
      </c>
      <c r="H1149" s="195">
        <v>1000000</v>
      </c>
      <c r="I1149" s="212"/>
    </row>
    <row r="1150" spans="1:9" ht="15.75" thickBot="1" x14ac:dyDescent="0.3">
      <c r="A1150" s="1260" t="s">
        <v>365</v>
      </c>
      <c r="B1150" s="1261"/>
      <c r="C1150" s="1262"/>
      <c r="D1150" s="191">
        <v>13725000</v>
      </c>
      <c r="E1150" s="191">
        <v>16989285</v>
      </c>
      <c r="F1150" s="191">
        <v>25000000</v>
      </c>
      <c r="G1150" s="196">
        <v>23000000</v>
      </c>
      <c r="H1150" s="196">
        <f>SUM(H1141:H1149)</f>
        <v>19825000</v>
      </c>
      <c r="I1150" s="212"/>
    </row>
    <row r="1151" spans="1:9" ht="15" customHeight="1" thickBot="1" x14ac:dyDescent="0.3">
      <c r="A1151" s="187">
        <v>101</v>
      </c>
      <c r="B1151" s="187">
        <v>51700300100</v>
      </c>
      <c r="C1151" s="1257" t="s">
        <v>2669</v>
      </c>
      <c r="D1151" s="1258"/>
      <c r="E1151" s="1258"/>
      <c r="F1151" s="1258"/>
      <c r="G1151" s="1258"/>
      <c r="H1151" s="1258"/>
      <c r="I1151" s="1259"/>
    </row>
    <row r="1152" spans="1:9" ht="15.75" thickBot="1" x14ac:dyDescent="0.3">
      <c r="A1152" s="188">
        <v>1</v>
      </c>
      <c r="B1152" s="188">
        <v>22020102</v>
      </c>
      <c r="C1152" s="189" t="s">
        <v>3349</v>
      </c>
      <c r="D1152" s="190">
        <v>4238832</v>
      </c>
      <c r="E1152" s="190">
        <v>5600000</v>
      </c>
      <c r="F1152" s="190">
        <v>11000000</v>
      </c>
      <c r="G1152" s="195">
        <v>6000000</v>
      </c>
      <c r="H1152" s="195">
        <v>6000000</v>
      </c>
      <c r="I1152" s="212"/>
    </row>
    <row r="1153" spans="1:9" ht="15.75" thickBot="1" x14ac:dyDescent="0.3">
      <c r="A1153" s="188">
        <v>2</v>
      </c>
      <c r="B1153" s="188">
        <v>22020201</v>
      </c>
      <c r="C1153" s="189" t="s">
        <v>3363</v>
      </c>
      <c r="D1153" s="190">
        <v>637000</v>
      </c>
      <c r="E1153" s="190">
        <v>800000</v>
      </c>
      <c r="F1153" s="190">
        <v>1000000</v>
      </c>
      <c r="G1153" s="195">
        <v>2500000</v>
      </c>
      <c r="H1153" s="195">
        <v>2500000</v>
      </c>
      <c r="I1153" s="212"/>
    </row>
    <row r="1154" spans="1:9" ht="15.75" thickBot="1" x14ac:dyDescent="0.3">
      <c r="A1154" s="188">
        <v>3</v>
      </c>
      <c r="B1154" s="188">
        <v>22020202</v>
      </c>
      <c r="C1154" s="189" t="s">
        <v>3350</v>
      </c>
      <c r="D1154" s="190">
        <v>1362000</v>
      </c>
      <c r="E1154" s="190">
        <v>800000</v>
      </c>
      <c r="F1154" s="190">
        <v>1000000</v>
      </c>
      <c r="G1154" s="195">
        <v>2000000</v>
      </c>
      <c r="H1154" s="195">
        <v>2000000</v>
      </c>
      <c r="I1154" s="212"/>
    </row>
    <row r="1155" spans="1:9" ht="18.75" thickBot="1" x14ac:dyDescent="0.3">
      <c r="A1155" s="188">
        <v>4</v>
      </c>
      <c r="B1155" s="188">
        <v>22020301</v>
      </c>
      <c r="C1155" s="189" t="s">
        <v>3352</v>
      </c>
      <c r="D1155" s="190">
        <v>1912000</v>
      </c>
      <c r="E1155" s="190">
        <v>1973328</v>
      </c>
      <c r="F1155" s="190">
        <v>2500000</v>
      </c>
      <c r="G1155" s="195">
        <v>2500000</v>
      </c>
      <c r="H1155" s="195">
        <v>2500000</v>
      </c>
      <c r="I1155" s="212"/>
    </row>
    <row r="1156" spans="1:9" ht="15.75" thickBot="1" x14ac:dyDescent="0.3">
      <c r="A1156" s="188">
        <v>5</v>
      </c>
      <c r="B1156" s="188">
        <v>22020305</v>
      </c>
      <c r="C1156" s="189" t="s">
        <v>3355</v>
      </c>
      <c r="D1156" s="190">
        <v>1442000</v>
      </c>
      <c r="E1156" s="190">
        <v>800000</v>
      </c>
      <c r="F1156" s="190">
        <v>1500000</v>
      </c>
      <c r="G1156" s="195">
        <v>1500000</v>
      </c>
      <c r="H1156" s="195">
        <v>1500000</v>
      </c>
      <c r="I1156" s="212"/>
    </row>
    <row r="1157" spans="1:9" ht="18.75" thickBot="1" x14ac:dyDescent="0.3">
      <c r="A1157" s="188">
        <v>6</v>
      </c>
      <c r="B1157" s="188">
        <v>22020401</v>
      </c>
      <c r="C1157" s="189" t="s">
        <v>3356</v>
      </c>
      <c r="D1157" s="190">
        <v>4537000</v>
      </c>
      <c r="E1157" s="190">
        <v>4000000</v>
      </c>
      <c r="F1157" s="190">
        <v>4500000</v>
      </c>
      <c r="G1157" s="195">
        <v>3500000</v>
      </c>
      <c r="H1157" s="195">
        <v>3500000</v>
      </c>
      <c r="I1157" s="212"/>
    </row>
    <row r="1158" spans="1:9" ht="15.75" thickBot="1" x14ac:dyDescent="0.3">
      <c r="A1158" s="188">
        <v>7</v>
      </c>
      <c r="B1158" s="188">
        <v>22020402</v>
      </c>
      <c r="C1158" s="189" t="s">
        <v>3366</v>
      </c>
      <c r="D1158" s="190">
        <v>1180330</v>
      </c>
      <c r="E1158" s="190">
        <v>2560000</v>
      </c>
      <c r="F1158" s="190">
        <v>2000000</v>
      </c>
      <c r="G1158" s="195">
        <v>3000000</v>
      </c>
      <c r="H1158" s="195">
        <v>3000000</v>
      </c>
      <c r="I1158" s="212"/>
    </row>
    <row r="1159" spans="1:9" ht="15.75" thickBot="1" x14ac:dyDescent="0.3">
      <c r="A1159" s="188">
        <v>8</v>
      </c>
      <c r="B1159" s="188">
        <v>22020501</v>
      </c>
      <c r="C1159" s="189" t="s">
        <v>3370</v>
      </c>
      <c r="D1159" s="190">
        <v>3437000</v>
      </c>
      <c r="E1159" s="190">
        <v>2400000</v>
      </c>
      <c r="F1159" s="190">
        <v>8200000</v>
      </c>
      <c r="G1159" s="195">
        <v>6500000</v>
      </c>
      <c r="H1159" s="195">
        <v>3500000</v>
      </c>
      <c r="I1159" s="212"/>
    </row>
    <row r="1160" spans="1:9" ht="15.75" thickBot="1" x14ac:dyDescent="0.3">
      <c r="A1160" s="188">
        <v>9</v>
      </c>
      <c r="B1160" s="188">
        <v>22020712</v>
      </c>
      <c r="C1160" s="189" t="s">
        <v>3381</v>
      </c>
      <c r="D1160" s="190">
        <v>1260000</v>
      </c>
      <c r="E1160" s="190">
        <v>800000</v>
      </c>
      <c r="F1160" s="190">
        <v>1500000</v>
      </c>
      <c r="G1160" s="195">
        <v>1000000</v>
      </c>
      <c r="H1160" s="195">
        <v>1000000</v>
      </c>
      <c r="I1160" s="212"/>
    </row>
    <row r="1161" spans="1:9" ht="15.75" thickBot="1" x14ac:dyDescent="0.3">
      <c r="A1161" s="188">
        <v>10</v>
      </c>
      <c r="B1161" s="188">
        <v>22021001</v>
      </c>
      <c r="C1161" s="189" t="s">
        <v>3360</v>
      </c>
      <c r="D1161" s="190">
        <v>3097000</v>
      </c>
      <c r="E1161" s="190">
        <v>800000</v>
      </c>
      <c r="F1161" s="190">
        <v>3000000</v>
      </c>
      <c r="G1161" s="195">
        <v>1000000</v>
      </c>
      <c r="H1161" s="195">
        <v>1000000</v>
      </c>
      <c r="I1161" s="212"/>
    </row>
    <row r="1162" spans="1:9" ht="15.75" thickBot="1" x14ac:dyDescent="0.3">
      <c r="A1162" s="188">
        <v>11</v>
      </c>
      <c r="B1162" s="188">
        <v>22021007</v>
      </c>
      <c r="C1162" s="189" t="s">
        <v>3362</v>
      </c>
      <c r="D1162" s="190">
        <v>4307000</v>
      </c>
      <c r="E1162" s="190">
        <v>800000</v>
      </c>
      <c r="F1162" s="190">
        <v>3800000</v>
      </c>
      <c r="G1162" s="195">
        <v>5500000</v>
      </c>
      <c r="H1162" s="195">
        <v>5500000</v>
      </c>
      <c r="I1162" s="212"/>
    </row>
    <row r="1163" spans="1:9" ht="15.75" thickBot="1" x14ac:dyDescent="0.3">
      <c r="A1163" s="1260" t="s">
        <v>365</v>
      </c>
      <c r="B1163" s="1261"/>
      <c r="C1163" s="1262"/>
      <c r="D1163" s="191">
        <v>27410162</v>
      </c>
      <c r="E1163" s="191">
        <v>21333328</v>
      </c>
      <c r="F1163" s="191">
        <v>40000000</v>
      </c>
      <c r="G1163" s="196">
        <v>35000000</v>
      </c>
      <c r="H1163" s="211">
        <f>SUM(H1152:H1162)</f>
        <v>32000000</v>
      </c>
      <c r="I1163" s="212"/>
    </row>
    <row r="1164" spans="1:9" ht="15" customHeight="1" thickBot="1" x14ac:dyDescent="0.3">
      <c r="A1164" s="187">
        <v>102</v>
      </c>
      <c r="B1164" s="187">
        <v>51700300200</v>
      </c>
      <c r="C1164" s="1257" t="s">
        <v>3189</v>
      </c>
      <c r="D1164" s="1258"/>
      <c r="E1164" s="1258"/>
      <c r="F1164" s="1258"/>
      <c r="G1164" s="1258"/>
      <c r="H1164" s="1258"/>
      <c r="I1164" s="1259"/>
    </row>
    <row r="1165" spans="1:9" ht="15.75" thickBot="1" x14ac:dyDescent="0.3">
      <c r="A1165" s="188">
        <v>1</v>
      </c>
      <c r="B1165" s="188">
        <v>22020102</v>
      </c>
      <c r="C1165" s="189" t="s">
        <v>3349</v>
      </c>
      <c r="D1165" s="190">
        <v>2136531</v>
      </c>
      <c r="E1165" s="190">
        <v>3880000</v>
      </c>
      <c r="F1165" s="190">
        <v>7000000</v>
      </c>
      <c r="G1165" s="195">
        <v>4500000</v>
      </c>
      <c r="H1165" s="195">
        <v>4500000</v>
      </c>
      <c r="I1165" s="212"/>
    </row>
    <row r="1166" spans="1:9" ht="15.75" thickBot="1" x14ac:dyDescent="0.3">
      <c r="A1166" s="188">
        <v>2</v>
      </c>
      <c r="B1166" s="188">
        <v>22020201</v>
      </c>
      <c r="C1166" s="189" t="s">
        <v>3363</v>
      </c>
      <c r="D1166" s="190">
        <v>1650000</v>
      </c>
      <c r="E1166" s="190">
        <v>1200000</v>
      </c>
      <c r="F1166" s="190">
        <v>1500000</v>
      </c>
      <c r="G1166" s="195">
        <v>1500000</v>
      </c>
      <c r="H1166" s="195">
        <v>1500000</v>
      </c>
      <c r="I1166" s="212"/>
    </row>
    <row r="1167" spans="1:9" ht="15.75" thickBot="1" x14ac:dyDescent="0.3">
      <c r="A1167" s="188">
        <v>3</v>
      </c>
      <c r="B1167" s="188">
        <v>22020202</v>
      </c>
      <c r="C1167" s="189" t="s">
        <v>3350</v>
      </c>
      <c r="D1167" s="190">
        <v>1175000</v>
      </c>
      <c r="E1167" s="190">
        <v>800000</v>
      </c>
      <c r="F1167" s="190">
        <v>1000000</v>
      </c>
      <c r="G1167" s="195">
        <v>1500000</v>
      </c>
      <c r="H1167" s="195">
        <v>1500000</v>
      </c>
      <c r="I1167" s="212"/>
    </row>
    <row r="1168" spans="1:9" ht="18.75" thickBot="1" x14ac:dyDescent="0.3">
      <c r="A1168" s="188">
        <v>4</v>
      </c>
      <c r="B1168" s="188">
        <v>22020301</v>
      </c>
      <c r="C1168" s="189" t="s">
        <v>3352</v>
      </c>
      <c r="D1168" s="190">
        <v>1900000</v>
      </c>
      <c r="E1168" s="190">
        <v>1447464</v>
      </c>
      <c r="F1168" s="190">
        <v>3000000</v>
      </c>
      <c r="G1168" s="195">
        <v>2000000</v>
      </c>
      <c r="H1168" s="195">
        <v>2000000</v>
      </c>
      <c r="I1168" s="212"/>
    </row>
    <row r="1169" spans="1:9" ht="15.75" thickBot="1" x14ac:dyDescent="0.3">
      <c r="A1169" s="188">
        <v>5</v>
      </c>
      <c r="B1169" s="188">
        <v>22020305</v>
      </c>
      <c r="C1169" s="189" t="s">
        <v>3355</v>
      </c>
      <c r="D1169" s="190">
        <v>1750000</v>
      </c>
      <c r="E1169" s="190">
        <v>800000</v>
      </c>
      <c r="F1169" s="190">
        <v>1000000</v>
      </c>
      <c r="G1169" s="195">
        <v>1000000</v>
      </c>
      <c r="H1169" s="195">
        <v>1000000</v>
      </c>
      <c r="I1169" s="212"/>
    </row>
    <row r="1170" spans="1:9" ht="18.75" thickBot="1" x14ac:dyDescent="0.3">
      <c r="A1170" s="188">
        <v>6</v>
      </c>
      <c r="B1170" s="188">
        <v>22020401</v>
      </c>
      <c r="C1170" s="189" t="s">
        <v>3356</v>
      </c>
      <c r="D1170" s="190">
        <v>2100000</v>
      </c>
      <c r="E1170" s="190">
        <v>2600000</v>
      </c>
      <c r="F1170" s="190">
        <v>5000000</v>
      </c>
      <c r="G1170" s="195">
        <v>3000000</v>
      </c>
      <c r="H1170" s="195">
        <v>3000000</v>
      </c>
      <c r="I1170" s="212"/>
    </row>
    <row r="1171" spans="1:9" ht="15.75" thickBot="1" x14ac:dyDescent="0.3">
      <c r="A1171" s="188">
        <v>7</v>
      </c>
      <c r="B1171" s="188">
        <v>22020402</v>
      </c>
      <c r="C1171" s="189" t="s">
        <v>3366</v>
      </c>
      <c r="D1171" s="190">
        <v>1675000</v>
      </c>
      <c r="E1171" s="190">
        <v>1800000</v>
      </c>
      <c r="F1171" s="190">
        <v>3000000</v>
      </c>
      <c r="G1171" s="195">
        <v>2000000</v>
      </c>
      <c r="H1171" s="195">
        <v>2000000</v>
      </c>
      <c r="I1171" s="212"/>
    </row>
    <row r="1172" spans="1:9" ht="15.75" thickBot="1" x14ac:dyDescent="0.3">
      <c r="A1172" s="188">
        <v>8</v>
      </c>
      <c r="B1172" s="188">
        <v>22020501</v>
      </c>
      <c r="C1172" s="189" t="s">
        <v>3370</v>
      </c>
      <c r="D1172" s="190">
        <v>1550000</v>
      </c>
      <c r="E1172" s="190">
        <v>1600000</v>
      </c>
      <c r="F1172" s="190">
        <v>3900000</v>
      </c>
      <c r="G1172" s="195">
        <v>4000000</v>
      </c>
      <c r="H1172" s="195">
        <v>4000000</v>
      </c>
      <c r="I1172" s="212"/>
    </row>
    <row r="1173" spans="1:9" ht="15.75" thickBot="1" x14ac:dyDescent="0.3">
      <c r="A1173" s="188">
        <v>9</v>
      </c>
      <c r="B1173" s="188">
        <v>22021001</v>
      </c>
      <c r="C1173" s="189" t="s">
        <v>3360</v>
      </c>
      <c r="D1173" s="190">
        <v>1150000</v>
      </c>
      <c r="E1173" s="190">
        <v>800000</v>
      </c>
      <c r="F1173" s="190">
        <v>1000000</v>
      </c>
      <c r="G1173" s="195">
        <v>1000000</v>
      </c>
      <c r="H1173" s="195">
        <v>1000000</v>
      </c>
      <c r="I1173" s="212"/>
    </row>
    <row r="1174" spans="1:9" ht="15.75" thickBot="1" x14ac:dyDescent="0.3">
      <c r="A1174" s="188">
        <v>10</v>
      </c>
      <c r="B1174" s="188">
        <v>22021007</v>
      </c>
      <c r="C1174" s="189" t="s">
        <v>3362</v>
      </c>
      <c r="D1174" s="190">
        <v>1525000</v>
      </c>
      <c r="E1174" s="190">
        <v>1200000</v>
      </c>
      <c r="F1174" s="190">
        <v>1600000</v>
      </c>
      <c r="G1174" s="195">
        <v>4500000</v>
      </c>
      <c r="H1174" s="195">
        <v>4500000</v>
      </c>
      <c r="I1174" s="212"/>
    </row>
    <row r="1175" spans="1:9" ht="15.75" thickBot="1" x14ac:dyDescent="0.3">
      <c r="A1175" s="1260" t="s">
        <v>365</v>
      </c>
      <c r="B1175" s="1261"/>
      <c r="C1175" s="1262"/>
      <c r="D1175" s="191">
        <v>16611531</v>
      </c>
      <c r="E1175" s="191">
        <v>16127464</v>
      </c>
      <c r="F1175" s="191">
        <v>28000000</v>
      </c>
      <c r="G1175" s="196">
        <v>25000000</v>
      </c>
      <c r="H1175" s="213">
        <v>25000000</v>
      </c>
      <c r="I1175" s="212"/>
    </row>
    <row r="1176" spans="1:9" ht="15.75" thickBot="1" x14ac:dyDescent="0.3">
      <c r="A1176" s="187">
        <v>103</v>
      </c>
      <c r="B1176" s="187">
        <v>51700300300</v>
      </c>
      <c r="C1176" s="1257" t="s">
        <v>3083</v>
      </c>
      <c r="D1176" s="1258"/>
      <c r="E1176" s="1258"/>
      <c r="F1176" s="1258"/>
      <c r="G1176" s="1258"/>
      <c r="H1176" s="1258"/>
      <c r="I1176" s="1259"/>
    </row>
    <row r="1177" spans="1:9" ht="15.75" thickBot="1" x14ac:dyDescent="0.3">
      <c r="A1177" s="188">
        <v>1</v>
      </c>
      <c r="B1177" s="188">
        <v>22020102</v>
      </c>
      <c r="C1177" s="189" t="s">
        <v>3349</v>
      </c>
      <c r="D1177" s="190">
        <v>8230000</v>
      </c>
      <c r="E1177" s="190">
        <v>8430662</v>
      </c>
      <c r="F1177" s="190">
        <v>9000000</v>
      </c>
      <c r="G1177" s="195">
        <v>6000000</v>
      </c>
      <c r="H1177" s="195">
        <v>6000000</v>
      </c>
      <c r="I1177" s="212"/>
    </row>
    <row r="1178" spans="1:9" ht="15.75" thickBot="1" x14ac:dyDescent="0.3">
      <c r="A1178" s="188">
        <v>2</v>
      </c>
      <c r="B1178" s="188">
        <v>22020201</v>
      </c>
      <c r="C1178" s="189" t="s">
        <v>3363</v>
      </c>
      <c r="D1178" s="190">
        <v>1500000</v>
      </c>
      <c r="E1178" s="190">
        <v>1365000</v>
      </c>
      <c r="F1178" s="190">
        <v>1500000</v>
      </c>
      <c r="G1178" s="195">
        <v>2000000</v>
      </c>
      <c r="H1178" s="195">
        <v>2000000</v>
      </c>
      <c r="I1178" s="212"/>
    </row>
    <row r="1179" spans="1:9" ht="15.75" thickBot="1" x14ac:dyDescent="0.3">
      <c r="A1179" s="188">
        <v>3</v>
      </c>
      <c r="B1179" s="188">
        <v>22020202</v>
      </c>
      <c r="C1179" s="189" t="s">
        <v>3350</v>
      </c>
      <c r="D1179" s="190">
        <v>1500000</v>
      </c>
      <c r="E1179" s="190">
        <v>1180000</v>
      </c>
      <c r="F1179" s="190">
        <v>1000000</v>
      </c>
      <c r="G1179" s="195">
        <v>2000000</v>
      </c>
      <c r="H1179" s="195">
        <v>2000000</v>
      </c>
      <c r="I1179" s="212"/>
    </row>
    <row r="1180" spans="1:9" ht="18.75" thickBot="1" x14ac:dyDescent="0.3">
      <c r="A1180" s="188">
        <v>4</v>
      </c>
      <c r="B1180" s="188">
        <v>22020301</v>
      </c>
      <c r="C1180" s="189" t="s">
        <v>3352</v>
      </c>
      <c r="D1180" s="190">
        <v>4360000</v>
      </c>
      <c r="E1180" s="190">
        <v>2765000</v>
      </c>
      <c r="F1180" s="190">
        <v>3000000</v>
      </c>
      <c r="G1180" s="195">
        <v>2000000</v>
      </c>
      <c r="H1180" s="195">
        <v>2000000</v>
      </c>
      <c r="I1180" s="212"/>
    </row>
    <row r="1181" spans="1:9" ht="15.75" thickBot="1" x14ac:dyDescent="0.3">
      <c r="A1181" s="188">
        <v>5</v>
      </c>
      <c r="B1181" s="188">
        <v>22020305</v>
      </c>
      <c r="C1181" s="189" t="s">
        <v>3355</v>
      </c>
      <c r="D1181" s="190">
        <v>550000</v>
      </c>
      <c r="E1181" s="190">
        <v>550000</v>
      </c>
      <c r="F1181" s="190">
        <v>500000</v>
      </c>
      <c r="G1181" s="195">
        <v>500000</v>
      </c>
      <c r="H1181" s="195">
        <v>500000</v>
      </c>
      <c r="I1181" s="212"/>
    </row>
    <row r="1182" spans="1:9" ht="18.75" thickBot="1" x14ac:dyDescent="0.3">
      <c r="A1182" s="188">
        <v>6</v>
      </c>
      <c r="B1182" s="188">
        <v>22020401</v>
      </c>
      <c r="C1182" s="189" t="s">
        <v>3356</v>
      </c>
      <c r="D1182" s="190">
        <v>2960000</v>
      </c>
      <c r="E1182" s="190">
        <v>1754000</v>
      </c>
      <c r="F1182" s="190">
        <v>2000000</v>
      </c>
      <c r="G1182" s="195">
        <v>2500000</v>
      </c>
      <c r="H1182" s="195">
        <v>2500000</v>
      </c>
      <c r="I1182" s="212"/>
    </row>
    <row r="1183" spans="1:9" ht="15.75" thickBot="1" x14ac:dyDescent="0.3">
      <c r="A1183" s="188">
        <v>7</v>
      </c>
      <c r="B1183" s="188">
        <v>22020402</v>
      </c>
      <c r="C1183" s="189" t="s">
        <v>3366</v>
      </c>
      <c r="D1183" s="190">
        <v>950000</v>
      </c>
      <c r="E1183" s="190">
        <v>804500</v>
      </c>
      <c r="F1183" s="190">
        <v>1000000</v>
      </c>
      <c r="G1183" s="195">
        <v>2000000</v>
      </c>
      <c r="H1183" s="195">
        <v>2000000</v>
      </c>
      <c r="I1183" s="212"/>
    </row>
    <row r="1184" spans="1:9" ht="15.75" thickBot="1" x14ac:dyDescent="0.3">
      <c r="A1184" s="188">
        <v>8</v>
      </c>
      <c r="B1184" s="188">
        <v>22020501</v>
      </c>
      <c r="C1184" s="189" t="s">
        <v>3370</v>
      </c>
      <c r="D1184" s="190">
        <v>2300000</v>
      </c>
      <c r="E1184" s="190">
        <v>3600840</v>
      </c>
      <c r="F1184" s="190">
        <v>4000000</v>
      </c>
      <c r="G1184" s="195">
        <v>3000000</v>
      </c>
      <c r="H1184" s="195">
        <v>3000000</v>
      </c>
      <c r="I1184" s="212"/>
    </row>
    <row r="1185" spans="1:9" ht="15.75" thickBot="1" x14ac:dyDescent="0.3">
      <c r="A1185" s="188">
        <v>9</v>
      </c>
      <c r="B1185" s="188">
        <v>22021001</v>
      </c>
      <c r="C1185" s="189" t="s">
        <v>3360</v>
      </c>
      <c r="D1185" s="190">
        <v>1080000</v>
      </c>
      <c r="E1185" s="190">
        <v>749998</v>
      </c>
      <c r="F1185" s="190">
        <v>1000000</v>
      </c>
      <c r="G1185" s="195">
        <v>1000000</v>
      </c>
      <c r="H1185" s="195">
        <v>1000000</v>
      </c>
      <c r="I1185" s="212"/>
    </row>
    <row r="1186" spans="1:9" ht="15.75" thickBot="1" x14ac:dyDescent="0.3">
      <c r="A1186" s="188">
        <v>10</v>
      </c>
      <c r="B1186" s="188">
        <v>22021007</v>
      </c>
      <c r="C1186" s="189" t="s">
        <v>3362</v>
      </c>
      <c r="D1186" s="190">
        <v>1050000</v>
      </c>
      <c r="E1186" s="190">
        <v>1940000</v>
      </c>
      <c r="F1186" s="190">
        <v>2000000</v>
      </c>
      <c r="G1186" s="195">
        <v>3000000</v>
      </c>
      <c r="H1186" s="195">
        <v>3000000</v>
      </c>
      <c r="I1186" s="212"/>
    </row>
    <row r="1187" spans="1:9" ht="15.75" thickBot="1" x14ac:dyDescent="0.3">
      <c r="A1187" s="1260" t="s">
        <v>365</v>
      </c>
      <c r="B1187" s="1261"/>
      <c r="C1187" s="1262"/>
      <c r="D1187" s="191">
        <v>24480000</v>
      </c>
      <c r="E1187" s="191">
        <v>23140000</v>
      </c>
      <c r="F1187" s="191">
        <v>25000000</v>
      </c>
      <c r="G1187" s="196">
        <v>24000000</v>
      </c>
      <c r="H1187" s="213">
        <f>SUM(H1177:H1186)</f>
        <v>24000000</v>
      </c>
      <c r="I1187" s="212"/>
    </row>
    <row r="1188" spans="1:9" ht="15.75" thickBot="1" x14ac:dyDescent="0.3">
      <c r="A1188" s="187">
        <v>104</v>
      </c>
      <c r="B1188" s="187">
        <v>51700800100</v>
      </c>
      <c r="C1188" s="1257" t="s">
        <v>2100</v>
      </c>
      <c r="D1188" s="1258"/>
      <c r="E1188" s="1258"/>
      <c r="F1188" s="1258"/>
      <c r="G1188" s="1258"/>
      <c r="H1188" s="1258"/>
      <c r="I1188" s="1259"/>
    </row>
    <row r="1189" spans="1:9" ht="15.75" thickBot="1" x14ac:dyDescent="0.3">
      <c r="A1189" s="188">
        <v>1</v>
      </c>
      <c r="B1189" s="188">
        <v>22020102</v>
      </c>
      <c r="C1189" s="189" t="s">
        <v>3349</v>
      </c>
      <c r="D1189" s="190">
        <v>1506500</v>
      </c>
      <c r="E1189" s="190">
        <v>1371000</v>
      </c>
      <c r="F1189" s="190">
        <v>2400000</v>
      </c>
      <c r="G1189" s="195">
        <v>1200000</v>
      </c>
      <c r="H1189" s="195">
        <v>1200000</v>
      </c>
      <c r="I1189" s="212"/>
    </row>
    <row r="1190" spans="1:9" ht="15.75" thickBot="1" x14ac:dyDescent="0.3">
      <c r="A1190" s="188">
        <v>2</v>
      </c>
      <c r="B1190" s="188">
        <v>22020201</v>
      </c>
      <c r="C1190" s="189" t="s">
        <v>3363</v>
      </c>
      <c r="D1190" s="190">
        <v>25000</v>
      </c>
      <c r="E1190" s="190">
        <v>25000</v>
      </c>
      <c r="F1190" s="190">
        <v>500000</v>
      </c>
      <c r="G1190" s="195">
        <v>250000</v>
      </c>
      <c r="H1190" s="195">
        <v>250000</v>
      </c>
      <c r="I1190" s="212"/>
    </row>
    <row r="1191" spans="1:9" ht="15.75" thickBot="1" x14ac:dyDescent="0.3">
      <c r="A1191" s="188">
        <v>3</v>
      </c>
      <c r="B1191" s="188">
        <v>22020202</v>
      </c>
      <c r="C1191" s="189" t="s">
        <v>3350</v>
      </c>
      <c r="D1191" s="190">
        <v>25000</v>
      </c>
      <c r="E1191" s="190">
        <v>25000</v>
      </c>
      <c r="F1191" s="190">
        <v>300000</v>
      </c>
      <c r="G1191" s="197">
        <v>0</v>
      </c>
      <c r="H1191" s="197">
        <v>0</v>
      </c>
      <c r="I1191" s="212"/>
    </row>
    <row r="1192" spans="1:9" ht="18.75" thickBot="1" x14ac:dyDescent="0.3">
      <c r="A1192" s="188">
        <v>4</v>
      </c>
      <c r="B1192" s="188">
        <v>22020301</v>
      </c>
      <c r="C1192" s="189" t="s">
        <v>3352</v>
      </c>
      <c r="D1192" s="190">
        <v>84000</v>
      </c>
      <c r="E1192" s="190">
        <v>84000</v>
      </c>
      <c r="F1192" s="190">
        <v>1000000</v>
      </c>
      <c r="G1192" s="195">
        <v>1000000</v>
      </c>
      <c r="H1192" s="195">
        <v>900000</v>
      </c>
      <c r="I1192" s="212"/>
    </row>
    <row r="1193" spans="1:9" ht="15.75" thickBot="1" x14ac:dyDescent="0.3">
      <c r="A1193" s="188">
        <v>5</v>
      </c>
      <c r="B1193" s="188">
        <v>22020305</v>
      </c>
      <c r="C1193" s="189" t="s">
        <v>3355</v>
      </c>
      <c r="D1193" s="190">
        <v>84000</v>
      </c>
      <c r="E1193" s="190">
        <v>95000</v>
      </c>
      <c r="F1193" s="190">
        <v>500000</v>
      </c>
      <c r="G1193" s="195">
        <v>250000</v>
      </c>
      <c r="H1193" s="195">
        <v>250000</v>
      </c>
      <c r="I1193" s="212"/>
    </row>
    <row r="1194" spans="1:9" ht="18.75" thickBot="1" x14ac:dyDescent="0.3">
      <c r="A1194" s="188">
        <v>6</v>
      </c>
      <c r="B1194" s="188">
        <v>22020401</v>
      </c>
      <c r="C1194" s="189" t="s">
        <v>3356</v>
      </c>
      <c r="D1194" s="190">
        <v>61500</v>
      </c>
      <c r="E1194" s="190">
        <v>240000</v>
      </c>
      <c r="F1194" s="190">
        <v>1000000</v>
      </c>
      <c r="G1194" s="195">
        <v>900000</v>
      </c>
      <c r="H1194" s="195">
        <v>900000</v>
      </c>
      <c r="I1194" s="212"/>
    </row>
    <row r="1195" spans="1:9" ht="15.75" thickBot="1" x14ac:dyDescent="0.3">
      <c r="A1195" s="188">
        <v>7</v>
      </c>
      <c r="B1195" s="188">
        <v>22020402</v>
      </c>
      <c r="C1195" s="189" t="s">
        <v>3366</v>
      </c>
      <c r="D1195" s="190">
        <v>149000</v>
      </c>
      <c r="E1195" s="190">
        <v>340000</v>
      </c>
      <c r="F1195" s="190">
        <v>800000</v>
      </c>
      <c r="G1195" s="195">
        <v>400000</v>
      </c>
      <c r="H1195" s="195">
        <v>400000</v>
      </c>
      <c r="I1195" s="212"/>
    </row>
    <row r="1196" spans="1:9" ht="15.75" thickBot="1" x14ac:dyDescent="0.3">
      <c r="A1196" s="188">
        <v>8</v>
      </c>
      <c r="B1196" s="188">
        <v>22020501</v>
      </c>
      <c r="C1196" s="189" t="s">
        <v>3370</v>
      </c>
      <c r="D1196" s="190">
        <v>5000</v>
      </c>
      <c r="E1196" s="190">
        <v>310000</v>
      </c>
      <c r="F1196" s="190">
        <v>1500000</v>
      </c>
      <c r="G1196" s="197">
        <v>0</v>
      </c>
      <c r="H1196" s="197">
        <v>0</v>
      </c>
      <c r="I1196" s="212"/>
    </row>
    <row r="1197" spans="1:9" ht="15.75" thickBot="1" x14ac:dyDescent="0.3">
      <c r="A1197" s="188">
        <v>9</v>
      </c>
      <c r="B1197" s="188">
        <v>22021001</v>
      </c>
      <c r="C1197" s="189" t="s">
        <v>3360</v>
      </c>
      <c r="D1197" s="190">
        <v>55000</v>
      </c>
      <c r="E1197" s="190">
        <v>55000</v>
      </c>
      <c r="F1197" s="190">
        <v>400000</v>
      </c>
      <c r="G1197" s="195">
        <v>300000</v>
      </c>
      <c r="H1197" s="195">
        <v>300000</v>
      </c>
      <c r="I1197" s="212"/>
    </row>
    <row r="1198" spans="1:9" ht="15.75" thickBot="1" x14ac:dyDescent="0.3">
      <c r="A1198" s="188">
        <v>10</v>
      </c>
      <c r="B1198" s="188">
        <v>22021007</v>
      </c>
      <c r="C1198" s="189" t="s">
        <v>3362</v>
      </c>
      <c r="D1198" s="190">
        <v>5000</v>
      </c>
      <c r="E1198" s="190">
        <v>255000</v>
      </c>
      <c r="F1198" s="190">
        <v>1000000</v>
      </c>
      <c r="G1198" s="195">
        <v>700000</v>
      </c>
      <c r="H1198" s="195">
        <v>700000</v>
      </c>
      <c r="I1198" s="212"/>
    </row>
    <row r="1199" spans="1:9" ht="15.75" thickBot="1" x14ac:dyDescent="0.3">
      <c r="A1199" s="1260" t="s">
        <v>365</v>
      </c>
      <c r="B1199" s="1261"/>
      <c r="C1199" s="1262"/>
      <c r="D1199" s="191">
        <v>2000000</v>
      </c>
      <c r="E1199" s="191">
        <v>2800000</v>
      </c>
      <c r="F1199" s="191">
        <v>9400000</v>
      </c>
      <c r="G1199" s="196">
        <v>5000000</v>
      </c>
      <c r="H1199" s="196">
        <f>SUM(H1189:H1198)</f>
        <v>4900000</v>
      </c>
      <c r="I1199" s="212"/>
    </row>
    <row r="1200" spans="1:9" ht="15.75" thickBot="1" x14ac:dyDescent="0.3">
      <c r="A1200" s="187">
        <v>107</v>
      </c>
      <c r="B1200" s="187">
        <v>51705400100</v>
      </c>
      <c r="C1200" s="1257" t="s">
        <v>2689</v>
      </c>
      <c r="D1200" s="1258"/>
      <c r="E1200" s="1258"/>
      <c r="F1200" s="1258"/>
      <c r="G1200" s="1258"/>
      <c r="H1200" s="1258"/>
      <c r="I1200" s="1259"/>
    </row>
    <row r="1201" spans="1:9" ht="15.75" thickBot="1" x14ac:dyDescent="0.3">
      <c r="A1201" s="188">
        <v>1</v>
      </c>
      <c r="B1201" s="188">
        <v>22020102</v>
      </c>
      <c r="C1201" s="189" t="s">
        <v>3349</v>
      </c>
      <c r="D1201" s="190">
        <v>949400</v>
      </c>
      <c r="E1201" s="190">
        <v>2035000</v>
      </c>
      <c r="F1201" s="190">
        <v>5000000</v>
      </c>
      <c r="G1201" s="195">
        <v>5000000</v>
      </c>
      <c r="H1201" s="195">
        <v>3750000</v>
      </c>
      <c r="I1201" s="212"/>
    </row>
    <row r="1202" spans="1:9" ht="15.75" thickBot="1" x14ac:dyDescent="0.3">
      <c r="A1202" s="188">
        <v>2</v>
      </c>
      <c r="B1202" s="188">
        <v>22020201</v>
      </c>
      <c r="C1202" s="189" t="s">
        <v>3363</v>
      </c>
      <c r="D1202" s="190">
        <v>285000</v>
      </c>
      <c r="E1202" s="190">
        <v>611000</v>
      </c>
      <c r="F1202" s="190">
        <v>1000000</v>
      </c>
      <c r="G1202" s="195">
        <v>1000000</v>
      </c>
      <c r="H1202" s="195">
        <v>1000000</v>
      </c>
      <c r="I1202" s="212"/>
    </row>
    <row r="1203" spans="1:9" ht="15.75" thickBot="1" x14ac:dyDescent="0.3">
      <c r="A1203" s="188">
        <v>3</v>
      </c>
      <c r="B1203" s="188">
        <v>22020202</v>
      </c>
      <c r="C1203" s="189" t="s">
        <v>3350</v>
      </c>
      <c r="D1203" s="190">
        <v>237900</v>
      </c>
      <c r="E1203" s="190">
        <v>437000</v>
      </c>
      <c r="F1203" s="190">
        <v>1000000</v>
      </c>
      <c r="G1203" s="195">
        <v>1000000</v>
      </c>
      <c r="H1203" s="195">
        <v>1000000</v>
      </c>
      <c r="I1203" s="212"/>
    </row>
    <row r="1204" spans="1:9" ht="18.75" thickBot="1" x14ac:dyDescent="0.3">
      <c r="A1204" s="188">
        <v>4</v>
      </c>
      <c r="B1204" s="188">
        <v>22020301</v>
      </c>
      <c r="C1204" s="189" t="s">
        <v>3352</v>
      </c>
      <c r="D1204" s="190">
        <v>419300</v>
      </c>
      <c r="E1204" s="190">
        <v>1169500</v>
      </c>
      <c r="F1204" s="190">
        <v>3500000</v>
      </c>
      <c r="G1204" s="195">
        <v>3500000</v>
      </c>
      <c r="H1204" s="195">
        <v>1500000</v>
      </c>
      <c r="I1204" s="212"/>
    </row>
    <row r="1205" spans="1:9" ht="15.75" thickBot="1" x14ac:dyDescent="0.3">
      <c r="A1205" s="188">
        <v>5</v>
      </c>
      <c r="B1205" s="188">
        <v>22020305</v>
      </c>
      <c r="C1205" s="189" t="s">
        <v>3355</v>
      </c>
      <c r="D1205" s="190">
        <v>206000</v>
      </c>
      <c r="E1205" s="190">
        <v>1232500</v>
      </c>
      <c r="F1205" s="190">
        <v>2500000</v>
      </c>
      <c r="G1205" s="195">
        <v>2500000</v>
      </c>
      <c r="H1205" s="195">
        <v>2000000</v>
      </c>
      <c r="I1205" s="212"/>
    </row>
    <row r="1206" spans="1:9" ht="18.75" thickBot="1" x14ac:dyDescent="0.3">
      <c r="A1206" s="188">
        <v>6</v>
      </c>
      <c r="B1206" s="188">
        <v>22020401</v>
      </c>
      <c r="C1206" s="189" t="s">
        <v>3356</v>
      </c>
      <c r="D1206" s="190">
        <v>769300</v>
      </c>
      <c r="E1206" s="190">
        <v>1605000</v>
      </c>
      <c r="F1206" s="190">
        <v>2000000</v>
      </c>
      <c r="G1206" s="195">
        <v>2000000</v>
      </c>
      <c r="H1206" s="195">
        <v>2000000</v>
      </c>
      <c r="I1206" s="212"/>
    </row>
    <row r="1207" spans="1:9" ht="15.75" thickBot="1" x14ac:dyDescent="0.3">
      <c r="A1207" s="188">
        <v>7</v>
      </c>
      <c r="B1207" s="188">
        <v>22020402</v>
      </c>
      <c r="C1207" s="189" t="s">
        <v>3366</v>
      </c>
      <c r="D1207" s="190">
        <v>81200</v>
      </c>
      <c r="E1207" s="190">
        <v>846000</v>
      </c>
      <c r="F1207" s="190">
        <v>1000000</v>
      </c>
      <c r="G1207" s="195">
        <v>1000000</v>
      </c>
      <c r="H1207" s="195">
        <v>1000000</v>
      </c>
      <c r="I1207" s="212"/>
    </row>
    <row r="1208" spans="1:9" ht="15.75" thickBot="1" x14ac:dyDescent="0.3">
      <c r="A1208" s="188">
        <v>8</v>
      </c>
      <c r="B1208" s="188">
        <v>22020501</v>
      </c>
      <c r="C1208" s="189" t="s">
        <v>3370</v>
      </c>
      <c r="D1208" s="190">
        <v>238000</v>
      </c>
      <c r="E1208" s="190">
        <v>1335000</v>
      </c>
      <c r="F1208" s="190">
        <v>2000000</v>
      </c>
      <c r="G1208" s="195">
        <v>2000000</v>
      </c>
      <c r="H1208" s="195">
        <v>2000000</v>
      </c>
      <c r="I1208" s="212"/>
    </row>
    <row r="1209" spans="1:9" ht="15.75" thickBot="1" x14ac:dyDescent="0.3">
      <c r="A1209" s="188">
        <v>9</v>
      </c>
      <c r="B1209" s="188">
        <v>22020712</v>
      </c>
      <c r="C1209" s="189" t="s">
        <v>3381</v>
      </c>
      <c r="D1209" s="190">
        <v>131900</v>
      </c>
      <c r="E1209" s="190">
        <v>156500</v>
      </c>
      <c r="F1209" s="190">
        <v>500000</v>
      </c>
      <c r="G1209" s="195">
        <v>500000</v>
      </c>
      <c r="H1209" s="195">
        <v>500000</v>
      </c>
      <c r="I1209" s="212"/>
    </row>
    <row r="1210" spans="1:9" ht="15.75" thickBot="1" x14ac:dyDescent="0.3">
      <c r="A1210" s="188">
        <v>10</v>
      </c>
      <c r="B1210" s="188">
        <v>22021001</v>
      </c>
      <c r="C1210" s="189" t="s">
        <v>3360</v>
      </c>
      <c r="D1210" s="190">
        <v>169000</v>
      </c>
      <c r="E1210" s="190">
        <v>402500</v>
      </c>
      <c r="F1210" s="190">
        <v>500000</v>
      </c>
      <c r="G1210" s="195">
        <v>500000</v>
      </c>
      <c r="H1210" s="195">
        <v>500000</v>
      </c>
      <c r="I1210" s="212"/>
    </row>
    <row r="1211" spans="1:9" ht="15.75" thickBot="1" x14ac:dyDescent="0.3">
      <c r="A1211" s="188">
        <v>11</v>
      </c>
      <c r="B1211" s="188">
        <v>22021007</v>
      </c>
      <c r="C1211" s="189" t="s">
        <v>3362</v>
      </c>
      <c r="D1211" s="190">
        <v>513000</v>
      </c>
      <c r="E1211" s="190">
        <v>670000</v>
      </c>
      <c r="F1211" s="190">
        <v>1000000</v>
      </c>
      <c r="G1211" s="195">
        <v>1000000</v>
      </c>
      <c r="H1211" s="195">
        <v>1000000</v>
      </c>
      <c r="I1211" s="212"/>
    </row>
    <row r="1212" spans="1:9" ht="15.75" thickBot="1" x14ac:dyDescent="0.3">
      <c r="A1212" s="1260" t="s">
        <v>365</v>
      </c>
      <c r="B1212" s="1261"/>
      <c r="C1212" s="1262"/>
      <c r="D1212" s="191">
        <v>4000000</v>
      </c>
      <c r="E1212" s="191">
        <v>10500000</v>
      </c>
      <c r="F1212" s="191">
        <v>20000000</v>
      </c>
      <c r="G1212" s="196">
        <v>20000000</v>
      </c>
      <c r="H1212" s="196">
        <f>SUM(H1201:H1211)</f>
        <v>16250000</v>
      </c>
      <c r="I1212" s="212"/>
    </row>
    <row r="1213" spans="1:9" ht="15" customHeight="1" thickBot="1" x14ac:dyDescent="0.3">
      <c r="A1213" s="187">
        <v>108</v>
      </c>
      <c r="B1213" s="187">
        <v>51705400200</v>
      </c>
      <c r="C1213" s="1257" t="s">
        <v>2705</v>
      </c>
      <c r="D1213" s="1258"/>
      <c r="E1213" s="1258"/>
      <c r="F1213" s="1258"/>
      <c r="G1213" s="1258"/>
      <c r="H1213" s="1258"/>
      <c r="I1213" s="1259"/>
    </row>
    <row r="1214" spans="1:9" ht="15.75" thickBot="1" x14ac:dyDescent="0.3">
      <c r="A1214" s="188">
        <v>1</v>
      </c>
      <c r="B1214" s="188">
        <v>22020102</v>
      </c>
      <c r="C1214" s="189" t="s">
        <v>3349</v>
      </c>
      <c r="D1214" s="190">
        <v>608000</v>
      </c>
      <c r="E1214" s="190">
        <v>911000</v>
      </c>
      <c r="F1214" s="190">
        <v>2050000</v>
      </c>
      <c r="G1214" s="195">
        <v>2150000</v>
      </c>
      <c r="H1214" s="195">
        <v>2150000</v>
      </c>
      <c r="I1214" s="212"/>
    </row>
    <row r="1215" spans="1:9" ht="15.75" thickBot="1" x14ac:dyDescent="0.3">
      <c r="A1215" s="188">
        <v>2</v>
      </c>
      <c r="B1215" s="188">
        <v>22020201</v>
      </c>
      <c r="C1215" s="189" t="s">
        <v>3363</v>
      </c>
      <c r="D1215" s="190">
        <v>8000</v>
      </c>
      <c r="E1215" s="190">
        <v>17000</v>
      </c>
      <c r="F1215" s="190">
        <v>60000</v>
      </c>
      <c r="G1215" s="195">
        <v>40000</v>
      </c>
      <c r="H1215" s="195">
        <v>40000</v>
      </c>
      <c r="I1215" s="212"/>
    </row>
    <row r="1216" spans="1:9" ht="18.75" thickBot="1" x14ac:dyDescent="0.3">
      <c r="A1216" s="188">
        <v>3</v>
      </c>
      <c r="B1216" s="188">
        <v>22020301</v>
      </c>
      <c r="C1216" s="189" t="s">
        <v>3352</v>
      </c>
      <c r="D1216" s="190">
        <v>144400</v>
      </c>
      <c r="E1216" s="190">
        <v>159000</v>
      </c>
      <c r="F1216" s="190">
        <v>290000</v>
      </c>
      <c r="G1216" s="195">
        <v>290000</v>
      </c>
      <c r="H1216" s="195">
        <v>290000</v>
      </c>
      <c r="I1216" s="212"/>
    </row>
    <row r="1217" spans="1:9" ht="15.75" thickBot="1" x14ac:dyDescent="0.3">
      <c r="A1217" s="188">
        <v>4</v>
      </c>
      <c r="B1217" s="188">
        <v>22020305</v>
      </c>
      <c r="C1217" s="189" t="s">
        <v>3355</v>
      </c>
      <c r="D1217" s="190">
        <v>90000</v>
      </c>
      <c r="E1217" s="190">
        <v>40000</v>
      </c>
      <c r="F1217" s="190">
        <v>110000</v>
      </c>
      <c r="G1217" s="195">
        <v>110000</v>
      </c>
      <c r="H1217" s="195">
        <v>110000</v>
      </c>
      <c r="I1217" s="212"/>
    </row>
    <row r="1218" spans="1:9" ht="18.75" thickBot="1" x14ac:dyDescent="0.3">
      <c r="A1218" s="188">
        <v>5</v>
      </c>
      <c r="B1218" s="188">
        <v>22020401</v>
      </c>
      <c r="C1218" s="189" t="s">
        <v>3356</v>
      </c>
      <c r="D1218" s="190">
        <v>173000</v>
      </c>
      <c r="E1218" s="190">
        <v>200000</v>
      </c>
      <c r="F1218" s="190">
        <v>300000</v>
      </c>
      <c r="G1218" s="195">
        <v>200000</v>
      </c>
      <c r="H1218" s="195">
        <v>200000</v>
      </c>
      <c r="I1218" s="212"/>
    </row>
    <row r="1219" spans="1:9" ht="15.75" thickBot="1" x14ac:dyDescent="0.3">
      <c r="A1219" s="188">
        <v>6</v>
      </c>
      <c r="B1219" s="188">
        <v>22020402</v>
      </c>
      <c r="C1219" s="189" t="s">
        <v>3366</v>
      </c>
      <c r="D1219" s="190">
        <v>115000</v>
      </c>
      <c r="E1219" s="190">
        <v>132000</v>
      </c>
      <c r="F1219" s="190">
        <v>180000</v>
      </c>
      <c r="G1219" s="195">
        <v>130000</v>
      </c>
      <c r="H1219" s="195">
        <v>130000</v>
      </c>
      <c r="I1219" s="212"/>
    </row>
    <row r="1220" spans="1:9" ht="15.75" thickBot="1" x14ac:dyDescent="0.3">
      <c r="A1220" s="188">
        <v>7</v>
      </c>
      <c r="B1220" s="188">
        <v>22020501</v>
      </c>
      <c r="C1220" s="189" t="s">
        <v>3370</v>
      </c>
      <c r="D1220" s="190">
        <v>261400</v>
      </c>
      <c r="E1220" s="190">
        <v>190000</v>
      </c>
      <c r="F1220" s="190">
        <v>150000</v>
      </c>
      <c r="G1220" s="197">
        <v>0</v>
      </c>
      <c r="H1220" s="197">
        <v>0</v>
      </c>
      <c r="I1220" s="212"/>
    </row>
    <row r="1221" spans="1:9" ht="15.75" thickBot="1" x14ac:dyDescent="0.3">
      <c r="A1221" s="188">
        <v>8</v>
      </c>
      <c r="B1221" s="188">
        <v>22021001</v>
      </c>
      <c r="C1221" s="189" t="s">
        <v>3360</v>
      </c>
      <c r="D1221" s="190">
        <v>30200</v>
      </c>
      <c r="E1221" s="190">
        <v>39000</v>
      </c>
      <c r="F1221" s="190">
        <v>30000</v>
      </c>
      <c r="G1221" s="195">
        <v>30000</v>
      </c>
      <c r="H1221" s="195">
        <v>30000</v>
      </c>
      <c r="I1221" s="212"/>
    </row>
    <row r="1222" spans="1:9" ht="15.75" thickBot="1" x14ac:dyDescent="0.3">
      <c r="A1222" s="188">
        <v>9</v>
      </c>
      <c r="B1222" s="188">
        <v>22021007</v>
      </c>
      <c r="C1222" s="189" t="s">
        <v>3362</v>
      </c>
      <c r="D1222" s="190">
        <v>70000</v>
      </c>
      <c r="E1222" s="190">
        <v>62000</v>
      </c>
      <c r="F1222" s="190">
        <v>30000</v>
      </c>
      <c r="G1222" s="195">
        <v>50000</v>
      </c>
      <c r="H1222" s="195">
        <v>50000</v>
      </c>
      <c r="I1222" s="212"/>
    </row>
    <row r="1223" spans="1:9" ht="15.75" thickBot="1" x14ac:dyDescent="0.3">
      <c r="A1223" s="1260" t="s">
        <v>365</v>
      </c>
      <c r="B1223" s="1261"/>
      <c r="C1223" s="1262"/>
      <c r="D1223" s="191">
        <v>1500000</v>
      </c>
      <c r="E1223" s="191">
        <v>1750000</v>
      </c>
      <c r="F1223" s="191">
        <v>3200000</v>
      </c>
      <c r="G1223" s="196">
        <v>3000000</v>
      </c>
      <c r="H1223" s="196">
        <v>3000000</v>
      </c>
      <c r="I1223" s="212"/>
    </row>
    <row r="1224" spans="1:9" ht="15" customHeight="1" thickBot="1" x14ac:dyDescent="0.3">
      <c r="A1224" s="187">
        <v>109</v>
      </c>
      <c r="B1224" s="187">
        <v>51705400300</v>
      </c>
      <c r="C1224" s="1257" t="s">
        <v>2709</v>
      </c>
      <c r="D1224" s="1258"/>
      <c r="E1224" s="1258"/>
      <c r="F1224" s="1258"/>
      <c r="G1224" s="1258"/>
      <c r="H1224" s="1258"/>
      <c r="I1224" s="1259"/>
    </row>
    <row r="1225" spans="1:9" ht="15.75" thickBot="1" x14ac:dyDescent="0.3">
      <c r="A1225" s="188">
        <v>1</v>
      </c>
      <c r="B1225" s="188">
        <v>22020102</v>
      </c>
      <c r="C1225" s="189" t="s">
        <v>3349</v>
      </c>
      <c r="D1225" s="190">
        <v>956000</v>
      </c>
      <c r="E1225" s="190">
        <v>1036000</v>
      </c>
      <c r="F1225" s="190">
        <v>2050000</v>
      </c>
      <c r="G1225" s="195">
        <v>2150000</v>
      </c>
      <c r="H1225" s="195">
        <v>2150000</v>
      </c>
      <c r="I1225" s="212"/>
    </row>
    <row r="1226" spans="1:9" ht="15.75" thickBot="1" x14ac:dyDescent="0.3">
      <c r="A1226" s="188">
        <v>2</v>
      </c>
      <c r="B1226" s="188">
        <v>22020201</v>
      </c>
      <c r="C1226" s="189" t="s">
        <v>3363</v>
      </c>
      <c r="D1226" s="190">
        <v>40000</v>
      </c>
      <c r="E1226" s="190">
        <v>10000</v>
      </c>
      <c r="F1226" s="190">
        <v>60000</v>
      </c>
      <c r="G1226" s="195">
        <v>60000</v>
      </c>
      <c r="H1226" s="195">
        <v>60000</v>
      </c>
      <c r="I1226" s="212"/>
    </row>
    <row r="1227" spans="1:9" ht="18.75" thickBot="1" x14ac:dyDescent="0.3">
      <c r="A1227" s="188">
        <v>3</v>
      </c>
      <c r="B1227" s="188">
        <v>22020301</v>
      </c>
      <c r="C1227" s="189" t="s">
        <v>3352</v>
      </c>
      <c r="D1227" s="190">
        <v>140000</v>
      </c>
      <c r="E1227" s="190">
        <v>130000</v>
      </c>
      <c r="F1227" s="190">
        <v>290000</v>
      </c>
      <c r="G1227" s="195">
        <v>240000</v>
      </c>
      <c r="H1227" s="195">
        <v>240000</v>
      </c>
      <c r="I1227" s="212"/>
    </row>
    <row r="1228" spans="1:9" ht="15.75" thickBot="1" x14ac:dyDescent="0.3">
      <c r="A1228" s="188">
        <v>4</v>
      </c>
      <c r="B1228" s="188">
        <v>22020305</v>
      </c>
      <c r="C1228" s="189" t="s">
        <v>3355</v>
      </c>
      <c r="D1228" s="190">
        <v>120000</v>
      </c>
      <c r="E1228" s="190">
        <v>80000</v>
      </c>
      <c r="F1228" s="190">
        <v>110000</v>
      </c>
      <c r="G1228" s="195">
        <v>110000</v>
      </c>
      <c r="H1228" s="195">
        <v>110000</v>
      </c>
      <c r="I1228" s="212"/>
    </row>
    <row r="1229" spans="1:9" ht="18.75" thickBot="1" x14ac:dyDescent="0.3">
      <c r="A1229" s="188">
        <v>5</v>
      </c>
      <c r="B1229" s="188">
        <v>22020401</v>
      </c>
      <c r="C1229" s="189" t="s">
        <v>3356</v>
      </c>
      <c r="D1229" s="190">
        <v>115000</v>
      </c>
      <c r="E1229" s="190">
        <v>135000</v>
      </c>
      <c r="F1229" s="190">
        <v>300000</v>
      </c>
      <c r="G1229" s="195">
        <v>200000</v>
      </c>
      <c r="H1229" s="195">
        <v>200000</v>
      </c>
      <c r="I1229" s="212"/>
    </row>
    <row r="1230" spans="1:9" ht="15.75" thickBot="1" x14ac:dyDescent="0.3">
      <c r="A1230" s="188">
        <v>6</v>
      </c>
      <c r="B1230" s="188">
        <v>22020402</v>
      </c>
      <c r="C1230" s="189" t="s">
        <v>3366</v>
      </c>
      <c r="D1230" s="190">
        <v>98500</v>
      </c>
      <c r="E1230" s="190">
        <v>130000</v>
      </c>
      <c r="F1230" s="190">
        <v>180000</v>
      </c>
      <c r="G1230" s="195">
        <v>180000</v>
      </c>
      <c r="H1230" s="195">
        <v>180000</v>
      </c>
      <c r="I1230" s="212"/>
    </row>
    <row r="1231" spans="1:9" ht="15.75" thickBot="1" x14ac:dyDescent="0.3">
      <c r="A1231" s="188">
        <v>7</v>
      </c>
      <c r="B1231" s="188">
        <v>22020501</v>
      </c>
      <c r="C1231" s="189" t="s">
        <v>3370</v>
      </c>
      <c r="D1231" s="192">
        <v>0</v>
      </c>
      <c r="E1231" s="190">
        <v>204000</v>
      </c>
      <c r="F1231" s="190">
        <v>150000</v>
      </c>
      <c r="G1231" s="197">
        <v>0</v>
      </c>
      <c r="H1231" s="197">
        <v>0</v>
      </c>
      <c r="I1231" s="212"/>
    </row>
    <row r="1232" spans="1:9" ht="15.75" thickBot="1" x14ac:dyDescent="0.3">
      <c r="A1232" s="188">
        <v>8</v>
      </c>
      <c r="B1232" s="188">
        <v>22021001</v>
      </c>
      <c r="C1232" s="189" t="s">
        <v>3360</v>
      </c>
      <c r="D1232" s="190">
        <v>15000</v>
      </c>
      <c r="E1232" s="190">
        <v>5000</v>
      </c>
      <c r="F1232" s="190">
        <v>30000</v>
      </c>
      <c r="G1232" s="195">
        <v>30000</v>
      </c>
      <c r="H1232" s="195">
        <v>30000</v>
      </c>
      <c r="I1232" s="212"/>
    </row>
    <row r="1233" spans="1:9" ht="15.75" thickBot="1" x14ac:dyDescent="0.3">
      <c r="A1233" s="188">
        <v>9</v>
      </c>
      <c r="B1233" s="188">
        <v>22021007</v>
      </c>
      <c r="C1233" s="189" t="s">
        <v>3362</v>
      </c>
      <c r="D1233" s="190">
        <v>15500</v>
      </c>
      <c r="E1233" s="190">
        <v>20000</v>
      </c>
      <c r="F1233" s="190">
        <v>30000</v>
      </c>
      <c r="G1233" s="195">
        <v>30000</v>
      </c>
      <c r="H1233" s="195">
        <v>30000</v>
      </c>
      <c r="I1233" s="212"/>
    </row>
    <row r="1234" spans="1:9" ht="15.75" thickBot="1" x14ac:dyDescent="0.3">
      <c r="A1234" s="1260" t="s">
        <v>365</v>
      </c>
      <c r="B1234" s="1261"/>
      <c r="C1234" s="1262"/>
      <c r="D1234" s="191">
        <v>1500000</v>
      </c>
      <c r="E1234" s="191">
        <v>1750000</v>
      </c>
      <c r="F1234" s="191">
        <v>3200000</v>
      </c>
      <c r="G1234" s="196">
        <v>3000000</v>
      </c>
      <c r="H1234" s="196">
        <v>3000000</v>
      </c>
      <c r="I1234" s="212"/>
    </row>
    <row r="1235" spans="1:9" ht="15" customHeight="1" thickBot="1" x14ac:dyDescent="0.3">
      <c r="A1235" s="187">
        <v>110</v>
      </c>
      <c r="B1235" s="187">
        <v>51705400400</v>
      </c>
      <c r="C1235" s="1257" t="s">
        <v>2713</v>
      </c>
      <c r="D1235" s="1258"/>
      <c r="E1235" s="1258"/>
      <c r="F1235" s="1258"/>
      <c r="G1235" s="1258"/>
      <c r="H1235" s="1258"/>
      <c r="I1235" s="1259"/>
    </row>
    <row r="1236" spans="1:9" ht="15.75" thickBot="1" x14ac:dyDescent="0.3">
      <c r="A1236" s="188">
        <v>1</v>
      </c>
      <c r="B1236" s="188">
        <v>22020102</v>
      </c>
      <c r="C1236" s="189" t="s">
        <v>3349</v>
      </c>
      <c r="D1236" s="190">
        <v>1197000</v>
      </c>
      <c r="E1236" s="190">
        <v>1137000</v>
      </c>
      <c r="F1236" s="190">
        <v>2050000</v>
      </c>
      <c r="G1236" s="195">
        <v>2150000</v>
      </c>
      <c r="H1236" s="195">
        <v>2150000</v>
      </c>
      <c r="I1236" s="212"/>
    </row>
    <row r="1237" spans="1:9" ht="15.75" thickBot="1" x14ac:dyDescent="0.3">
      <c r="A1237" s="188">
        <v>2</v>
      </c>
      <c r="B1237" s="188">
        <v>22020201</v>
      </c>
      <c r="C1237" s="189" t="s">
        <v>3363</v>
      </c>
      <c r="D1237" s="190">
        <v>15000</v>
      </c>
      <c r="E1237" s="190">
        <v>35000</v>
      </c>
      <c r="F1237" s="190">
        <v>60000</v>
      </c>
      <c r="G1237" s="195">
        <v>60000</v>
      </c>
      <c r="H1237" s="195">
        <v>60000</v>
      </c>
      <c r="I1237" s="212"/>
    </row>
    <row r="1238" spans="1:9" ht="18.75" thickBot="1" x14ac:dyDescent="0.3">
      <c r="A1238" s="188">
        <v>3</v>
      </c>
      <c r="B1238" s="188">
        <v>22020301</v>
      </c>
      <c r="C1238" s="189" t="s">
        <v>3352</v>
      </c>
      <c r="D1238" s="190">
        <v>89000</v>
      </c>
      <c r="E1238" s="190">
        <v>135000</v>
      </c>
      <c r="F1238" s="190">
        <v>290000</v>
      </c>
      <c r="G1238" s="195">
        <v>240000</v>
      </c>
      <c r="H1238" s="195">
        <v>240000</v>
      </c>
      <c r="I1238" s="212"/>
    </row>
    <row r="1239" spans="1:9" ht="15.75" thickBot="1" x14ac:dyDescent="0.3">
      <c r="A1239" s="188">
        <v>4</v>
      </c>
      <c r="B1239" s="188">
        <v>22020305</v>
      </c>
      <c r="C1239" s="189" t="s">
        <v>3355</v>
      </c>
      <c r="D1239" s="190">
        <v>15000</v>
      </c>
      <c r="E1239" s="190">
        <v>68000</v>
      </c>
      <c r="F1239" s="190">
        <v>110000</v>
      </c>
      <c r="G1239" s="195">
        <v>110000</v>
      </c>
      <c r="H1239" s="195">
        <v>110000</v>
      </c>
      <c r="I1239" s="212"/>
    </row>
    <row r="1240" spans="1:9" ht="18.75" thickBot="1" x14ac:dyDescent="0.3">
      <c r="A1240" s="188">
        <v>5</v>
      </c>
      <c r="B1240" s="188">
        <v>22020401</v>
      </c>
      <c r="C1240" s="189" t="s">
        <v>3356</v>
      </c>
      <c r="D1240" s="190">
        <v>62000</v>
      </c>
      <c r="E1240" s="190">
        <v>113000</v>
      </c>
      <c r="F1240" s="190">
        <v>300000</v>
      </c>
      <c r="G1240" s="195">
        <v>200000</v>
      </c>
      <c r="H1240" s="195">
        <v>200000</v>
      </c>
      <c r="I1240" s="212"/>
    </row>
    <row r="1241" spans="1:9" ht="15.75" thickBot="1" x14ac:dyDescent="0.3">
      <c r="A1241" s="188">
        <v>6</v>
      </c>
      <c r="B1241" s="188">
        <v>22020402</v>
      </c>
      <c r="C1241" s="189" t="s">
        <v>3366</v>
      </c>
      <c r="D1241" s="190">
        <v>85000</v>
      </c>
      <c r="E1241" s="190">
        <v>107000</v>
      </c>
      <c r="F1241" s="190">
        <v>180000</v>
      </c>
      <c r="G1241" s="195">
        <v>180000</v>
      </c>
      <c r="H1241" s="195">
        <v>180000</v>
      </c>
      <c r="I1241" s="212"/>
    </row>
    <row r="1242" spans="1:9" ht="15.75" thickBot="1" x14ac:dyDescent="0.3">
      <c r="A1242" s="188">
        <v>7</v>
      </c>
      <c r="B1242" s="188">
        <v>22020501</v>
      </c>
      <c r="C1242" s="189" t="s">
        <v>3370</v>
      </c>
      <c r="D1242" s="192">
        <v>0</v>
      </c>
      <c r="E1242" s="190">
        <v>126000</v>
      </c>
      <c r="F1242" s="190">
        <v>150000</v>
      </c>
      <c r="G1242" s="197">
        <v>0</v>
      </c>
      <c r="H1242" s="197">
        <v>0</v>
      </c>
      <c r="I1242" s="212"/>
    </row>
    <row r="1243" spans="1:9" ht="15.75" thickBot="1" x14ac:dyDescent="0.3">
      <c r="A1243" s="188">
        <v>8</v>
      </c>
      <c r="B1243" s="188">
        <v>22021001</v>
      </c>
      <c r="C1243" s="189" t="s">
        <v>3360</v>
      </c>
      <c r="D1243" s="190">
        <v>19000</v>
      </c>
      <c r="E1243" s="190">
        <v>14000</v>
      </c>
      <c r="F1243" s="190">
        <v>30000</v>
      </c>
      <c r="G1243" s="195">
        <v>30000</v>
      </c>
      <c r="H1243" s="195">
        <v>30000</v>
      </c>
      <c r="I1243" s="212"/>
    </row>
    <row r="1244" spans="1:9" ht="15.75" thickBot="1" x14ac:dyDescent="0.3">
      <c r="A1244" s="188">
        <v>9</v>
      </c>
      <c r="B1244" s="188">
        <v>22021007</v>
      </c>
      <c r="C1244" s="189" t="s">
        <v>3362</v>
      </c>
      <c r="D1244" s="190">
        <v>18000</v>
      </c>
      <c r="E1244" s="190">
        <v>15000</v>
      </c>
      <c r="F1244" s="190">
        <v>30000</v>
      </c>
      <c r="G1244" s="195">
        <v>30000</v>
      </c>
      <c r="H1244" s="195">
        <v>30000</v>
      </c>
      <c r="I1244" s="212"/>
    </row>
    <row r="1245" spans="1:9" ht="15.75" thickBot="1" x14ac:dyDescent="0.3">
      <c r="A1245" s="1260" t="s">
        <v>365</v>
      </c>
      <c r="B1245" s="1261"/>
      <c r="C1245" s="1262"/>
      <c r="D1245" s="191">
        <v>1500000</v>
      </c>
      <c r="E1245" s="191">
        <v>1750000</v>
      </c>
      <c r="F1245" s="191">
        <v>3200000</v>
      </c>
      <c r="G1245" s="196">
        <v>3000000</v>
      </c>
      <c r="H1245" s="196">
        <v>3000000</v>
      </c>
      <c r="I1245" s="212"/>
    </row>
    <row r="1246" spans="1:9" ht="15" customHeight="1" thickBot="1" x14ac:dyDescent="0.3">
      <c r="A1246" s="187">
        <v>111</v>
      </c>
      <c r="B1246" s="187">
        <v>51705400500</v>
      </c>
      <c r="C1246" s="1257" t="s">
        <v>2716</v>
      </c>
      <c r="D1246" s="1258"/>
      <c r="E1246" s="1258"/>
      <c r="F1246" s="1258"/>
      <c r="G1246" s="1258"/>
      <c r="H1246" s="1258"/>
      <c r="I1246" s="1259"/>
    </row>
    <row r="1247" spans="1:9" ht="15.75" thickBot="1" x14ac:dyDescent="0.3">
      <c r="A1247" s="188">
        <v>1</v>
      </c>
      <c r="B1247" s="188">
        <v>22020102</v>
      </c>
      <c r="C1247" s="189" t="s">
        <v>3349</v>
      </c>
      <c r="D1247" s="190">
        <v>1173500</v>
      </c>
      <c r="E1247" s="190">
        <v>1264000</v>
      </c>
      <c r="F1247" s="190">
        <v>2160000</v>
      </c>
      <c r="G1247" s="195">
        <v>2220000</v>
      </c>
      <c r="H1247" s="195">
        <v>2220000</v>
      </c>
      <c r="I1247" s="212"/>
    </row>
    <row r="1248" spans="1:9" ht="15.75" thickBot="1" x14ac:dyDescent="0.3">
      <c r="A1248" s="188">
        <v>2</v>
      </c>
      <c r="B1248" s="188">
        <v>22020201</v>
      </c>
      <c r="C1248" s="189" t="s">
        <v>3363</v>
      </c>
      <c r="D1248" s="190">
        <v>23000</v>
      </c>
      <c r="E1248" s="190">
        <v>12500</v>
      </c>
      <c r="F1248" s="190">
        <v>30000</v>
      </c>
      <c r="G1248" s="195">
        <v>30000</v>
      </c>
      <c r="H1248" s="195">
        <v>30000</v>
      </c>
      <c r="I1248" s="212"/>
    </row>
    <row r="1249" spans="1:9" ht="15.75" thickBot="1" x14ac:dyDescent="0.3">
      <c r="A1249" s="188">
        <v>3</v>
      </c>
      <c r="B1249" s="188">
        <v>22020202</v>
      </c>
      <c r="C1249" s="189" t="s">
        <v>3350</v>
      </c>
      <c r="D1249" s="192">
        <v>0</v>
      </c>
      <c r="E1249" s="192">
        <v>0</v>
      </c>
      <c r="F1249" s="192">
        <v>0</v>
      </c>
      <c r="G1249" s="195">
        <v>10000</v>
      </c>
      <c r="H1249" s="195">
        <v>10000</v>
      </c>
      <c r="I1249" s="212"/>
    </row>
    <row r="1250" spans="1:9" ht="18.75" thickBot="1" x14ac:dyDescent="0.3">
      <c r="A1250" s="188">
        <v>4</v>
      </c>
      <c r="B1250" s="188">
        <v>22020301</v>
      </c>
      <c r="C1250" s="189" t="s">
        <v>3352</v>
      </c>
      <c r="D1250" s="190">
        <v>96000</v>
      </c>
      <c r="E1250" s="190">
        <v>99600</v>
      </c>
      <c r="F1250" s="190">
        <v>200000</v>
      </c>
      <c r="G1250" s="195">
        <v>150000</v>
      </c>
      <c r="H1250" s="195">
        <v>150000</v>
      </c>
      <c r="I1250" s="212"/>
    </row>
    <row r="1251" spans="1:9" ht="15.75" thickBot="1" x14ac:dyDescent="0.3">
      <c r="A1251" s="188">
        <v>5</v>
      </c>
      <c r="B1251" s="188">
        <v>22020305</v>
      </c>
      <c r="C1251" s="189" t="s">
        <v>3355</v>
      </c>
      <c r="D1251" s="190">
        <v>70000</v>
      </c>
      <c r="E1251" s="190">
        <v>62900</v>
      </c>
      <c r="F1251" s="190">
        <v>150000</v>
      </c>
      <c r="G1251" s="195">
        <v>100000</v>
      </c>
      <c r="H1251" s="195">
        <v>100000</v>
      </c>
      <c r="I1251" s="212"/>
    </row>
    <row r="1252" spans="1:9" ht="18.75" thickBot="1" x14ac:dyDescent="0.3">
      <c r="A1252" s="188">
        <v>6</v>
      </c>
      <c r="B1252" s="188">
        <v>22020401</v>
      </c>
      <c r="C1252" s="189" t="s">
        <v>3356</v>
      </c>
      <c r="D1252" s="190">
        <v>90000</v>
      </c>
      <c r="E1252" s="190">
        <v>148100</v>
      </c>
      <c r="F1252" s="190">
        <v>200000</v>
      </c>
      <c r="G1252" s="195">
        <v>200000</v>
      </c>
      <c r="H1252" s="195">
        <v>200000</v>
      </c>
      <c r="I1252" s="212"/>
    </row>
    <row r="1253" spans="1:9" ht="15.75" thickBot="1" x14ac:dyDescent="0.3">
      <c r="A1253" s="188">
        <v>7</v>
      </c>
      <c r="B1253" s="188">
        <v>22020402</v>
      </c>
      <c r="C1253" s="189" t="s">
        <v>3366</v>
      </c>
      <c r="D1253" s="190">
        <v>20000</v>
      </c>
      <c r="E1253" s="190">
        <v>137000</v>
      </c>
      <c r="F1253" s="190">
        <v>200000</v>
      </c>
      <c r="G1253" s="195">
        <v>50000</v>
      </c>
      <c r="H1253" s="195">
        <v>50000</v>
      </c>
      <c r="I1253" s="212"/>
    </row>
    <row r="1254" spans="1:9" ht="15.75" thickBot="1" x14ac:dyDescent="0.3">
      <c r="A1254" s="188">
        <v>8</v>
      </c>
      <c r="B1254" s="188">
        <v>22020404</v>
      </c>
      <c r="C1254" s="189" t="s">
        <v>3368</v>
      </c>
      <c r="D1254" s="192">
        <v>0</v>
      </c>
      <c r="E1254" s="192">
        <v>0</v>
      </c>
      <c r="F1254" s="192">
        <v>0</v>
      </c>
      <c r="G1254" s="195">
        <v>200000</v>
      </c>
      <c r="H1254" s="195">
        <v>200000</v>
      </c>
      <c r="I1254" s="212"/>
    </row>
    <row r="1255" spans="1:9" ht="15.75" thickBot="1" x14ac:dyDescent="0.3">
      <c r="A1255" s="188">
        <v>9</v>
      </c>
      <c r="B1255" s="188">
        <v>22020501</v>
      </c>
      <c r="C1255" s="189" t="s">
        <v>3370</v>
      </c>
      <c r="D1255" s="192">
        <v>0</v>
      </c>
      <c r="E1255" s="192">
        <v>0</v>
      </c>
      <c r="F1255" s="190">
        <v>200000</v>
      </c>
      <c r="G1255" s="197">
        <v>0</v>
      </c>
      <c r="H1255" s="197">
        <v>0</v>
      </c>
      <c r="I1255" s="212"/>
    </row>
    <row r="1256" spans="1:9" ht="15.75" thickBot="1" x14ac:dyDescent="0.3">
      <c r="A1256" s="188">
        <v>10</v>
      </c>
      <c r="B1256" s="188">
        <v>22021001</v>
      </c>
      <c r="C1256" s="189" t="s">
        <v>3360</v>
      </c>
      <c r="D1256" s="190">
        <v>8000</v>
      </c>
      <c r="E1256" s="190">
        <v>15000</v>
      </c>
      <c r="F1256" s="190">
        <v>30000</v>
      </c>
      <c r="G1256" s="195">
        <v>10000</v>
      </c>
      <c r="H1256" s="195">
        <v>10000</v>
      </c>
      <c r="I1256" s="212"/>
    </row>
    <row r="1257" spans="1:9" ht="15.75" thickBot="1" x14ac:dyDescent="0.3">
      <c r="A1257" s="188">
        <v>11</v>
      </c>
      <c r="B1257" s="188">
        <v>22021007</v>
      </c>
      <c r="C1257" s="189" t="s">
        <v>3362</v>
      </c>
      <c r="D1257" s="190">
        <v>19500</v>
      </c>
      <c r="E1257" s="190">
        <v>10900</v>
      </c>
      <c r="F1257" s="190">
        <v>30000</v>
      </c>
      <c r="G1257" s="195">
        <v>30000</v>
      </c>
      <c r="H1257" s="195">
        <v>30000</v>
      </c>
      <c r="I1257" s="212"/>
    </row>
    <row r="1258" spans="1:9" ht="15.75" thickBot="1" x14ac:dyDescent="0.3">
      <c r="A1258" s="1260" t="s">
        <v>365</v>
      </c>
      <c r="B1258" s="1261"/>
      <c r="C1258" s="1262"/>
      <c r="D1258" s="191">
        <v>1500000</v>
      </c>
      <c r="E1258" s="191">
        <v>1750000</v>
      </c>
      <c r="F1258" s="191">
        <v>3200000</v>
      </c>
      <c r="G1258" s="196">
        <v>3000000</v>
      </c>
      <c r="H1258" s="196">
        <v>3000000</v>
      </c>
      <c r="I1258" s="212"/>
    </row>
    <row r="1259" spans="1:9" ht="15" customHeight="1" thickBot="1" x14ac:dyDescent="0.3">
      <c r="A1259" s="187">
        <v>112</v>
      </c>
      <c r="B1259" s="187">
        <v>51705400600</v>
      </c>
      <c r="C1259" s="1257" t="s">
        <v>2720</v>
      </c>
      <c r="D1259" s="1258"/>
      <c r="E1259" s="1258"/>
      <c r="F1259" s="1258"/>
      <c r="G1259" s="1258"/>
      <c r="H1259" s="1258"/>
      <c r="I1259" s="1259"/>
    </row>
    <row r="1260" spans="1:9" ht="15.75" thickBot="1" x14ac:dyDescent="0.3">
      <c r="A1260" s="188">
        <v>1</v>
      </c>
      <c r="B1260" s="188">
        <v>22020102</v>
      </c>
      <c r="C1260" s="189" t="s">
        <v>3349</v>
      </c>
      <c r="D1260" s="190">
        <v>875000</v>
      </c>
      <c r="E1260" s="190">
        <v>1044000</v>
      </c>
      <c r="F1260" s="190">
        <v>2050000</v>
      </c>
      <c r="G1260" s="195">
        <v>2150000</v>
      </c>
      <c r="H1260" s="195">
        <v>2150000</v>
      </c>
      <c r="I1260" s="212"/>
    </row>
    <row r="1261" spans="1:9" ht="15.75" thickBot="1" x14ac:dyDescent="0.3">
      <c r="A1261" s="188">
        <v>2</v>
      </c>
      <c r="B1261" s="188">
        <v>22020201</v>
      </c>
      <c r="C1261" s="189" t="s">
        <v>3363</v>
      </c>
      <c r="D1261" s="190">
        <v>40000</v>
      </c>
      <c r="E1261" s="190">
        <v>127000</v>
      </c>
      <c r="F1261" s="190">
        <v>60000</v>
      </c>
      <c r="G1261" s="195">
        <v>60000</v>
      </c>
      <c r="H1261" s="195">
        <v>60000</v>
      </c>
      <c r="I1261" s="212"/>
    </row>
    <row r="1262" spans="1:9" ht="18.75" thickBot="1" x14ac:dyDescent="0.3">
      <c r="A1262" s="188">
        <v>3</v>
      </c>
      <c r="B1262" s="188">
        <v>22020301</v>
      </c>
      <c r="C1262" s="189" t="s">
        <v>3352</v>
      </c>
      <c r="D1262" s="190">
        <v>135000</v>
      </c>
      <c r="E1262" s="190">
        <v>140000</v>
      </c>
      <c r="F1262" s="190">
        <v>290000</v>
      </c>
      <c r="G1262" s="195">
        <v>240000</v>
      </c>
      <c r="H1262" s="195">
        <v>240000</v>
      </c>
      <c r="I1262" s="212"/>
    </row>
    <row r="1263" spans="1:9" ht="15.75" thickBot="1" x14ac:dyDescent="0.3">
      <c r="A1263" s="188">
        <v>4</v>
      </c>
      <c r="B1263" s="188">
        <v>22020305</v>
      </c>
      <c r="C1263" s="189" t="s">
        <v>3355</v>
      </c>
      <c r="D1263" s="190">
        <v>126000</v>
      </c>
      <c r="E1263" s="190">
        <v>120000</v>
      </c>
      <c r="F1263" s="190">
        <v>110000</v>
      </c>
      <c r="G1263" s="195">
        <v>110000</v>
      </c>
      <c r="H1263" s="195">
        <v>110000</v>
      </c>
      <c r="I1263" s="212"/>
    </row>
    <row r="1264" spans="1:9" ht="18.75" thickBot="1" x14ac:dyDescent="0.3">
      <c r="A1264" s="188">
        <v>5</v>
      </c>
      <c r="B1264" s="188">
        <v>22020401</v>
      </c>
      <c r="C1264" s="189" t="s">
        <v>3356</v>
      </c>
      <c r="D1264" s="190">
        <v>118000</v>
      </c>
      <c r="E1264" s="190">
        <v>108000</v>
      </c>
      <c r="F1264" s="190">
        <v>300000</v>
      </c>
      <c r="G1264" s="195">
        <v>200000</v>
      </c>
      <c r="H1264" s="195">
        <v>200000</v>
      </c>
      <c r="I1264" s="212"/>
    </row>
    <row r="1265" spans="1:9" ht="15.75" thickBot="1" x14ac:dyDescent="0.3">
      <c r="A1265" s="188">
        <v>6</v>
      </c>
      <c r="B1265" s="188">
        <v>22020402</v>
      </c>
      <c r="C1265" s="189" t="s">
        <v>3366</v>
      </c>
      <c r="D1265" s="190">
        <v>176000</v>
      </c>
      <c r="E1265" s="190">
        <v>74000</v>
      </c>
      <c r="F1265" s="190">
        <v>180000</v>
      </c>
      <c r="G1265" s="195">
        <v>180000</v>
      </c>
      <c r="H1265" s="195">
        <v>180000</v>
      </c>
      <c r="I1265" s="212"/>
    </row>
    <row r="1266" spans="1:9" ht="15.75" thickBot="1" x14ac:dyDescent="0.3">
      <c r="A1266" s="188">
        <v>7</v>
      </c>
      <c r="B1266" s="188">
        <v>22020501</v>
      </c>
      <c r="C1266" s="189" t="s">
        <v>3370</v>
      </c>
      <c r="D1266" s="192">
        <v>0</v>
      </c>
      <c r="E1266" s="190">
        <v>88000</v>
      </c>
      <c r="F1266" s="190">
        <v>150000</v>
      </c>
      <c r="G1266" s="197">
        <v>0</v>
      </c>
      <c r="H1266" s="197">
        <v>0</v>
      </c>
      <c r="I1266" s="212"/>
    </row>
    <row r="1267" spans="1:9" ht="15.75" thickBot="1" x14ac:dyDescent="0.3">
      <c r="A1267" s="188">
        <v>8</v>
      </c>
      <c r="B1267" s="188">
        <v>22021001</v>
      </c>
      <c r="C1267" s="189" t="s">
        <v>3360</v>
      </c>
      <c r="D1267" s="190">
        <v>30000</v>
      </c>
      <c r="E1267" s="190">
        <v>24000</v>
      </c>
      <c r="F1267" s="190">
        <v>30000</v>
      </c>
      <c r="G1267" s="195">
        <v>30000</v>
      </c>
      <c r="H1267" s="195">
        <v>30000</v>
      </c>
      <c r="I1267" s="212"/>
    </row>
    <row r="1268" spans="1:9" ht="15.75" thickBot="1" x14ac:dyDescent="0.3">
      <c r="A1268" s="188">
        <v>9</v>
      </c>
      <c r="B1268" s="188">
        <v>22021007</v>
      </c>
      <c r="C1268" s="189" t="s">
        <v>3362</v>
      </c>
      <c r="D1268" s="192">
        <v>0</v>
      </c>
      <c r="E1268" s="190">
        <v>25000</v>
      </c>
      <c r="F1268" s="190">
        <v>30000</v>
      </c>
      <c r="G1268" s="195">
        <v>30000</v>
      </c>
      <c r="H1268" s="195">
        <v>30000</v>
      </c>
      <c r="I1268" s="212"/>
    </row>
    <row r="1269" spans="1:9" ht="15.75" thickBot="1" x14ac:dyDescent="0.3">
      <c r="A1269" s="1260" t="s">
        <v>365</v>
      </c>
      <c r="B1269" s="1261"/>
      <c r="C1269" s="1262"/>
      <c r="D1269" s="191">
        <v>1500000</v>
      </c>
      <c r="E1269" s="191">
        <v>1750000</v>
      </c>
      <c r="F1269" s="191">
        <v>3200000</v>
      </c>
      <c r="G1269" s="196">
        <v>3000000</v>
      </c>
      <c r="H1269" s="196">
        <v>3000000</v>
      </c>
      <c r="I1269" s="212"/>
    </row>
    <row r="1270" spans="1:9" ht="15" customHeight="1" thickBot="1" x14ac:dyDescent="0.3">
      <c r="A1270" s="187">
        <v>113</v>
      </c>
      <c r="B1270" s="187">
        <v>51705400700</v>
      </c>
      <c r="C1270" s="1257" t="s">
        <v>2725</v>
      </c>
      <c r="D1270" s="1258"/>
      <c r="E1270" s="1258"/>
      <c r="F1270" s="1258"/>
      <c r="G1270" s="1258"/>
      <c r="H1270" s="1258"/>
      <c r="I1270" s="1259"/>
    </row>
    <row r="1271" spans="1:9" ht="15.75" thickBot="1" x14ac:dyDescent="0.3">
      <c r="A1271" s="188">
        <v>1</v>
      </c>
      <c r="B1271" s="188">
        <v>22020102</v>
      </c>
      <c r="C1271" s="189" t="s">
        <v>3349</v>
      </c>
      <c r="D1271" s="190">
        <v>1182000</v>
      </c>
      <c r="E1271" s="190">
        <v>1264000</v>
      </c>
      <c r="F1271" s="190">
        <v>2160000</v>
      </c>
      <c r="G1271" s="195">
        <v>2160000</v>
      </c>
      <c r="H1271" s="195">
        <v>2160000</v>
      </c>
      <c r="I1271" s="212"/>
    </row>
    <row r="1272" spans="1:9" ht="15.75" thickBot="1" x14ac:dyDescent="0.3">
      <c r="A1272" s="188">
        <v>2</v>
      </c>
      <c r="B1272" s="188">
        <v>22020201</v>
      </c>
      <c r="C1272" s="189" t="s">
        <v>3363</v>
      </c>
      <c r="D1272" s="190">
        <v>40000</v>
      </c>
      <c r="E1272" s="190">
        <v>40000</v>
      </c>
      <c r="F1272" s="190">
        <v>30000</v>
      </c>
      <c r="G1272" s="195">
        <v>30000</v>
      </c>
      <c r="H1272" s="195">
        <v>30000</v>
      </c>
      <c r="I1272" s="212"/>
    </row>
    <row r="1273" spans="1:9" ht="18.75" thickBot="1" x14ac:dyDescent="0.3">
      <c r="A1273" s="188">
        <v>3</v>
      </c>
      <c r="B1273" s="188">
        <v>22020301</v>
      </c>
      <c r="C1273" s="189" t="s">
        <v>3352</v>
      </c>
      <c r="D1273" s="190">
        <v>95000</v>
      </c>
      <c r="E1273" s="190">
        <v>147000</v>
      </c>
      <c r="F1273" s="190">
        <v>200000</v>
      </c>
      <c r="G1273" s="195">
        <v>200000</v>
      </c>
      <c r="H1273" s="195">
        <v>200000</v>
      </c>
      <c r="I1273" s="212"/>
    </row>
    <row r="1274" spans="1:9" ht="15.75" thickBot="1" x14ac:dyDescent="0.3">
      <c r="A1274" s="188">
        <v>4</v>
      </c>
      <c r="B1274" s="188">
        <v>22020305</v>
      </c>
      <c r="C1274" s="189" t="s">
        <v>3355</v>
      </c>
      <c r="D1274" s="190">
        <v>53000</v>
      </c>
      <c r="E1274" s="190">
        <v>84000</v>
      </c>
      <c r="F1274" s="190">
        <v>150000</v>
      </c>
      <c r="G1274" s="195">
        <v>150000</v>
      </c>
      <c r="H1274" s="195">
        <v>150000</v>
      </c>
      <c r="I1274" s="212"/>
    </row>
    <row r="1275" spans="1:9" ht="18.75" thickBot="1" x14ac:dyDescent="0.3">
      <c r="A1275" s="188">
        <v>5</v>
      </c>
      <c r="B1275" s="188">
        <v>22020401</v>
      </c>
      <c r="C1275" s="189" t="s">
        <v>3356</v>
      </c>
      <c r="D1275" s="190">
        <v>65000</v>
      </c>
      <c r="E1275" s="190">
        <v>70000</v>
      </c>
      <c r="F1275" s="190">
        <v>200000</v>
      </c>
      <c r="G1275" s="195">
        <v>200000</v>
      </c>
      <c r="H1275" s="195">
        <v>200000</v>
      </c>
      <c r="I1275" s="212"/>
    </row>
    <row r="1276" spans="1:9" ht="15.75" thickBot="1" x14ac:dyDescent="0.3">
      <c r="A1276" s="188">
        <v>6</v>
      </c>
      <c r="B1276" s="188">
        <v>22020402</v>
      </c>
      <c r="C1276" s="189" t="s">
        <v>3366</v>
      </c>
      <c r="D1276" s="190">
        <v>50000</v>
      </c>
      <c r="E1276" s="190">
        <v>120000</v>
      </c>
      <c r="F1276" s="190">
        <v>200000</v>
      </c>
      <c r="G1276" s="195">
        <v>200000</v>
      </c>
      <c r="H1276" s="195">
        <v>200000</v>
      </c>
      <c r="I1276" s="212"/>
    </row>
    <row r="1277" spans="1:9" ht="15.75" thickBot="1" x14ac:dyDescent="0.3">
      <c r="A1277" s="188">
        <v>7</v>
      </c>
      <c r="B1277" s="188">
        <v>22020501</v>
      </c>
      <c r="C1277" s="189" t="s">
        <v>3370</v>
      </c>
      <c r="D1277" s="192">
        <v>0</v>
      </c>
      <c r="E1277" s="192">
        <v>0</v>
      </c>
      <c r="F1277" s="190">
        <v>200000</v>
      </c>
      <c r="G1277" s="197">
        <v>0</v>
      </c>
      <c r="H1277" s="197">
        <v>0</v>
      </c>
      <c r="I1277" s="212"/>
    </row>
    <row r="1278" spans="1:9" ht="15.75" thickBot="1" x14ac:dyDescent="0.3">
      <c r="A1278" s="188">
        <v>8</v>
      </c>
      <c r="B1278" s="188">
        <v>22021001</v>
      </c>
      <c r="C1278" s="189" t="s">
        <v>3360</v>
      </c>
      <c r="D1278" s="190">
        <v>10000</v>
      </c>
      <c r="E1278" s="190">
        <v>15000</v>
      </c>
      <c r="F1278" s="190">
        <v>30000</v>
      </c>
      <c r="G1278" s="195">
        <v>30000</v>
      </c>
      <c r="H1278" s="195">
        <v>30000</v>
      </c>
      <c r="I1278" s="212"/>
    </row>
    <row r="1279" spans="1:9" ht="15.75" thickBot="1" x14ac:dyDescent="0.3">
      <c r="A1279" s="188">
        <v>9</v>
      </c>
      <c r="B1279" s="188">
        <v>22021007</v>
      </c>
      <c r="C1279" s="189" t="s">
        <v>3362</v>
      </c>
      <c r="D1279" s="190">
        <v>5000</v>
      </c>
      <c r="E1279" s="190">
        <v>10000</v>
      </c>
      <c r="F1279" s="190">
        <v>30000</v>
      </c>
      <c r="G1279" s="195">
        <v>30000</v>
      </c>
      <c r="H1279" s="195">
        <v>30000</v>
      </c>
      <c r="I1279" s="212"/>
    </row>
    <row r="1280" spans="1:9" ht="15.75" thickBot="1" x14ac:dyDescent="0.3">
      <c r="A1280" s="1260" t="s">
        <v>365</v>
      </c>
      <c r="B1280" s="1261"/>
      <c r="C1280" s="1262"/>
      <c r="D1280" s="191">
        <v>1500000</v>
      </c>
      <c r="E1280" s="191">
        <v>1750000</v>
      </c>
      <c r="F1280" s="191">
        <v>3200000</v>
      </c>
      <c r="G1280" s="196">
        <v>3000000</v>
      </c>
      <c r="H1280" s="196">
        <v>3000000</v>
      </c>
      <c r="I1280" s="212"/>
    </row>
    <row r="1281" spans="1:9" ht="15" customHeight="1" thickBot="1" x14ac:dyDescent="0.3">
      <c r="A1281" s="187">
        <v>114</v>
      </c>
      <c r="B1281" s="187">
        <v>51705400800</v>
      </c>
      <c r="C1281" s="1257" t="s">
        <v>2728</v>
      </c>
      <c r="D1281" s="1258"/>
      <c r="E1281" s="1258"/>
      <c r="F1281" s="1258"/>
      <c r="G1281" s="1258"/>
      <c r="H1281" s="1258"/>
      <c r="I1281" s="1259"/>
    </row>
    <row r="1282" spans="1:9" ht="15.75" thickBot="1" x14ac:dyDescent="0.3">
      <c r="A1282" s="188">
        <v>1</v>
      </c>
      <c r="B1282" s="188">
        <v>22020102</v>
      </c>
      <c r="C1282" s="189" t="s">
        <v>3349</v>
      </c>
      <c r="D1282" s="190">
        <v>1011600</v>
      </c>
      <c r="E1282" s="190">
        <v>980000</v>
      </c>
      <c r="F1282" s="190">
        <v>2050000</v>
      </c>
      <c r="G1282" s="195">
        <v>2150000</v>
      </c>
      <c r="H1282" s="195">
        <v>2150000</v>
      </c>
      <c r="I1282" s="212"/>
    </row>
    <row r="1283" spans="1:9" ht="15.75" thickBot="1" x14ac:dyDescent="0.3">
      <c r="A1283" s="188">
        <v>2</v>
      </c>
      <c r="B1283" s="188">
        <v>22020201</v>
      </c>
      <c r="C1283" s="189" t="s">
        <v>3363</v>
      </c>
      <c r="D1283" s="190">
        <v>30000</v>
      </c>
      <c r="E1283" s="190">
        <v>17000</v>
      </c>
      <c r="F1283" s="190">
        <v>60000</v>
      </c>
      <c r="G1283" s="195">
        <v>60000</v>
      </c>
      <c r="H1283" s="195">
        <v>60000</v>
      </c>
      <c r="I1283" s="212"/>
    </row>
    <row r="1284" spans="1:9" ht="18.75" thickBot="1" x14ac:dyDescent="0.3">
      <c r="A1284" s="188">
        <v>3</v>
      </c>
      <c r="B1284" s="188">
        <v>22020301</v>
      </c>
      <c r="C1284" s="189" t="s">
        <v>3352</v>
      </c>
      <c r="D1284" s="190">
        <v>140000</v>
      </c>
      <c r="E1284" s="190">
        <v>157000</v>
      </c>
      <c r="F1284" s="190">
        <v>290000</v>
      </c>
      <c r="G1284" s="195">
        <v>240000</v>
      </c>
      <c r="H1284" s="195">
        <v>240000</v>
      </c>
      <c r="I1284" s="212"/>
    </row>
    <row r="1285" spans="1:9" ht="15.75" thickBot="1" x14ac:dyDescent="0.3">
      <c r="A1285" s="188">
        <v>4</v>
      </c>
      <c r="B1285" s="188">
        <v>22020305</v>
      </c>
      <c r="C1285" s="189" t="s">
        <v>3355</v>
      </c>
      <c r="D1285" s="190">
        <v>60000</v>
      </c>
      <c r="E1285" s="190">
        <v>44000</v>
      </c>
      <c r="F1285" s="190">
        <v>110000</v>
      </c>
      <c r="G1285" s="195">
        <v>110000</v>
      </c>
      <c r="H1285" s="195">
        <v>110000</v>
      </c>
      <c r="I1285" s="212"/>
    </row>
    <row r="1286" spans="1:9" ht="18.75" thickBot="1" x14ac:dyDescent="0.3">
      <c r="A1286" s="188">
        <v>5</v>
      </c>
      <c r="B1286" s="188">
        <v>22020401</v>
      </c>
      <c r="C1286" s="189" t="s">
        <v>3356</v>
      </c>
      <c r="D1286" s="190">
        <v>138400</v>
      </c>
      <c r="E1286" s="190">
        <v>183000</v>
      </c>
      <c r="F1286" s="190">
        <v>300000</v>
      </c>
      <c r="G1286" s="195">
        <v>200000</v>
      </c>
      <c r="H1286" s="195">
        <v>200000</v>
      </c>
      <c r="I1286" s="212"/>
    </row>
    <row r="1287" spans="1:9" ht="15.75" thickBot="1" x14ac:dyDescent="0.3">
      <c r="A1287" s="188">
        <v>6</v>
      </c>
      <c r="B1287" s="188">
        <v>22020402</v>
      </c>
      <c r="C1287" s="189" t="s">
        <v>3366</v>
      </c>
      <c r="D1287" s="190">
        <v>90000</v>
      </c>
      <c r="E1287" s="190">
        <v>122000</v>
      </c>
      <c r="F1287" s="190">
        <v>180000</v>
      </c>
      <c r="G1287" s="195">
        <v>180000</v>
      </c>
      <c r="H1287" s="195">
        <v>180000</v>
      </c>
      <c r="I1287" s="212"/>
    </row>
    <row r="1288" spans="1:9" ht="15.75" thickBot="1" x14ac:dyDescent="0.3">
      <c r="A1288" s="188">
        <v>7</v>
      </c>
      <c r="B1288" s="188">
        <v>22020501</v>
      </c>
      <c r="C1288" s="189" t="s">
        <v>3370</v>
      </c>
      <c r="D1288" s="192">
        <v>0</v>
      </c>
      <c r="E1288" s="190">
        <v>120000</v>
      </c>
      <c r="F1288" s="190">
        <v>150000</v>
      </c>
      <c r="G1288" s="197">
        <v>0</v>
      </c>
      <c r="H1288" s="197">
        <v>0</v>
      </c>
      <c r="I1288" s="212"/>
    </row>
    <row r="1289" spans="1:9" ht="15.75" thickBot="1" x14ac:dyDescent="0.3">
      <c r="A1289" s="188">
        <v>8</v>
      </c>
      <c r="B1289" s="188">
        <v>22021001</v>
      </c>
      <c r="C1289" s="189" t="s">
        <v>3360</v>
      </c>
      <c r="D1289" s="190">
        <v>15000</v>
      </c>
      <c r="E1289" s="190">
        <v>49000</v>
      </c>
      <c r="F1289" s="190">
        <v>30000</v>
      </c>
      <c r="G1289" s="195">
        <v>30000</v>
      </c>
      <c r="H1289" s="195">
        <v>30000</v>
      </c>
      <c r="I1289" s="212"/>
    </row>
    <row r="1290" spans="1:9" ht="15.75" thickBot="1" x14ac:dyDescent="0.3">
      <c r="A1290" s="188">
        <v>9</v>
      </c>
      <c r="B1290" s="188">
        <v>22021007</v>
      </c>
      <c r="C1290" s="189" t="s">
        <v>3362</v>
      </c>
      <c r="D1290" s="190">
        <v>15000</v>
      </c>
      <c r="E1290" s="190">
        <v>78000</v>
      </c>
      <c r="F1290" s="190">
        <v>30000</v>
      </c>
      <c r="G1290" s="195">
        <v>30000</v>
      </c>
      <c r="H1290" s="195">
        <v>30000</v>
      </c>
      <c r="I1290" s="212"/>
    </row>
    <row r="1291" spans="1:9" ht="15.75" thickBot="1" x14ac:dyDescent="0.3">
      <c r="A1291" s="1260" t="s">
        <v>365</v>
      </c>
      <c r="B1291" s="1261"/>
      <c r="C1291" s="1262"/>
      <c r="D1291" s="191">
        <v>1500000</v>
      </c>
      <c r="E1291" s="191">
        <v>1750000</v>
      </c>
      <c r="F1291" s="191">
        <v>3200000</v>
      </c>
      <c r="G1291" s="196">
        <v>3000000</v>
      </c>
      <c r="H1291" s="196">
        <v>3000000</v>
      </c>
      <c r="I1291" s="212"/>
    </row>
    <row r="1292" spans="1:9" ht="15" customHeight="1" thickBot="1" x14ac:dyDescent="0.3">
      <c r="A1292" s="187">
        <v>115</v>
      </c>
      <c r="B1292" s="187">
        <v>51705400900</v>
      </c>
      <c r="C1292" s="1257" t="s">
        <v>2732</v>
      </c>
      <c r="D1292" s="1258"/>
      <c r="E1292" s="1258"/>
      <c r="F1292" s="1258"/>
      <c r="G1292" s="1258"/>
      <c r="H1292" s="1258"/>
      <c r="I1292" s="1259"/>
    </row>
    <row r="1293" spans="1:9" ht="15.75" thickBot="1" x14ac:dyDescent="0.3">
      <c r="A1293" s="188">
        <v>1</v>
      </c>
      <c r="B1293" s="188">
        <v>22020102</v>
      </c>
      <c r="C1293" s="189" t="s">
        <v>3349</v>
      </c>
      <c r="D1293" s="190">
        <v>699000</v>
      </c>
      <c r="E1293" s="190">
        <v>1425000</v>
      </c>
      <c r="F1293" s="190">
        <v>2160000</v>
      </c>
      <c r="G1293" s="195">
        <v>2180000</v>
      </c>
      <c r="H1293" s="195">
        <v>2180000</v>
      </c>
      <c r="I1293" s="212"/>
    </row>
    <row r="1294" spans="1:9" ht="15.75" thickBot="1" x14ac:dyDescent="0.3">
      <c r="A1294" s="188">
        <v>2</v>
      </c>
      <c r="B1294" s="188">
        <v>22020201</v>
      </c>
      <c r="C1294" s="189" t="s">
        <v>3363</v>
      </c>
      <c r="D1294" s="190">
        <v>33000</v>
      </c>
      <c r="E1294" s="190">
        <v>13800</v>
      </c>
      <c r="F1294" s="190">
        <v>30000</v>
      </c>
      <c r="G1294" s="195">
        <v>30000</v>
      </c>
      <c r="H1294" s="195">
        <v>30000</v>
      </c>
      <c r="I1294" s="212"/>
    </row>
    <row r="1295" spans="1:9" ht="15.75" thickBot="1" x14ac:dyDescent="0.3">
      <c r="A1295" s="188">
        <v>3</v>
      </c>
      <c r="B1295" s="188">
        <v>22020202</v>
      </c>
      <c r="C1295" s="189" t="s">
        <v>3350</v>
      </c>
      <c r="D1295" s="190">
        <v>12000</v>
      </c>
      <c r="E1295" s="190">
        <v>16300</v>
      </c>
      <c r="F1295" s="190">
        <v>30000</v>
      </c>
      <c r="G1295" s="195">
        <v>30000</v>
      </c>
      <c r="H1295" s="195">
        <v>30000</v>
      </c>
      <c r="I1295" s="212"/>
    </row>
    <row r="1296" spans="1:9" ht="18.75" thickBot="1" x14ac:dyDescent="0.3">
      <c r="A1296" s="188">
        <v>4</v>
      </c>
      <c r="B1296" s="188">
        <v>22020301</v>
      </c>
      <c r="C1296" s="189" t="s">
        <v>3352</v>
      </c>
      <c r="D1296" s="190">
        <v>273000</v>
      </c>
      <c r="E1296" s="190">
        <v>130700</v>
      </c>
      <c r="F1296" s="190">
        <v>200000</v>
      </c>
      <c r="G1296" s="195">
        <v>200000</v>
      </c>
      <c r="H1296" s="195">
        <v>200000</v>
      </c>
      <c r="I1296" s="212"/>
    </row>
    <row r="1297" spans="1:9" ht="15.75" thickBot="1" x14ac:dyDescent="0.3">
      <c r="A1297" s="188">
        <v>5</v>
      </c>
      <c r="B1297" s="188">
        <v>22020305</v>
      </c>
      <c r="C1297" s="189" t="s">
        <v>3355</v>
      </c>
      <c r="D1297" s="190">
        <v>105200</v>
      </c>
      <c r="E1297" s="190">
        <v>63300</v>
      </c>
      <c r="F1297" s="190">
        <v>110000</v>
      </c>
      <c r="G1297" s="195">
        <v>110000</v>
      </c>
      <c r="H1297" s="195">
        <v>110000</v>
      </c>
      <c r="I1297" s="212"/>
    </row>
    <row r="1298" spans="1:9" ht="18.75" thickBot="1" x14ac:dyDescent="0.3">
      <c r="A1298" s="188">
        <v>6</v>
      </c>
      <c r="B1298" s="188">
        <v>22020401</v>
      </c>
      <c r="C1298" s="189" t="s">
        <v>3356</v>
      </c>
      <c r="D1298" s="190">
        <v>419800</v>
      </c>
      <c r="E1298" s="190">
        <v>142300</v>
      </c>
      <c r="F1298" s="190">
        <v>200000</v>
      </c>
      <c r="G1298" s="195">
        <v>200000</v>
      </c>
      <c r="H1298" s="195">
        <v>200000</v>
      </c>
      <c r="I1298" s="212"/>
    </row>
    <row r="1299" spans="1:9" ht="15.75" thickBot="1" x14ac:dyDescent="0.3">
      <c r="A1299" s="188">
        <v>7</v>
      </c>
      <c r="B1299" s="188">
        <v>22020402</v>
      </c>
      <c r="C1299" s="189" t="s">
        <v>3366</v>
      </c>
      <c r="D1299" s="190">
        <v>71000</v>
      </c>
      <c r="E1299" s="190">
        <v>123300</v>
      </c>
      <c r="F1299" s="190">
        <v>190000</v>
      </c>
      <c r="G1299" s="195">
        <v>190000</v>
      </c>
      <c r="H1299" s="195">
        <v>190000</v>
      </c>
      <c r="I1299" s="212"/>
    </row>
    <row r="1300" spans="1:9" ht="15.75" thickBot="1" x14ac:dyDescent="0.3">
      <c r="A1300" s="188">
        <v>8</v>
      </c>
      <c r="B1300" s="188">
        <v>22020501</v>
      </c>
      <c r="C1300" s="189" t="s">
        <v>3370</v>
      </c>
      <c r="D1300" s="192">
        <v>0</v>
      </c>
      <c r="E1300" s="190">
        <v>40000</v>
      </c>
      <c r="F1300" s="190">
        <v>200000</v>
      </c>
      <c r="G1300" s="197">
        <v>0</v>
      </c>
      <c r="H1300" s="197">
        <v>0</v>
      </c>
      <c r="I1300" s="212"/>
    </row>
    <row r="1301" spans="1:9" ht="15.75" thickBot="1" x14ac:dyDescent="0.3">
      <c r="A1301" s="188">
        <v>9</v>
      </c>
      <c r="B1301" s="188">
        <v>22021001</v>
      </c>
      <c r="C1301" s="189" t="s">
        <v>3360</v>
      </c>
      <c r="D1301" s="190">
        <v>12000</v>
      </c>
      <c r="E1301" s="190">
        <v>24500</v>
      </c>
      <c r="F1301" s="190">
        <v>30000</v>
      </c>
      <c r="G1301" s="195">
        <v>30000</v>
      </c>
      <c r="H1301" s="195">
        <v>30000</v>
      </c>
      <c r="I1301" s="212"/>
    </row>
    <row r="1302" spans="1:9" ht="15.75" thickBot="1" x14ac:dyDescent="0.3">
      <c r="A1302" s="188">
        <v>10</v>
      </c>
      <c r="B1302" s="188">
        <v>22021007</v>
      </c>
      <c r="C1302" s="189" t="s">
        <v>3362</v>
      </c>
      <c r="D1302" s="190">
        <v>25000</v>
      </c>
      <c r="E1302" s="190">
        <v>20800</v>
      </c>
      <c r="F1302" s="190">
        <v>50000</v>
      </c>
      <c r="G1302" s="195">
        <v>30000</v>
      </c>
      <c r="H1302" s="195">
        <v>30000</v>
      </c>
      <c r="I1302" s="212"/>
    </row>
    <row r="1303" spans="1:9" ht="15.75" thickBot="1" x14ac:dyDescent="0.3">
      <c r="A1303" s="1260" t="s">
        <v>365</v>
      </c>
      <c r="B1303" s="1261"/>
      <c r="C1303" s="1262"/>
      <c r="D1303" s="191">
        <v>1650000</v>
      </c>
      <c r="E1303" s="191">
        <v>2000000</v>
      </c>
      <c r="F1303" s="191">
        <v>3200000</v>
      </c>
      <c r="G1303" s="196">
        <v>3000000</v>
      </c>
      <c r="H1303" s="196">
        <v>3000000</v>
      </c>
      <c r="I1303" s="212"/>
    </row>
    <row r="1304" spans="1:9" ht="15" customHeight="1" thickBot="1" x14ac:dyDescent="0.3">
      <c r="A1304" s="187">
        <v>116</v>
      </c>
      <c r="B1304" s="187">
        <v>51705401000</v>
      </c>
      <c r="C1304" s="1257" t="s">
        <v>3204</v>
      </c>
      <c r="D1304" s="1258"/>
      <c r="E1304" s="1258"/>
      <c r="F1304" s="1258"/>
      <c r="G1304" s="1258"/>
      <c r="H1304" s="1258"/>
      <c r="I1304" s="1259"/>
    </row>
    <row r="1305" spans="1:9" ht="15.75" thickBot="1" x14ac:dyDescent="0.3">
      <c r="A1305" s="188">
        <v>1</v>
      </c>
      <c r="B1305" s="188">
        <v>22020102</v>
      </c>
      <c r="C1305" s="189" t="s">
        <v>3349</v>
      </c>
      <c r="D1305" s="192">
        <v>0</v>
      </c>
      <c r="E1305" s="190">
        <v>1110000</v>
      </c>
      <c r="F1305" s="190">
        <v>2050000</v>
      </c>
      <c r="G1305" s="195">
        <v>2150000</v>
      </c>
      <c r="H1305" s="195">
        <v>2150000</v>
      </c>
      <c r="I1305" s="212"/>
    </row>
    <row r="1306" spans="1:9" ht="15.75" thickBot="1" x14ac:dyDescent="0.3">
      <c r="A1306" s="188">
        <v>2</v>
      </c>
      <c r="B1306" s="188">
        <v>22020201</v>
      </c>
      <c r="C1306" s="189" t="s">
        <v>3363</v>
      </c>
      <c r="D1306" s="192">
        <v>0</v>
      </c>
      <c r="E1306" s="190">
        <v>35000</v>
      </c>
      <c r="F1306" s="190">
        <v>60000</v>
      </c>
      <c r="G1306" s="195">
        <v>60000</v>
      </c>
      <c r="H1306" s="195">
        <v>60000</v>
      </c>
      <c r="I1306" s="212"/>
    </row>
    <row r="1307" spans="1:9" ht="18.75" thickBot="1" x14ac:dyDescent="0.3">
      <c r="A1307" s="188">
        <v>3</v>
      </c>
      <c r="B1307" s="188">
        <v>22020301</v>
      </c>
      <c r="C1307" s="189" t="s">
        <v>3352</v>
      </c>
      <c r="D1307" s="192">
        <v>0</v>
      </c>
      <c r="E1307" s="190">
        <v>160000</v>
      </c>
      <c r="F1307" s="190">
        <v>290000</v>
      </c>
      <c r="G1307" s="195">
        <v>240000</v>
      </c>
      <c r="H1307" s="195">
        <v>240000</v>
      </c>
      <c r="I1307" s="212"/>
    </row>
    <row r="1308" spans="1:9" ht="15.75" thickBot="1" x14ac:dyDescent="0.3">
      <c r="A1308" s="188">
        <v>4</v>
      </c>
      <c r="B1308" s="188">
        <v>22020305</v>
      </c>
      <c r="C1308" s="189" t="s">
        <v>3355</v>
      </c>
      <c r="D1308" s="192">
        <v>0</v>
      </c>
      <c r="E1308" s="190">
        <v>50000</v>
      </c>
      <c r="F1308" s="190">
        <v>110000</v>
      </c>
      <c r="G1308" s="195">
        <v>110000</v>
      </c>
      <c r="H1308" s="195">
        <v>110000</v>
      </c>
      <c r="I1308" s="212"/>
    </row>
    <row r="1309" spans="1:9" ht="18.75" thickBot="1" x14ac:dyDescent="0.3">
      <c r="A1309" s="188">
        <v>5</v>
      </c>
      <c r="B1309" s="188">
        <v>22020401</v>
      </c>
      <c r="C1309" s="189" t="s">
        <v>3356</v>
      </c>
      <c r="D1309" s="192">
        <v>0</v>
      </c>
      <c r="E1309" s="190">
        <v>205000</v>
      </c>
      <c r="F1309" s="190">
        <v>300000</v>
      </c>
      <c r="G1309" s="195">
        <v>200000</v>
      </c>
      <c r="H1309" s="195">
        <v>200000</v>
      </c>
      <c r="I1309" s="212"/>
    </row>
    <row r="1310" spans="1:9" ht="15.75" thickBot="1" x14ac:dyDescent="0.3">
      <c r="A1310" s="188">
        <v>6</v>
      </c>
      <c r="B1310" s="188">
        <v>22020402</v>
      </c>
      <c r="C1310" s="189" t="s">
        <v>3366</v>
      </c>
      <c r="D1310" s="192">
        <v>0</v>
      </c>
      <c r="E1310" s="190">
        <v>145000</v>
      </c>
      <c r="F1310" s="190">
        <v>180000</v>
      </c>
      <c r="G1310" s="195">
        <v>180000</v>
      </c>
      <c r="H1310" s="195">
        <v>180000</v>
      </c>
      <c r="I1310" s="212"/>
    </row>
    <row r="1311" spans="1:9" ht="15.75" thickBot="1" x14ac:dyDescent="0.3">
      <c r="A1311" s="188">
        <v>7</v>
      </c>
      <c r="B1311" s="188">
        <v>22020501</v>
      </c>
      <c r="C1311" s="189" t="s">
        <v>3370</v>
      </c>
      <c r="D1311" s="192">
        <v>0</v>
      </c>
      <c r="E1311" s="190">
        <v>25000</v>
      </c>
      <c r="F1311" s="190">
        <v>150000</v>
      </c>
      <c r="G1311" s="197">
        <v>0</v>
      </c>
      <c r="H1311" s="197">
        <v>0</v>
      </c>
      <c r="I1311" s="212"/>
    </row>
    <row r="1312" spans="1:9" ht="15.75" thickBot="1" x14ac:dyDescent="0.3">
      <c r="A1312" s="188">
        <v>8</v>
      </c>
      <c r="B1312" s="188">
        <v>22021001</v>
      </c>
      <c r="C1312" s="189" t="s">
        <v>3360</v>
      </c>
      <c r="D1312" s="192">
        <v>0</v>
      </c>
      <c r="E1312" s="190">
        <v>20000</v>
      </c>
      <c r="F1312" s="190">
        <v>30000</v>
      </c>
      <c r="G1312" s="195">
        <v>30000</v>
      </c>
      <c r="H1312" s="195">
        <v>30000</v>
      </c>
      <c r="I1312" s="212"/>
    </row>
    <row r="1313" spans="1:9" ht="15.75" thickBot="1" x14ac:dyDescent="0.3">
      <c r="A1313" s="188">
        <v>9</v>
      </c>
      <c r="B1313" s="188">
        <v>22021007</v>
      </c>
      <c r="C1313" s="189" t="s">
        <v>3362</v>
      </c>
      <c r="D1313" s="192">
        <v>0</v>
      </c>
      <c r="E1313" s="192">
        <v>0</v>
      </c>
      <c r="F1313" s="190">
        <v>30000</v>
      </c>
      <c r="G1313" s="195">
        <v>30000</v>
      </c>
      <c r="H1313" s="195">
        <v>30000</v>
      </c>
      <c r="I1313" s="212"/>
    </row>
    <row r="1314" spans="1:9" ht="15.75" thickBot="1" x14ac:dyDescent="0.3">
      <c r="A1314" s="1260" t="s">
        <v>365</v>
      </c>
      <c r="B1314" s="1261"/>
      <c r="C1314" s="1262"/>
      <c r="D1314" s="193">
        <v>0</v>
      </c>
      <c r="E1314" s="191">
        <v>1750000</v>
      </c>
      <c r="F1314" s="191">
        <v>3200000</v>
      </c>
      <c r="G1314" s="196">
        <v>3000000</v>
      </c>
      <c r="H1314" s="196">
        <f>SUM(H1305:H1313)</f>
        <v>3000000</v>
      </c>
      <c r="I1314" s="212"/>
    </row>
    <row r="1315" spans="1:9" ht="15.75" thickBot="1" x14ac:dyDescent="0.3">
      <c r="A1315" s="187">
        <v>117</v>
      </c>
      <c r="B1315" s="187">
        <v>51705600100</v>
      </c>
      <c r="C1315" s="1257" t="s">
        <v>2242</v>
      </c>
      <c r="D1315" s="1258"/>
      <c r="E1315" s="1258"/>
      <c r="F1315" s="1258"/>
      <c r="G1315" s="1258"/>
      <c r="H1315" s="1258"/>
      <c r="I1315" s="1259"/>
    </row>
    <row r="1316" spans="1:9" ht="15.75" thickBot="1" x14ac:dyDescent="0.3">
      <c r="A1316" s="188">
        <v>1</v>
      </c>
      <c r="B1316" s="188">
        <v>22020102</v>
      </c>
      <c r="C1316" s="189" t="s">
        <v>3349</v>
      </c>
      <c r="D1316" s="190">
        <v>1180100</v>
      </c>
      <c r="E1316" s="190">
        <v>952400</v>
      </c>
      <c r="F1316" s="190">
        <v>4250000</v>
      </c>
      <c r="G1316" s="195">
        <v>4200000</v>
      </c>
      <c r="H1316" s="195">
        <f>4200000-435000</f>
        <v>3765000</v>
      </c>
      <c r="I1316" s="212"/>
    </row>
    <row r="1317" spans="1:9" ht="15.75" thickBot="1" x14ac:dyDescent="0.3">
      <c r="A1317" s="188">
        <v>2</v>
      </c>
      <c r="B1317" s="188">
        <v>22020201</v>
      </c>
      <c r="C1317" s="189" t="s">
        <v>3363</v>
      </c>
      <c r="D1317" s="190">
        <v>25000</v>
      </c>
      <c r="E1317" s="190">
        <v>6700</v>
      </c>
      <c r="F1317" s="190">
        <v>50000</v>
      </c>
      <c r="G1317" s="195">
        <v>105000</v>
      </c>
      <c r="H1317" s="195">
        <v>105000</v>
      </c>
      <c r="I1317" s="212"/>
    </row>
    <row r="1318" spans="1:9" ht="15.75" thickBot="1" x14ac:dyDescent="0.3">
      <c r="A1318" s="188">
        <v>3</v>
      </c>
      <c r="B1318" s="188">
        <v>22020202</v>
      </c>
      <c r="C1318" s="189" t="s">
        <v>3350</v>
      </c>
      <c r="D1318" s="190">
        <v>24000</v>
      </c>
      <c r="E1318" s="190">
        <v>18000</v>
      </c>
      <c r="F1318" s="190">
        <v>50000</v>
      </c>
      <c r="G1318" s="195">
        <v>105000</v>
      </c>
      <c r="H1318" s="195">
        <v>105000</v>
      </c>
      <c r="I1318" s="212"/>
    </row>
    <row r="1319" spans="1:9" ht="18.75" thickBot="1" x14ac:dyDescent="0.3">
      <c r="A1319" s="188">
        <v>4</v>
      </c>
      <c r="B1319" s="188">
        <v>22020301</v>
      </c>
      <c r="C1319" s="189" t="s">
        <v>3352</v>
      </c>
      <c r="D1319" s="190">
        <v>171500</v>
      </c>
      <c r="E1319" s="190">
        <v>183000</v>
      </c>
      <c r="F1319" s="190">
        <v>1200000</v>
      </c>
      <c r="G1319" s="195">
        <v>400000</v>
      </c>
      <c r="H1319" s="195">
        <v>400000</v>
      </c>
      <c r="I1319" s="212"/>
    </row>
    <row r="1320" spans="1:9" ht="15.75" thickBot="1" x14ac:dyDescent="0.3">
      <c r="A1320" s="188">
        <v>5</v>
      </c>
      <c r="B1320" s="188">
        <v>22020305</v>
      </c>
      <c r="C1320" s="189" t="s">
        <v>3355</v>
      </c>
      <c r="D1320" s="190">
        <v>20000</v>
      </c>
      <c r="E1320" s="192">
        <v>0</v>
      </c>
      <c r="F1320" s="190">
        <v>375000</v>
      </c>
      <c r="G1320" s="195">
        <v>230000</v>
      </c>
      <c r="H1320" s="195">
        <v>230000</v>
      </c>
      <c r="I1320" s="212"/>
    </row>
    <row r="1321" spans="1:9" ht="18.75" thickBot="1" x14ac:dyDescent="0.3">
      <c r="A1321" s="188">
        <v>6</v>
      </c>
      <c r="B1321" s="188">
        <v>22020401</v>
      </c>
      <c r="C1321" s="189" t="s">
        <v>3356</v>
      </c>
      <c r="D1321" s="190">
        <v>229000</v>
      </c>
      <c r="E1321" s="190">
        <v>129700</v>
      </c>
      <c r="F1321" s="190">
        <v>1125000</v>
      </c>
      <c r="G1321" s="195">
        <v>560000</v>
      </c>
      <c r="H1321" s="195">
        <v>560000</v>
      </c>
      <c r="I1321" s="212"/>
    </row>
    <row r="1322" spans="1:9" ht="15.75" thickBot="1" x14ac:dyDescent="0.3">
      <c r="A1322" s="188">
        <v>7</v>
      </c>
      <c r="B1322" s="188">
        <v>22020402</v>
      </c>
      <c r="C1322" s="189" t="s">
        <v>3366</v>
      </c>
      <c r="D1322" s="190">
        <v>112000</v>
      </c>
      <c r="E1322" s="190">
        <v>77000</v>
      </c>
      <c r="F1322" s="190">
        <v>500000</v>
      </c>
      <c r="G1322" s="195">
        <v>280000</v>
      </c>
      <c r="H1322" s="195">
        <v>280000</v>
      </c>
      <c r="I1322" s="212"/>
    </row>
    <row r="1323" spans="1:9" ht="15.75" thickBot="1" x14ac:dyDescent="0.3">
      <c r="A1323" s="188">
        <v>8</v>
      </c>
      <c r="B1323" s="188">
        <v>22020501</v>
      </c>
      <c r="C1323" s="189" t="s">
        <v>3370</v>
      </c>
      <c r="D1323" s="192">
        <v>0</v>
      </c>
      <c r="E1323" s="192">
        <v>0</v>
      </c>
      <c r="F1323" s="190">
        <v>1500000</v>
      </c>
      <c r="G1323" s="195">
        <v>700000</v>
      </c>
      <c r="H1323" s="195">
        <v>700000</v>
      </c>
      <c r="I1323" s="212"/>
    </row>
    <row r="1324" spans="1:9" ht="15.75" thickBot="1" x14ac:dyDescent="0.3">
      <c r="A1324" s="188">
        <v>9</v>
      </c>
      <c r="B1324" s="188">
        <v>22021001</v>
      </c>
      <c r="C1324" s="189" t="s">
        <v>3360</v>
      </c>
      <c r="D1324" s="190">
        <v>80000</v>
      </c>
      <c r="E1324" s="190">
        <v>60000</v>
      </c>
      <c r="F1324" s="190">
        <v>375000</v>
      </c>
      <c r="G1324" s="195">
        <v>210000</v>
      </c>
      <c r="H1324" s="195">
        <v>210000</v>
      </c>
      <c r="I1324" s="212"/>
    </row>
    <row r="1325" spans="1:9" ht="15.75" thickBot="1" x14ac:dyDescent="0.3">
      <c r="A1325" s="188">
        <v>10</v>
      </c>
      <c r="B1325" s="188">
        <v>22021007</v>
      </c>
      <c r="C1325" s="189" t="s">
        <v>3362</v>
      </c>
      <c r="D1325" s="190">
        <v>157900</v>
      </c>
      <c r="E1325" s="190">
        <v>73200</v>
      </c>
      <c r="F1325" s="190">
        <v>675000</v>
      </c>
      <c r="G1325" s="195">
        <v>210000</v>
      </c>
      <c r="H1325" s="195">
        <v>210000</v>
      </c>
      <c r="I1325" s="212"/>
    </row>
    <row r="1326" spans="1:9" ht="15.75" thickBot="1" x14ac:dyDescent="0.3">
      <c r="A1326" s="1260" t="s">
        <v>365</v>
      </c>
      <c r="B1326" s="1261"/>
      <c r="C1326" s="1262"/>
      <c r="D1326" s="191">
        <v>1999500</v>
      </c>
      <c r="E1326" s="191">
        <v>1500000</v>
      </c>
      <c r="F1326" s="191">
        <v>10100000</v>
      </c>
      <c r="G1326" s="196">
        <v>7000000</v>
      </c>
      <c r="H1326" s="196">
        <f>SUM(H1316:H1325)</f>
        <v>6565000</v>
      </c>
      <c r="I1326" s="212"/>
    </row>
    <row r="1327" spans="1:9" ht="15.75" thickBot="1" x14ac:dyDescent="0.3">
      <c r="A1327" s="187">
        <v>118</v>
      </c>
      <c r="B1327" s="187">
        <v>52100100100</v>
      </c>
      <c r="C1327" s="1257" t="s">
        <v>1154</v>
      </c>
      <c r="D1327" s="1258"/>
      <c r="E1327" s="1258"/>
      <c r="F1327" s="1258"/>
      <c r="G1327" s="1258"/>
      <c r="H1327" s="1258"/>
      <c r="I1327" s="1259"/>
    </row>
    <row r="1328" spans="1:9" ht="15.75" thickBot="1" x14ac:dyDescent="0.3">
      <c r="A1328" s="188">
        <v>1</v>
      </c>
      <c r="B1328" s="188">
        <v>22020102</v>
      </c>
      <c r="C1328" s="189" t="s">
        <v>3349</v>
      </c>
      <c r="D1328" s="190">
        <v>4135000</v>
      </c>
      <c r="E1328" s="190">
        <v>2400000</v>
      </c>
      <c r="F1328" s="190">
        <v>5000000</v>
      </c>
      <c r="G1328" s="195">
        <v>5000000</v>
      </c>
      <c r="H1328" s="195">
        <v>4300000</v>
      </c>
      <c r="I1328" s="212"/>
    </row>
    <row r="1329" spans="1:9" ht="15.75" thickBot="1" x14ac:dyDescent="0.3">
      <c r="A1329" s="188">
        <v>2</v>
      </c>
      <c r="B1329" s="188">
        <v>22020201</v>
      </c>
      <c r="C1329" s="189" t="s">
        <v>3363</v>
      </c>
      <c r="D1329" s="190">
        <v>242000</v>
      </c>
      <c r="E1329" s="190">
        <v>187200</v>
      </c>
      <c r="F1329" s="190">
        <v>390000</v>
      </c>
      <c r="G1329" s="195">
        <v>390000</v>
      </c>
      <c r="H1329" s="195">
        <v>390000</v>
      </c>
      <c r="I1329" s="212"/>
    </row>
    <row r="1330" spans="1:9" ht="15.75" thickBot="1" x14ac:dyDescent="0.3">
      <c r="A1330" s="188">
        <v>3</v>
      </c>
      <c r="B1330" s="188">
        <v>22020202</v>
      </c>
      <c r="C1330" s="189" t="s">
        <v>3350</v>
      </c>
      <c r="D1330" s="190">
        <v>291000</v>
      </c>
      <c r="E1330" s="190">
        <v>144000</v>
      </c>
      <c r="F1330" s="190">
        <v>300000</v>
      </c>
      <c r="G1330" s="195">
        <v>300000</v>
      </c>
      <c r="H1330" s="195">
        <v>300000</v>
      </c>
      <c r="I1330" s="212"/>
    </row>
    <row r="1331" spans="1:9" ht="18.75" thickBot="1" x14ac:dyDescent="0.3">
      <c r="A1331" s="188">
        <v>4</v>
      </c>
      <c r="B1331" s="188">
        <v>22020301</v>
      </c>
      <c r="C1331" s="189" t="s">
        <v>3352</v>
      </c>
      <c r="D1331" s="190">
        <v>716000</v>
      </c>
      <c r="E1331" s="190">
        <v>1560000</v>
      </c>
      <c r="F1331" s="190">
        <v>2000000</v>
      </c>
      <c r="G1331" s="195">
        <v>2000000</v>
      </c>
      <c r="H1331" s="195">
        <v>2000000</v>
      </c>
      <c r="I1331" s="212"/>
    </row>
    <row r="1332" spans="1:9" ht="15.75" thickBot="1" x14ac:dyDescent="0.3">
      <c r="A1332" s="188">
        <v>5</v>
      </c>
      <c r="B1332" s="188">
        <v>22020305</v>
      </c>
      <c r="C1332" s="189" t="s">
        <v>3355</v>
      </c>
      <c r="D1332" s="190">
        <v>394500</v>
      </c>
      <c r="E1332" s="190">
        <v>480000</v>
      </c>
      <c r="F1332" s="190">
        <v>1000000</v>
      </c>
      <c r="G1332" s="195">
        <v>1000000</v>
      </c>
      <c r="H1332" s="195">
        <v>1000000</v>
      </c>
      <c r="I1332" s="212"/>
    </row>
    <row r="1333" spans="1:9" ht="18.75" thickBot="1" x14ac:dyDescent="0.3">
      <c r="A1333" s="188">
        <v>6</v>
      </c>
      <c r="B1333" s="188">
        <v>22020401</v>
      </c>
      <c r="C1333" s="189" t="s">
        <v>3356</v>
      </c>
      <c r="D1333" s="190">
        <v>878000</v>
      </c>
      <c r="E1333" s="190">
        <v>1200000</v>
      </c>
      <c r="F1333" s="190">
        <v>2500000</v>
      </c>
      <c r="G1333" s="195">
        <v>2500000</v>
      </c>
      <c r="H1333" s="195">
        <v>2500000</v>
      </c>
      <c r="I1333" s="212"/>
    </row>
    <row r="1334" spans="1:9" ht="15.75" thickBot="1" x14ac:dyDescent="0.3">
      <c r="A1334" s="188">
        <v>7</v>
      </c>
      <c r="B1334" s="188">
        <v>22020402</v>
      </c>
      <c r="C1334" s="189" t="s">
        <v>3366</v>
      </c>
      <c r="D1334" s="190">
        <v>954000</v>
      </c>
      <c r="E1334" s="190">
        <v>629088</v>
      </c>
      <c r="F1334" s="190">
        <v>1310601.6399999999</v>
      </c>
      <c r="G1334" s="195">
        <v>1310601.6399999999</v>
      </c>
      <c r="H1334" s="195">
        <v>1310601.6399999999</v>
      </c>
      <c r="I1334" s="212"/>
    </row>
    <row r="1335" spans="1:9" ht="15.75" thickBot="1" x14ac:dyDescent="0.3">
      <c r="A1335" s="188">
        <v>8</v>
      </c>
      <c r="B1335" s="188">
        <v>22020501</v>
      </c>
      <c r="C1335" s="189" t="s">
        <v>3370</v>
      </c>
      <c r="D1335" s="190">
        <v>691000</v>
      </c>
      <c r="E1335" s="190">
        <v>960000</v>
      </c>
      <c r="F1335" s="190">
        <v>2000000</v>
      </c>
      <c r="G1335" s="195">
        <v>2000000</v>
      </c>
      <c r="H1335" s="195">
        <v>2000000</v>
      </c>
      <c r="I1335" s="212"/>
    </row>
    <row r="1336" spans="1:9" ht="15.75" thickBot="1" x14ac:dyDescent="0.3">
      <c r="A1336" s="188">
        <v>9</v>
      </c>
      <c r="B1336" s="188">
        <v>22021001</v>
      </c>
      <c r="C1336" s="189" t="s">
        <v>3360</v>
      </c>
      <c r="D1336" s="190">
        <v>728000</v>
      </c>
      <c r="E1336" s="190">
        <v>239712</v>
      </c>
      <c r="F1336" s="190">
        <v>499398.36</v>
      </c>
      <c r="G1336" s="195">
        <v>499398.36</v>
      </c>
      <c r="H1336" s="195">
        <v>499398.36</v>
      </c>
      <c r="I1336" s="212"/>
    </row>
    <row r="1337" spans="1:9" ht="15.75" thickBot="1" x14ac:dyDescent="0.3">
      <c r="A1337" s="1260" t="s">
        <v>365</v>
      </c>
      <c r="B1337" s="1261"/>
      <c r="C1337" s="1262"/>
      <c r="D1337" s="191">
        <v>9029500</v>
      </c>
      <c r="E1337" s="191">
        <v>7800000</v>
      </c>
      <c r="F1337" s="191">
        <v>15000000</v>
      </c>
      <c r="G1337" s="196">
        <v>15000000</v>
      </c>
      <c r="H1337" s="196">
        <f>SUM(H1328:H1336)</f>
        <v>14300000</v>
      </c>
      <c r="I1337" s="212"/>
    </row>
    <row r="1338" spans="1:9" ht="15" customHeight="1" thickBot="1" x14ac:dyDescent="0.3">
      <c r="A1338" s="187">
        <v>119</v>
      </c>
      <c r="B1338" s="187">
        <v>52100300100</v>
      </c>
      <c r="C1338" s="1257" t="s">
        <v>2491</v>
      </c>
      <c r="D1338" s="1258"/>
      <c r="E1338" s="1258"/>
      <c r="F1338" s="1258"/>
      <c r="G1338" s="1258"/>
      <c r="H1338" s="1258"/>
      <c r="I1338" s="1259"/>
    </row>
    <row r="1339" spans="1:9" ht="15.75" thickBot="1" x14ac:dyDescent="0.3">
      <c r="A1339" s="188">
        <v>1</v>
      </c>
      <c r="B1339" s="188">
        <v>22020102</v>
      </c>
      <c r="C1339" s="189" t="s">
        <v>3349</v>
      </c>
      <c r="D1339" s="190">
        <v>2478950</v>
      </c>
      <c r="E1339" s="190">
        <v>1830000</v>
      </c>
      <c r="F1339" s="190">
        <v>3500000</v>
      </c>
      <c r="G1339" s="195">
        <v>2275000</v>
      </c>
      <c r="H1339" s="195">
        <v>2275000</v>
      </c>
      <c r="I1339" s="212"/>
    </row>
    <row r="1340" spans="1:9" ht="15.75" thickBot="1" x14ac:dyDescent="0.3">
      <c r="A1340" s="188">
        <v>2</v>
      </c>
      <c r="B1340" s="188">
        <v>22020201</v>
      </c>
      <c r="C1340" s="189" t="s">
        <v>3363</v>
      </c>
      <c r="D1340" s="190">
        <v>395370</v>
      </c>
      <c r="E1340" s="190">
        <v>195000</v>
      </c>
      <c r="F1340" s="190">
        <v>500000</v>
      </c>
      <c r="G1340" s="195">
        <v>400000</v>
      </c>
      <c r="H1340" s="195">
        <v>400000</v>
      </c>
      <c r="I1340" s="212"/>
    </row>
    <row r="1341" spans="1:9" ht="15.75" thickBot="1" x14ac:dyDescent="0.3">
      <c r="A1341" s="188">
        <v>3</v>
      </c>
      <c r="B1341" s="188">
        <v>22020202</v>
      </c>
      <c r="C1341" s="189" t="s">
        <v>3350</v>
      </c>
      <c r="D1341" s="190">
        <v>407730</v>
      </c>
      <c r="E1341" s="190">
        <v>230000</v>
      </c>
      <c r="F1341" s="190">
        <v>600000</v>
      </c>
      <c r="G1341" s="195">
        <v>480000</v>
      </c>
      <c r="H1341" s="195">
        <v>480000</v>
      </c>
      <c r="I1341" s="212"/>
    </row>
    <row r="1342" spans="1:9" ht="18.75" thickBot="1" x14ac:dyDescent="0.3">
      <c r="A1342" s="188">
        <v>4</v>
      </c>
      <c r="B1342" s="188">
        <v>22020301</v>
      </c>
      <c r="C1342" s="189" t="s">
        <v>3352</v>
      </c>
      <c r="D1342" s="190">
        <v>355630</v>
      </c>
      <c r="E1342" s="190">
        <v>200000</v>
      </c>
      <c r="F1342" s="190">
        <v>500000</v>
      </c>
      <c r="G1342" s="195">
        <v>300000</v>
      </c>
      <c r="H1342" s="195">
        <v>300000</v>
      </c>
      <c r="I1342" s="212"/>
    </row>
    <row r="1343" spans="1:9" ht="15.75" thickBot="1" x14ac:dyDescent="0.3">
      <c r="A1343" s="188">
        <v>5</v>
      </c>
      <c r="B1343" s="188">
        <v>22020305</v>
      </c>
      <c r="C1343" s="189" t="s">
        <v>3355</v>
      </c>
      <c r="D1343" s="190">
        <v>283315</v>
      </c>
      <c r="E1343" s="190">
        <v>120000</v>
      </c>
      <c r="F1343" s="190">
        <v>300000</v>
      </c>
      <c r="G1343" s="195">
        <v>660000</v>
      </c>
      <c r="H1343" s="195">
        <v>660000</v>
      </c>
      <c r="I1343" s="212"/>
    </row>
    <row r="1344" spans="1:9" ht="18.75" thickBot="1" x14ac:dyDescent="0.3">
      <c r="A1344" s="188">
        <v>6</v>
      </c>
      <c r="B1344" s="188">
        <v>22020401</v>
      </c>
      <c r="C1344" s="189" t="s">
        <v>3356</v>
      </c>
      <c r="D1344" s="190">
        <v>269315</v>
      </c>
      <c r="E1344" s="190">
        <v>135000</v>
      </c>
      <c r="F1344" s="190">
        <v>300000</v>
      </c>
      <c r="G1344" s="195">
        <v>300000</v>
      </c>
      <c r="H1344" s="195">
        <v>300000</v>
      </c>
      <c r="I1344" s="212"/>
    </row>
    <row r="1345" spans="1:9" ht="15.75" thickBot="1" x14ac:dyDescent="0.3">
      <c r="A1345" s="188">
        <v>7</v>
      </c>
      <c r="B1345" s="188">
        <v>22020402</v>
      </c>
      <c r="C1345" s="189" t="s">
        <v>3366</v>
      </c>
      <c r="D1345" s="190">
        <v>304070</v>
      </c>
      <c r="E1345" s="190">
        <v>160000</v>
      </c>
      <c r="F1345" s="190">
        <v>420000</v>
      </c>
      <c r="G1345" s="195">
        <v>240000</v>
      </c>
      <c r="H1345" s="195">
        <v>240000</v>
      </c>
      <c r="I1345" s="212"/>
    </row>
    <row r="1346" spans="1:9" ht="15.75" thickBot="1" x14ac:dyDescent="0.3">
      <c r="A1346" s="188">
        <v>8</v>
      </c>
      <c r="B1346" s="188">
        <v>22020501</v>
      </c>
      <c r="C1346" s="189" t="s">
        <v>3370</v>
      </c>
      <c r="D1346" s="190">
        <v>287670</v>
      </c>
      <c r="E1346" s="190">
        <v>160000</v>
      </c>
      <c r="F1346" s="190">
        <v>400000</v>
      </c>
      <c r="G1346" s="195">
        <v>400000</v>
      </c>
      <c r="H1346" s="195">
        <v>800000</v>
      </c>
      <c r="I1346" s="212"/>
    </row>
    <row r="1347" spans="1:9" ht="15.75" thickBot="1" x14ac:dyDescent="0.3">
      <c r="A1347" s="188">
        <v>9</v>
      </c>
      <c r="B1347" s="188">
        <v>22020901</v>
      </c>
      <c r="C1347" s="189" t="s">
        <v>3374</v>
      </c>
      <c r="D1347" s="192">
        <v>292</v>
      </c>
      <c r="E1347" s="192">
        <v>0</v>
      </c>
      <c r="F1347" s="190">
        <v>20000</v>
      </c>
      <c r="G1347" s="195">
        <v>5000</v>
      </c>
      <c r="H1347" s="195">
        <v>5000</v>
      </c>
      <c r="I1347" s="212"/>
    </row>
    <row r="1348" spans="1:9" ht="15.75" thickBot="1" x14ac:dyDescent="0.3">
      <c r="A1348" s="188">
        <v>10</v>
      </c>
      <c r="B1348" s="188">
        <v>22021001</v>
      </c>
      <c r="C1348" s="189" t="s">
        <v>3360</v>
      </c>
      <c r="D1348" s="190">
        <v>200000</v>
      </c>
      <c r="E1348" s="190">
        <v>140000</v>
      </c>
      <c r="F1348" s="190">
        <v>240000</v>
      </c>
      <c r="G1348" s="195">
        <v>240000</v>
      </c>
      <c r="H1348" s="195">
        <v>240000</v>
      </c>
      <c r="I1348" s="212"/>
    </row>
    <row r="1349" spans="1:9" ht="15.75" thickBot="1" x14ac:dyDescent="0.3">
      <c r="A1349" s="188">
        <v>11</v>
      </c>
      <c r="B1349" s="188">
        <v>22021007</v>
      </c>
      <c r="C1349" s="189" t="s">
        <v>3362</v>
      </c>
      <c r="D1349" s="190">
        <v>790650</v>
      </c>
      <c r="E1349" s="190">
        <v>505000</v>
      </c>
      <c r="F1349" s="190">
        <v>1220000</v>
      </c>
      <c r="G1349" s="195">
        <v>700000</v>
      </c>
      <c r="H1349" s="195">
        <v>700000</v>
      </c>
      <c r="I1349" s="212"/>
    </row>
    <row r="1350" spans="1:9" ht="15.75" thickBot="1" x14ac:dyDescent="0.3">
      <c r="A1350" s="1260" t="s">
        <v>365</v>
      </c>
      <c r="B1350" s="1261"/>
      <c r="C1350" s="1262"/>
      <c r="D1350" s="191">
        <v>5772992</v>
      </c>
      <c r="E1350" s="191">
        <v>3675000</v>
      </c>
      <c r="F1350" s="191">
        <v>8000000</v>
      </c>
      <c r="G1350" s="196">
        <v>6000000</v>
      </c>
      <c r="H1350" s="213">
        <f>SUM(H1339:H1349)</f>
        <v>6400000</v>
      </c>
      <c r="I1350" s="212"/>
    </row>
    <row r="1351" spans="1:9" ht="15.75" thickBot="1" x14ac:dyDescent="0.3">
      <c r="A1351" s="187">
        <v>120</v>
      </c>
      <c r="B1351" s="187">
        <v>52110200100</v>
      </c>
      <c r="C1351" s="1257" t="s">
        <v>567</v>
      </c>
      <c r="D1351" s="1258"/>
      <c r="E1351" s="1258"/>
      <c r="F1351" s="1258"/>
      <c r="G1351" s="1258"/>
      <c r="H1351" s="1258"/>
      <c r="I1351" s="1259"/>
    </row>
    <row r="1352" spans="1:9" ht="15.75" thickBot="1" x14ac:dyDescent="0.3">
      <c r="A1352" s="188">
        <v>1</v>
      </c>
      <c r="B1352" s="188">
        <v>22020102</v>
      </c>
      <c r="C1352" s="189" t="s">
        <v>3349</v>
      </c>
      <c r="D1352" s="190">
        <v>3540000</v>
      </c>
      <c r="E1352" s="190">
        <v>1578500</v>
      </c>
      <c r="F1352" s="190">
        <v>4669511</v>
      </c>
      <c r="G1352" s="195">
        <v>3669511</v>
      </c>
      <c r="H1352" s="195">
        <v>2669511</v>
      </c>
      <c r="I1352" s="212"/>
    </row>
    <row r="1353" spans="1:9" ht="15.75" thickBot="1" x14ac:dyDescent="0.3">
      <c r="A1353" s="188">
        <v>2</v>
      </c>
      <c r="B1353" s="188">
        <v>22020201</v>
      </c>
      <c r="C1353" s="189" t="s">
        <v>3363</v>
      </c>
      <c r="D1353" s="190">
        <v>40000</v>
      </c>
      <c r="E1353" s="190">
        <v>72000</v>
      </c>
      <c r="F1353" s="190">
        <v>755556</v>
      </c>
      <c r="G1353" s="195">
        <v>1255556</v>
      </c>
      <c r="H1353" s="195">
        <v>1255556</v>
      </c>
      <c r="I1353" s="212"/>
    </row>
    <row r="1354" spans="1:9" ht="15.75" thickBot="1" x14ac:dyDescent="0.3">
      <c r="A1354" s="188">
        <v>3</v>
      </c>
      <c r="B1354" s="188">
        <v>22020202</v>
      </c>
      <c r="C1354" s="189" t="s">
        <v>3350</v>
      </c>
      <c r="D1354" s="190">
        <v>637000</v>
      </c>
      <c r="E1354" s="190">
        <v>165665</v>
      </c>
      <c r="F1354" s="190">
        <v>345600</v>
      </c>
      <c r="G1354" s="195">
        <v>345600</v>
      </c>
      <c r="H1354" s="195">
        <v>345600</v>
      </c>
      <c r="I1354" s="212"/>
    </row>
    <row r="1355" spans="1:9" ht="18.75" thickBot="1" x14ac:dyDescent="0.3">
      <c r="A1355" s="188">
        <v>4</v>
      </c>
      <c r="B1355" s="188">
        <v>22020301</v>
      </c>
      <c r="C1355" s="189" t="s">
        <v>3352</v>
      </c>
      <c r="D1355" s="190">
        <v>124000</v>
      </c>
      <c r="E1355" s="190">
        <v>110000</v>
      </c>
      <c r="F1355" s="190">
        <v>888889</v>
      </c>
      <c r="G1355" s="195">
        <v>888889</v>
      </c>
      <c r="H1355" s="195">
        <v>888889</v>
      </c>
      <c r="I1355" s="212"/>
    </row>
    <row r="1356" spans="1:9" ht="15.75" thickBot="1" x14ac:dyDescent="0.3">
      <c r="A1356" s="188">
        <v>5</v>
      </c>
      <c r="B1356" s="188">
        <v>22020305</v>
      </c>
      <c r="C1356" s="189" t="s">
        <v>3355</v>
      </c>
      <c r="D1356" s="190">
        <v>223150</v>
      </c>
      <c r="E1356" s="190">
        <v>1200000</v>
      </c>
      <c r="F1356" s="190">
        <v>2188800</v>
      </c>
      <c r="G1356" s="195">
        <v>2188800</v>
      </c>
      <c r="H1356" s="195">
        <v>1838800</v>
      </c>
      <c r="I1356" s="212"/>
    </row>
    <row r="1357" spans="1:9" ht="18.75" thickBot="1" x14ac:dyDescent="0.3">
      <c r="A1357" s="188">
        <v>6</v>
      </c>
      <c r="B1357" s="188">
        <v>22020401</v>
      </c>
      <c r="C1357" s="189" t="s">
        <v>3356</v>
      </c>
      <c r="D1357" s="190">
        <v>65250</v>
      </c>
      <c r="E1357" s="190">
        <v>66500</v>
      </c>
      <c r="F1357" s="190">
        <v>1173333</v>
      </c>
      <c r="G1357" s="195">
        <v>1433333</v>
      </c>
      <c r="H1357" s="195">
        <v>1433333</v>
      </c>
      <c r="I1357" s="212"/>
    </row>
    <row r="1358" spans="1:9" ht="15.75" thickBot="1" x14ac:dyDescent="0.3">
      <c r="A1358" s="188">
        <v>7</v>
      </c>
      <c r="B1358" s="188">
        <v>22020402</v>
      </c>
      <c r="C1358" s="189" t="s">
        <v>3366</v>
      </c>
      <c r="D1358" s="190">
        <v>20600</v>
      </c>
      <c r="E1358" s="190">
        <v>110000</v>
      </c>
      <c r="F1358" s="190">
        <v>921600</v>
      </c>
      <c r="G1358" s="195">
        <v>921600</v>
      </c>
      <c r="H1358" s="195">
        <v>921600</v>
      </c>
      <c r="I1358" s="212"/>
    </row>
    <row r="1359" spans="1:9" ht="15.75" thickBot="1" x14ac:dyDescent="0.3">
      <c r="A1359" s="188">
        <v>8</v>
      </c>
      <c r="B1359" s="188">
        <v>22020501</v>
      </c>
      <c r="C1359" s="189" t="s">
        <v>3370</v>
      </c>
      <c r="D1359" s="192">
        <v>0</v>
      </c>
      <c r="E1359" s="190">
        <v>960000</v>
      </c>
      <c r="F1359" s="190">
        <v>2488889</v>
      </c>
      <c r="G1359" s="195">
        <v>3988889</v>
      </c>
      <c r="H1359" s="195">
        <v>988889</v>
      </c>
      <c r="I1359" s="212"/>
    </row>
    <row r="1360" spans="1:9" ht="15.75" thickBot="1" x14ac:dyDescent="0.3">
      <c r="A1360" s="188">
        <v>9</v>
      </c>
      <c r="B1360" s="188">
        <v>22021001</v>
      </c>
      <c r="C1360" s="189" t="s">
        <v>3360</v>
      </c>
      <c r="D1360" s="190">
        <v>433000</v>
      </c>
      <c r="E1360" s="190">
        <v>70000</v>
      </c>
      <c r="F1360" s="190">
        <v>1234489</v>
      </c>
      <c r="G1360" s="195">
        <v>874489</v>
      </c>
      <c r="H1360" s="195">
        <v>874489</v>
      </c>
      <c r="I1360" s="212"/>
    </row>
    <row r="1361" spans="1:9" ht="15.75" thickBot="1" x14ac:dyDescent="0.3">
      <c r="A1361" s="188">
        <v>10</v>
      </c>
      <c r="B1361" s="188">
        <v>22021007</v>
      </c>
      <c r="C1361" s="189" t="s">
        <v>3362</v>
      </c>
      <c r="D1361" s="190">
        <v>897000</v>
      </c>
      <c r="E1361" s="190">
        <v>462335</v>
      </c>
      <c r="F1361" s="190">
        <v>1333333</v>
      </c>
      <c r="G1361" s="195">
        <v>1633333</v>
      </c>
      <c r="H1361" s="195">
        <v>1633333</v>
      </c>
      <c r="I1361" s="212"/>
    </row>
    <row r="1362" spans="1:9" ht="15.75" thickBot="1" x14ac:dyDescent="0.3">
      <c r="A1362" s="188">
        <v>11</v>
      </c>
      <c r="B1362" s="188">
        <v>41040105</v>
      </c>
      <c r="C1362" s="189" t="s">
        <v>3382</v>
      </c>
      <c r="D1362" s="190">
        <v>20000</v>
      </c>
      <c r="E1362" s="192">
        <v>0</v>
      </c>
      <c r="F1362" s="192">
        <v>0</v>
      </c>
      <c r="G1362" s="195">
        <v>800000</v>
      </c>
      <c r="H1362" s="195">
        <v>800000</v>
      </c>
      <c r="I1362" s="212"/>
    </row>
    <row r="1363" spans="1:9" ht="15.75" thickBot="1" x14ac:dyDescent="0.3">
      <c r="A1363" s="1260" t="s">
        <v>365</v>
      </c>
      <c r="B1363" s="1261"/>
      <c r="C1363" s="1262"/>
      <c r="D1363" s="191">
        <v>6000000</v>
      </c>
      <c r="E1363" s="191">
        <v>4795000</v>
      </c>
      <c r="F1363" s="191">
        <v>16000000</v>
      </c>
      <c r="G1363" s="196">
        <v>18000000</v>
      </c>
      <c r="H1363" s="196">
        <f>SUM(H1352:H1362)</f>
        <v>13650000</v>
      </c>
      <c r="I1363" s="212"/>
    </row>
    <row r="1364" spans="1:9" ht="15.75" thickBot="1" x14ac:dyDescent="0.3">
      <c r="A1364" s="187">
        <v>121</v>
      </c>
      <c r="B1364" s="187">
        <v>52110300100</v>
      </c>
      <c r="C1364" s="1257" t="s">
        <v>214</v>
      </c>
      <c r="D1364" s="1258"/>
      <c r="E1364" s="1258"/>
      <c r="F1364" s="1258"/>
      <c r="G1364" s="1258"/>
      <c r="H1364" s="1258"/>
      <c r="I1364" s="212"/>
    </row>
    <row r="1365" spans="1:9" ht="15.75" thickBot="1" x14ac:dyDescent="0.3">
      <c r="A1365" s="188">
        <v>1</v>
      </c>
      <c r="B1365" s="188">
        <v>22020102</v>
      </c>
      <c r="C1365" s="189" t="s">
        <v>3349</v>
      </c>
      <c r="D1365" s="190">
        <v>100000</v>
      </c>
      <c r="E1365" s="190">
        <v>700000</v>
      </c>
      <c r="F1365" s="190">
        <v>1300000</v>
      </c>
      <c r="G1365" s="195">
        <v>1300000</v>
      </c>
      <c r="H1365" s="195">
        <v>1000000</v>
      </c>
      <c r="I1365" s="212"/>
    </row>
    <row r="1366" spans="1:9" ht="15.75" thickBot="1" x14ac:dyDescent="0.3">
      <c r="A1366" s="188">
        <v>2</v>
      </c>
      <c r="B1366" s="188">
        <v>22020202</v>
      </c>
      <c r="C1366" s="189" t="s">
        <v>3350</v>
      </c>
      <c r="D1366" s="190">
        <v>70000</v>
      </c>
      <c r="E1366" s="190">
        <v>80000</v>
      </c>
      <c r="F1366" s="190">
        <v>109700</v>
      </c>
      <c r="G1366" s="195">
        <v>109700</v>
      </c>
      <c r="H1366" s="195">
        <v>109700</v>
      </c>
      <c r="I1366" s="212"/>
    </row>
    <row r="1367" spans="1:9" ht="18.75" thickBot="1" x14ac:dyDescent="0.3">
      <c r="A1367" s="188">
        <v>3</v>
      </c>
      <c r="B1367" s="188">
        <v>22020301</v>
      </c>
      <c r="C1367" s="189" t="s">
        <v>3352</v>
      </c>
      <c r="D1367" s="190">
        <v>80000</v>
      </c>
      <c r="E1367" s="190">
        <v>300000</v>
      </c>
      <c r="F1367" s="190">
        <v>380000</v>
      </c>
      <c r="G1367" s="195">
        <v>380000</v>
      </c>
      <c r="H1367" s="195">
        <v>380000</v>
      </c>
      <c r="I1367" s="212"/>
    </row>
    <row r="1368" spans="1:9" ht="15.75" thickBot="1" x14ac:dyDescent="0.3">
      <c r="A1368" s="188">
        <v>4</v>
      </c>
      <c r="B1368" s="188">
        <v>22020305</v>
      </c>
      <c r="C1368" s="189" t="s">
        <v>3355</v>
      </c>
      <c r="D1368" s="190">
        <v>40000</v>
      </c>
      <c r="E1368" s="190">
        <v>20000</v>
      </c>
      <c r="F1368" s="190">
        <v>140000</v>
      </c>
      <c r="G1368" s="195">
        <v>140000</v>
      </c>
      <c r="H1368" s="195">
        <v>140000</v>
      </c>
      <c r="I1368" s="212"/>
    </row>
    <row r="1369" spans="1:9" ht="18.75" thickBot="1" x14ac:dyDescent="0.3">
      <c r="A1369" s="188">
        <v>5</v>
      </c>
      <c r="B1369" s="188">
        <v>22020401</v>
      </c>
      <c r="C1369" s="189" t="s">
        <v>3356</v>
      </c>
      <c r="D1369" s="190">
        <v>50300</v>
      </c>
      <c r="E1369" s="190">
        <v>550000</v>
      </c>
      <c r="F1369" s="190">
        <v>1000300</v>
      </c>
      <c r="G1369" s="195">
        <v>1000000</v>
      </c>
      <c r="H1369" s="195">
        <v>600000</v>
      </c>
      <c r="I1369" s="212"/>
    </row>
    <row r="1370" spans="1:9" ht="15.75" thickBot="1" x14ac:dyDescent="0.3">
      <c r="A1370" s="188">
        <v>6</v>
      </c>
      <c r="B1370" s="188">
        <v>22020402</v>
      </c>
      <c r="C1370" s="189" t="s">
        <v>3366</v>
      </c>
      <c r="D1370" s="190">
        <v>10000</v>
      </c>
      <c r="E1370" s="190">
        <v>150000</v>
      </c>
      <c r="F1370" s="190">
        <v>400000</v>
      </c>
      <c r="G1370" s="195">
        <v>400000</v>
      </c>
      <c r="H1370" s="195">
        <v>400000</v>
      </c>
      <c r="I1370" s="212"/>
    </row>
    <row r="1371" spans="1:9" ht="15.75" thickBot="1" x14ac:dyDescent="0.3">
      <c r="A1371" s="188">
        <v>7</v>
      </c>
      <c r="B1371" s="188">
        <v>22020501</v>
      </c>
      <c r="C1371" s="189" t="s">
        <v>3370</v>
      </c>
      <c r="D1371" s="190">
        <v>396700</v>
      </c>
      <c r="E1371" s="190">
        <v>400000</v>
      </c>
      <c r="F1371" s="190">
        <v>1300000</v>
      </c>
      <c r="G1371" s="195">
        <v>1300000</v>
      </c>
      <c r="H1371" s="195">
        <v>900000</v>
      </c>
      <c r="I1371" s="212"/>
    </row>
    <row r="1372" spans="1:9" ht="15.75" thickBot="1" x14ac:dyDescent="0.3">
      <c r="A1372" s="188">
        <v>8</v>
      </c>
      <c r="B1372" s="188">
        <v>22021001</v>
      </c>
      <c r="C1372" s="189" t="s">
        <v>3360</v>
      </c>
      <c r="D1372" s="190">
        <v>53000</v>
      </c>
      <c r="E1372" s="190">
        <v>150000</v>
      </c>
      <c r="F1372" s="190">
        <v>170000</v>
      </c>
      <c r="G1372" s="195">
        <v>170000</v>
      </c>
      <c r="H1372" s="195">
        <v>170000</v>
      </c>
      <c r="I1372" s="212"/>
    </row>
    <row r="1373" spans="1:9" ht="15.75" thickBot="1" x14ac:dyDescent="0.3">
      <c r="A1373" s="188">
        <v>9</v>
      </c>
      <c r="B1373" s="188">
        <v>22021007</v>
      </c>
      <c r="C1373" s="189" t="s">
        <v>3362</v>
      </c>
      <c r="D1373" s="190">
        <v>200000</v>
      </c>
      <c r="E1373" s="190">
        <v>150000</v>
      </c>
      <c r="F1373" s="190">
        <v>200000</v>
      </c>
      <c r="G1373" s="195">
        <v>200300</v>
      </c>
      <c r="H1373" s="195">
        <v>200300</v>
      </c>
      <c r="I1373" s="212"/>
    </row>
    <row r="1374" spans="1:9" ht="15.75" thickBot="1" x14ac:dyDescent="0.3">
      <c r="A1374" s="1260" t="s">
        <v>365</v>
      </c>
      <c r="B1374" s="1261"/>
      <c r="C1374" s="1262"/>
      <c r="D1374" s="191">
        <v>1000000</v>
      </c>
      <c r="E1374" s="191">
        <v>2500000</v>
      </c>
      <c r="F1374" s="191">
        <v>5000000</v>
      </c>
      <c r="G1374" s="196">
        <v>5000000</v>
      </c>
      <c r="H1374" s="196">
        <f>SUM(H1365:H1373)</f>
        <v>3900000</v>
      </c>
      <c r="I1374" s="212"/>
    </row>
    <row r="1375" spans="1:9" ht="15.75" thickBot="1" x14ac:dyDescent="0.3">
      <c r="A1375" s="187">
        <v>122</v>
      </c>
      <c r="B1375" s="187">
        <v>52110400100</v>
      </c>
      <c r="C1375" s="1257" t="s">
        <v>3399</v>
      </c>
      <c r="D1375" s="1258"/>
      <c r="E1375" s="1258"/>
      <c r="F1375" s="1258"/>
      <c r="G1375" s="1258"/>
      <c r="H1375" s="1258"/>
      <c r="I1375" s="212"/>
    </row>
    <row r="1376" spans="1:9" ht="15.75" thickBot="1" x14ac:dyDescent="0.3">
      <c r="A1376" s="188">
        <v>1</v>
      </c>
      <c r="B1376" s="188">
        <v>22020101</v>
      </c>
      <c r="C1376" s="189" t="s">
        <v>3387</v>
      </c>
      <c r="D1376" s="192">
        <v>0</v>
      </c>
      <c r="E1376" s="192">
        <v>0</v>
      </c>
      <c r="F1376" s="192">
        <v>0</v>
      </c>
      <c r="G1376" s="209">
        <v>0</v>
      </c>
      <c r="H1376" s="209">
        <v>0</v>
      </c>
      <c r="I1376" s="212"/>
    </row>
    <row r="1377" spans="1:9" ht="15.75" thickBot="1" x14ac:dyDescent="0.3">
      <c r="A1377" s="188">
        <v>2</v>
      </c>
      <c r="B1377" s="188">
        <v>22020102</v>
      </c>
      <c r="C1377" s="189" t="s">
        <v>3349</v>
      </c>
      <c r="D1377" s="190">
        <v>227000.03</v>
      </c>
      <c r="E1377" s="192">
        <v>0</v>
      </c>
      <c r="F1377" s="192">
        <v>0</v>
      </c>
      <c r="G1377" s="209">
        <v>0</v>
      </c>
      <c r="H1377" s="209">
        <v>0</v>
      </c>
      <c r="I1377" s="212"/>
    </row>
    <row r="1378" spans="1:9" ht="15.75" thickBot="1" x14ac:dyDescent="0.3">
      <c r="A1378" s="188">
        <v>3</v>
      </c>
      <c r="B1378" s="188">
        <v>22020201</v>
      </c>
      <c r="C1378" s="189" t="s">
        <v>3363</v>
      </c>
      <c r="D1378" s="190">
        <v>227000.03</v>
      </c>
      <c r="E1378" s="192">
        <v>0</v>
      </c>
      <c r="F1378" s="192">
        <v>0</v>
      </c>
      <c r="G1378" s="209">
        <v>0</v>
      </c>
      <c r="H1378" s="209">
        <v>0</v>
      </c>
      <c r="I1378" s="212"/>
    </row>
    <row r="1379" spans="1:9" ht="15.75" thickBot="1" x14ac:dyDescent="0.3">
      <c r="A1379" s="188">
        <v>4</v>
      </c>
      <c r="B1379" s="188">
        <v>22020202</v>
      </c>
      <c r="C1379" s="189" t="s">
        <v>3350</v>
      </c>
      <c r="D1379" s="190">
        <v>8750</v>
      </c>
      <c r="E1379" s="192">
        <v>0</v>
      </c>
      <c r="F1379" s="192">
        <v>0</v>
      </c>
      <c r="G1379" s="209">
        <v>0</v>
      </c>
      <c r="H1379" s="209">
        <v>0</v>
      </c>
      <c r="I1379" s="212"/>
    </row>
    <row r="1380" spans="1:9" ht="18.75" thickBot="1" x14ac:dyDescent="0.3">
      <c r="A1380" s="188">
        <v>5</v>
      </c>
      <c r="B1380" s="188">
        <v>22020301</v>
      </c>
      <c r="C1380" s="189" t="s">
        <v>3352</v>
      </c>
      <c r="D1380" s="190">
        <v>81000.03</v>
      </c>
      <c r="E1380" s="192">
        <v>0</v>
      </c>
      <c r="F1380" s="192">
        <v>0</v>
      </c>
      <c r="G1380" s="209">
        <v>0</v>
      </c>
      <c r="H1380" s="209">
        <v>0</v>
      </c>
      <c r="I1380" s="212"/>
    </row>
    <row r="1381" spans="1:9" ht="15.75" thickBot="1" x14ac:dyDescent="0.3">
      <c r="A1381" s="188">
        <v>6</v>
      </c>
      <c r="B1381" s="188">
        <v>22020305</v>
      </c>
      <c r="C1381" s="189" t="s">
        <v>3355</v>
      </c>
      <c r="D1381" s="190">
        <v>13000.03</v>
      </c>
      <c r="E1381" s="192">
        <v>0</v>
      </c>
      <c r="F1381" s="192">
        <v>0</v>
      </c>
      <c r="G1381" s="209">
        <v>0</v>
      </c>
      <c r="H1381" s="209">
        <v>0</v>
      </c>
      <c r="I1381" s="212"/>
    </row>
    <row r="1382" spans="1:9" ht="18.75" thickBot="1" x14ac:dyDescent="0.3">
      <c r="A1382" s="188">
        <v>7</v>
      </c>
      <c r="B1382" s="188">
        <v>22020401</v>
      </c>
      <c r="C1382" s="189" t="s">
        <v>3356</v>
      </c>
      <c r="D1382" s="190">
        <v>185000</v>
      </c>
      <c r="E1382" s="192">
        <v>0</v>
      </c>
      <c r="F1382" s="192">
        <v>0</v>
      </c>
      <c r="G1382" s="209">
        <v>0</v>
      </c>
      <c r="H1382" s="209">
        <v>0</v>
      </c>
      <c r="I1382" s="212"/>
    </row>
    <row r="1383" spans="1:9" ht="15.75" thickBot="1" x14ac:dyDescent="0.3">
      <c r="A1383" s="188">
        <v>8</v>
      </c>
      <c r="B1383" s="188">
        <v>22020402</v>
      </c>
      <c r="C1383" s="189" t="s">
        <v>3366</v>
      </c>
      <c r="D1383" s="190">
        <v>32500.03</v>
      </c>
      <c r="E1383" s="192">
        <v>0</v>
      </c>
      <c r="F1383" s="192">
        <v>0</v>
      </c>
      <c r="G1383" s="209">
        <v>0</v>
      </c>
      <c r="H1383" s="209">
        <v>0</v>
      </c>
      <c r="I1383" s="212"/>
    </row>
    <row r="1384" spans="1:9" ht="15.75" thickBot="1" x14ac:dyDescent="0.3">
      <c r="A1384" s="188">
        <v>9</v>
      </c>
      <c r="B1384" s="188">
        <v>22020501</v>
      </c>
      <c r="C1384" s="189" t="s">
        <v>3370</v>
      </c>
      <c r="D1384" s="190">
        <v>81249.850000000006</v>
      </c>
      <c r="E1384" s="192">
        <v>0</v>
      </c>
      <c r="F1384" s="192">
        <v>0</v>
      </c>
      <c r="G1384" s="209">
        <v>0</v>
      </c>
      <c r="H1384" s="209">
        <v>0</v>
      </c>
      <c r="I1384" s="212"/>
    </row>
    <row r="1385" spans="1:9" ht="15.75" thickBot="1" x14ac:dyDescent="0.3">
      <c r="A1385" s="188">
        <v>10</v>
      </c>
      <c r="B1385" s="188">
        <v>22021001</v>
      </c>
      <c r="C1385" s="189" t="s">
        <v>3360</v>
      </c>
      <c r="D1385" s="190">
        <v>19500</v>
      </c>
      <c r="E1385" s="192">
        <v>0</v>
      </c>
      <c r="F1385" s="192">
        <v>0</v>
      </c>
      <c r="G1385" s="209">
        <v>0</v>
      </c>
      <c r="H1385" s="209">
        <v>0</v>
      </c>
      <c r="I1385" s="212"/>
    </row>
    <row r="1386" spans="1:9" ht="15.75" thickBot="1" x14ac:dyDescent="0.3">
      <c r="A1386" s="1260" t="s">
        <v>365</v>
      </c>
      <c r="B1386" s="1261"/>
      <c r="C1386" s="1262"/>
      <c r="D1386" s="191">
        <v>875000</v>
      </c>
      <c r="E1386" s="193">
        <v>0</v>
      </c>
      <c r="F1386" s="193">
        <v>0</v>
      </c>
      <c r="G1386" s="210">
        <v>0</v>
      </c>
      <c r="H1386" s="210">
        <v>0</v>
      </c>
      <c r="I1386" s="212"/>
    </row>
    <row r="1387" spans="1:9" ht="15.75" thickBot="1" x14ac:dyDescent="0.3">
      <c r="A1387" s="187">
        <v>123</v>
      </c>
      <c r="B1387" s="187">
        <v>52110400200</v>
      </c>
      <c r="C1387" s="1257" t="s">
        <v>3400</v>
      </c>
      <c r="D1387" s="1258"/>
      <c r="E1387" s="1258"/>
      <c r="F1387" s="1258"/>
      <c r="G1387" s="1258"/>
      <c r="H1387" s="1258"/>
      <c r="I1387" s="212"/>
    </row>
    <row r="1388" spans="1:9" ht="15.75" thickBot="1" x14ac:dyDescent="0.3">
      <c r="A1388" s="188">
        <v>1</v>
      </c>
      <c r="B1388" s="188">
        <v>22020102</v>
      </c>
      <c r="C1388" s="189" t="s">
        <v>3349</v>
      </c>
      <c r="D1388" s="190">
        <v>303000</v>
      </c>
      <c r="E1388" s="192">
        <v>0</v>
      </c>
      <c r="F1388" s="192">
        <v>0</v>
      </c>
      <c r="G1388" s="197">
        <v>0</v>
      </c>
      <c r="H1388" s="197">
        <v>0</v>
      </c>
      <c r="I1388" s="212"/>
    </row>
    <row r="1389" spans="1:9" ht="15.75" thickBot="1" x14ac:dyDescent="0.3">
      <c r="A1389" s="188">
        <v>2</v>
      </c>
      <c r="B1389" s="188">
        <v>22020201</v>
      </c>
      <c r="C1389" s="189" t="s">
        <v>3363</v>
      </c>
      <c r="D1389" s="190">
        <v>60000</v>
      </c>
      <c r="E1389" s="192">
        <v>0</v>
      </c>
      <c r="F1389" s="192">
        <v>0</v>
      </c>
      <c r="G1389" s="197">
        <v>0</v>
      </c>
      <c r="H1389" s="197">
        <v>0</v>
      </c>
      <c r="I1389" s="212"/>
    </row>
    <row r="1390" spans="1:9" ht="15.75" thickBot="1" x14ac:dyDescent="0.3">
      <c r="A1390" s="188">
        <v>3</v>
      </c>
      <c r="B1390" s="188">
        <v>22020202</v>
      </c>
      <c r="C1390" s="189" t="s">
        <v>3350</v>
      </c>
      <c r="D1390" s="190">
        <v>20000</v>
      </c>
      <c r="E1390" s="192">
        <v>0</v>
      </c>
      <c r="F1390" s="192">
        <v>0</v>
      </c>
      <c r="G1390" s="197">
        <v>0</v>
      </c>
      <c r="H1390" s="197">
        <v>0</v>
      </c>
      <c r="I1390" s="212"/>
    </row>
    <row r="1391" spans="1:9" ht="18.75" thickBot="1" x14ac:dyDescent="0.3">
      <c r="A1391" s="188">
        <v>4</v>
      </c>
      <c r="B1391" s="188">
        <v>22020301</v>
      </c>
      <c r="C1391" s="189" t="s">
        <v>3352</v>
      </c>
      <c r="D1391" s="190">
        <v>130000</v>
      </c>
      <c r="E1391" s="192">
        <v>0</v>
      </c>
      <c r="F1391" s="192">
        <v>0</v>
      </c>
      <c r="G1391" s="197">
        <v>0</v>
      </c>
      <c r="H1391" s="197">
        <v>0</v>
      </c>
      <c r="I1391" s="212"/>
    </row>
    <row r="1392" spans="1:9" ht="15.75" thickBot="1" x14ac:dyDescent="0.3">
      <c r="A1392" s="188">
        <v>5</v>
      </c>
      <c r="B1392" s="188">
        <v>22020305</v>
      </c>
      <c r="C1392" s="189" t="s">
        <v>3355</v>
      </c>
      <c r="D1392" s="190">
        <v>15000</v>
      </c>
      <c r="E1392" s="192">
        <v>0</v>
      </c>
      <c r="F1392" s="192">
        <v>0</v>
      </c>
      <c r="G1392" s="197">
        <v>0</v>
      </c>
      <c r="H1392" s="197">
        <v>0</v>
      </c>
      <c r="I1392" s="212"/>
    </row>
    <row r="1393" spans="1:9" ht="18.75" thickBot="1" x14ac:dyDescent="0.3">
      <c r="A1393" s="188">
        <v>6</v>
      </c>
      <c r="B1393" s="188">
        <v>22020401</v>
      </c>
      <c r="C1393" s="189" t="s">
        <v>3356</v>
      </c>
      <c r="D1393" s="190">
        <v>87000</v>
      </c>
      <c r="E1393" s="192">
        <v>0</v>
      </c>
      <c r="F1393" s="192">
        <v>0</v>
      </c>
      <c r="G1393" s="197">
        <v>0</v>
      </c>
      <c r="H1393" s="197">
        <v>0</v>
      </c>
      <c r="I1393" s="212"/>
    </row>
    <row r="1394" spans="1:9" ht="15.75" thickBot="1" x14ac:dyDescent="0.3">
      <c r="A1394" s="188">
        <v>7</v>
      </c>
      <c r="B1394" s="188">
        <v>22020402</v>
      </c>
      <c r="C1394" s="189" t="s">
        <v>3366</v>
      </c>
      <c r="D1394" s="190">
        <v>60000</v>
      </c>
      <c r="E1394" s="192">
        <v>0</v>
      </c>
      <c r="F1394" s="192">
        <v>0</v>
      </c>
      <c r="G1394" s="197">
        <v>0</v>
      </c>
      <c r="H1394" s="197">
        <v>0</v>
      </c>
      <c r="I1394" s="212"/>
    </row>
    <row r="1395" spans="1:9" ht="15.75" thickBot="1" x14ac:dyDescent="0.3">
      <c r="A1395" s="188">
        <v>8</v>
      </c>
      <c r="B1395" s="188">
        <v>22020501</v>
      </c>
      <c r="C1395" s="189" t="s">
        <v>3370</v>
      </c>
      <c r="D1395" s="190">
        <v>70000</v>
      </c>
      <c r="E1395" s="192">
        <v>0</v>
      </c>
      <c r="F1395" s="192">
        <v>0</v>
      </c>
      <c r="G1395" s="197">
        <v>0</v>
      </c>
      <c r="H1395" s="197">
        <v>0</v>
      </c>
      <c r="I1395" s="212"/>
    </row>
    <row r="1396" spans="1:9" ht="15.75" thickBot="1" x14ac:dyDescent="0.3">
      <c r="A1396" s="188">
        <v>9</v>
      </c>
      <c r="B1396" s="188">
        <v>22020712</v>
      </c>
      <c r="C1396" s="189" t="s">
        <v>3381</v>
      </c>
      <c r="D1396" s="190">
        <v>80000</v>
      </c>
      <c r="E1396" s="192">
        <v>0</v>
      </c>
      <c r="F1396" s="192">
        <v>0</v>
      </c>
      <c r="G1396" s="197">
        <v>0</v>
      </c>
      <c r="H1396" s="197">
        <v>0</v>
      </c>
      <c r="I1396" s="212"/>
    </row>
    <row r="1397" spans="1:9" ht="15.75" thickBot="1" x14ac:dyDescent="0.3">
      <c r="A1397" s="188">
        <v>10</v>
      </c>
      <c r="B1397" s="188">
        <v>22021001</v>
      </c>
      <c r="C1397" s="189" t="s">
        <v>3360</v>
      </c>
      <c r="D1397" s="190">
        <v>50000</v>
      </c>
      <c r="E1397" s="192">
        <v>0</v>
      </c>
      <c r="F1397" s="192">
        <v>0</v>
      </c>
      <c r="G1397" s="197">
        <v>0</v>
      </c>
      <c r="H1397" s="197">
        <v>0</v>
      </c>
      <c r="I1397" s="212"/>
    </row>
    <row r="1398" spans="1:9" ht="15.75" thickBot="1" x14ac:dyDescent="0.3">
      <c r="A1398" s="1260" t="s">
        <v>365</v>
      </c>
      <c r="B1398" s="1261"/>
      <c r="C1398" s="1262"/>
      <c r="D1398" s="191">
        <v>875000</v>
      </c>
      <c r="E1398" s="193">
        <v>0</v>
      </c>
      <c r="F1398" s="193">
        <v>0</v>
      </c>
      <c r="G1398" s="198">
        <v>0</v>
      </c>
      <c r="H1398" s="198">
        <v>0</v>
      </c>
      <c r="I1398" s="212"/>
    </row>
    <row r="1399" spans="1:9" ht="15.75" thickBot="1" x14ac:dyDescent="0.3">
      <c r="A1399" s="187">
        <v>124</v>
      </c>
      <c r="B1399" s="187">
        <v>52110600100</v>
      </c>
      <c r="C1399" s="1257" t="s">
        <v>2555</v>
      </c>
      <c r="D1399" s="1258"/>
      <c r="E1399" s="1258"/>
      <c r="F1399" s="1258"/>
      <c r="G1399" s="1258"/>
      <c r="H1399" s="1258"/>
      <c r="I1399" s="212"/>
    </row>
    <row r="1400" spans="1:9" ht="15.75" thickBot="1" x14ac:dyDescent="0.3">
      <c r="A1400" s="188">
        <v>1</v>
      </c>
      <c r="B1400" s="188">
        <v>22020102</v>
      </c>
      <c r="C1400" s="189" t="s">
        <v>3349</v>
      </c>
      <c r="D1400" s="190">
        <v>583000</v>
      </c>
      <c r="E1400" s="190">
        <v>666664</v>
      </c>
      <c r="F1400" s="190">
        <v>1000000</v>
      </c>
      <c r="G1400" s="195">
        <v>1400000</v>
      </c>
      <c r="H1400" s="195">
        <v>500000</v>
      </c>
      <c r="I1400" s="212"/>
    </row>
    <row r="1401" spans="1:9" ht="15.75" thickBot="1" x14ac:dyDescent="0.3">
      <c r="A1401" s="188">
        <v>2</v>
      </c>
      <c r="B1401" s="188">
        <v>22020201</v>
      </c>
      <c r="C1401" s="189" t="s">
        <v>3363</v>
      </c>
      <c r="D1401" s="190">
        <v>262500</v>
      </c>
      <c r="E1401" s="190">
        <v>300000</v>
      </c>
      <c r="F1401" s="190">
        <v>450000</v>
      </c>
      <c r="G1401" s="195">
        <v>600000</v>
      </c>
      <c r="H1401" s="195">
        <v>600000</v>
      </c>
      <c r="I1401" s="212"/>
    </row>
    <row r="1402" spans="1:9" ht="15.75" thickBot="1" x14ac:dyDescent="0.3">
      <c r="A1402" s="188">
        <v>3</v>
      </c>
      <c r="B1402" s="188">
        <v>22020202</v>
      </c>
      <c r="C1402" s="189" t="s">
        <v>3350</v>
      </c>
      <c r="D1402" s="190">
        <v>116700</v>
      </c>
      <c r="E1402" s="190">
        <v>133336</v>
      </c>
      <c r="F1402" s="190">
        <v>200000</v>
      </c>
      <c r="G1402" s="195">
        <v>300000</v>
      </c>
      <c r="H1402" s="195">
        <v>300000</v>
      </c>
      <c r="I1402" s="212"/>
    </row>
    <row r="1403" spans="1:9" ht="18.75" thickBot="1" x14ac:dyDescent="0.3">
      <c r="A1403" s="188">
        <v>4</v>
      </c>
      <c r="B1403" s="188">
        <v>22020301</v>
      </c>
      <c r="C1403" s="189" t="s">
        <v>3352</v>
      </c>
      <c r="D1403" s="190">
        <v>175000</v>
      </c>
      <c r="E1403" s="190">
        <v>200000</v>
      </c>
      <c r="F1403" s="190">
        <v>300000</v>
      </c>
      <c r="G1403" s="195">
        <v>400000</v>
      </c>
      <c r="H1403" s="195">
        <v>200000</v>
      </c>
      <c r="I1403" s="212"/>
    </row>
    <row r="1404" spans="1:9" ht="18.75" thickBot="1" x14ac:dyDescent="0.3">
      <c r="A1404" s="188">
        <v>5</v>
      </c>
      <c r="B1404" s="188">
        <v>22020401</v>
      </c>
      <c r="C1404" s="189" t="s">
        <v>3356</v>
      </c>
      <c r="D1404" s="190">
        <v>116700</v>
      </c>
      <c r="E1404" s="190">
        <v>133333.35999999999</v>
      </c>
      <c r="F1404" s="190">
        <v>200000</v>
      </c>
      <c r="G1404" s="195">
        <v>500000</v>
      </c>
      <c r="H1404" s="195">
        <v>300000</v>
      </c>
      <c r="I1404" s="212"/>
    </row>
    <row r="1405" spans="1:9" ht="15.75" thickBot="1" x14ac:dyDescent="0.3">
      <c r="A1405" s="188">
        <v>6</v>
      </c>
      <c r="B1405" s="188">
        <v>22020501</v>
      </c>
      <c r="C1405" s="189" t="s">
        <v>3370</v>
      </c>
      <c r="D1405" s="190">
        <v>262500</v>
      </c>
      <c r="E1405" s="190">
        <v>300000</v>
      </c>
      <c r="F1405" s="190">
        <v>450000</v>
      </c>
      <c r="G1405" s="195">
        <v>900000</v>
      </c>
      <c r="H1405" s="195">
        <v>700000</v>
      </c>
      <c r="I1405" s="212"/>
    </row>
    <row r="1406" spans="1:9" ht="15.75" thickBot="1" x14ac:dyDescent="0.3">
      <c r="A1406" s="188">
        <v>7</v>
      </c>
      <c r="B1406" s="188">
        <v>22021001</v>
      </c>
      <c r="C1406" s="189" t="s">
        <v>3360</v>
      </c>
      <c r="D1406" s="190">
        <v>58600</v>
      </c>
      <c r="E1406" s="190">
        <v>66666.64</v>
      </c>
      <c r="F1406" s="190">
        <v>100000</v>
      </c>
      <c r="G1406" s="195">
        <v>400000</v>
      </c>
      <c r="H1406" s="195">
        <v>400000</v>
      </c>
      <c r="I1406" s="212"/>
    </row>
    <row r="1407" spans="1:9" ht="15.75" thickBot="1" x14ac:dyDescent="0.3">
      <c r="A1407" s="1260" t="s">
        <v>365</v>
      </c>
      <c r="B1407" s="1261"/>
      <c r="C1407" s="1262"/>
      <c r="D1407" s="191">
        <v>1575000</v>
      </c>
      <c r="E1407" s="191">
        <v>1800000</v>
      </c>
      <c r="F1407" s="191">
        <v>2700000</v>
      </c>
      <c r="G1407" s="196">
        <v>4500000</v>
      </c>
      <c r="H1407" s="196">
        <f>SUM(H1400:H1406)</f>
        <v>3000000</v>
      </c>
      <c r="I1407" s="212"/>
    </row>
    <row r="1408" spans="1:9" ht="15" customHeight="1" thickBot="1" x14ac:dyDescent="0.3">
      <c r="A1408" s="187">
        <v>125</v>
      </c>
      <c r="B1408" s="187">
        <v>52111500100</v>
      </c>
      <c r="C1408" s="1257" t="s">
        <v>510</v>
      </c>
      <c r="D1408" s="1258"/>
      <c r="E1408" s="1258"/>
      <c r="F1408" s="1258"/>
      <c r="G1408" s="1258"/>
      <c r="H1408" s="1258"/>
      <c r="I1408" s="212"/>
    </row>
    <row r="1409" spans="1:9" ht="15.75" thickBot="1" x14ac:dyDescent="0.3">
      <c r="A1409" s="188">
        <v>1</v>
      </c>
      <c r="B1409" s="188">
        <v>22020102</v>
      </c>
      <c r="C1409" s="189" t="s">
        <v>3349</v>
      </c>
      <c r="D1409" s="190">
        <v>2940000</v>
      </c>
      <c r="E1409" s="190">
        <v>1598000</v>
      </c>
      <c r="F1409" s="190">
        <v>6075000</v>
      </c>
      <c r="G1409" s="195">
        <v>2925000</v>
      </c>
      <c r="H1409" s="195">
        <v>2450000</v>
      </c>
      <c r="I1409" s="212"/>
    </row>
    <row r="1410" spans="1:9" ht="15.75" thickBot="1" x14ac:dyDescent="0.3">
      <c r="A1410" s="188">
        <v>2</v>
      </c>
      <c r="B1410" s="188">
        <v>22020202</v>
      </c>
      <c r="C1410" s="189" t="s">
        <v>3350</v>
      </c>
      <c r="D1410" s="190">
        <v>878000</v>
      </c>
      <c r="E1410" s="190">
        <v>535000</v>
      </c>
      <c r="F1410" s="190">
        <v>1822500</v>
      </c>
      <c r="G1410" s="195">
        <v>1125000</v>
      </c>
      <c r="H1410" s="195">
        <v>725000</v>
      </c>
      <c r="I1410" s="212"/>
    </row>
    <row r="1411" spans="1:9" ht="18.75" thickBot="1" x14ac:dyDescent="0.3">
      <c r="A1411" s="188">
        <v>3</v>
      </c>
      <c r="B1411" s="188">
        <v>22020301</v>
      </c>
      <c r="C1411" s="189" t="s">
        <v>3352</v>
      </c>
      <c r="D1411" s="190">
        <v>546000</v>
      </c>
      <c r="E1411" s="190">
        <v>333000</v>
      </c>
      <c r="F1411" s="190">
        <v>2430000</v>
      </c>
      <c r="G1411" s="195">
        <v>405000</v>
      </c>
      <c r="H1411" s="195">
        <v>405000</v>
      </c>
      <c r="I1411" s="212"/>
    </row>
    <row r="1412" spans="1:9" ht="15.75" thickBot="1" x14ac:dyDescent="0.3">
      <c r="A1412" s="188">
        <v>4</v>
      </c>
      <c r="B1412" s="188">
        <v>22020305</v>
      </c>
      <c r="C1412" s="189" t="s">
        <v>3355</v>
      </c>
      <c r="D1412" s="190">
        <v>708000</v>
      </c>
      <c r="E1412" s="190">
        <v>357000</v>
      </c>
      <c r="F1412" s="190">
        <v>607500</v>
      </c>
      <c r="G1412" s="195">
        <v>720000</v>
      </c>
      <c r="H1412" s="195">
        <v>720000</v>
      </c>
      <c r="I1412" s="212"/>
    </row>
    <row r="1413" spans="1:9" ht="18.75" thickBot="1" x14ac:dyDescent="0.3">
      <c r="A1413" s="188">
        <v>5</v>
      </c>
      <c r="B1413" s="188">
        <v>22020401</v>
      </c>
      <c r="C1413" s="189" t="s">
        <v>3356</v>
      </c>
      <c r="D1413" s="190">
        <v>1128000</v>
      </c>
      <c r="E1413" s="190">
        <v>790000</v>
      </c>
      <c r="F1413" s="190">
        <v>2100000</v>
      </c>
      <c r="G1413" s="195">
        <v>900000</v>
      </c>
      <c r="H1413" s="195">
        <v>900000</v>
      </c>
      <c r="I1413" s="212"/>
    </row>
    <row r="1414" spans="1:9" ht="15.75" thickBot="1" x14ac:dyDescent="0.3">
      <c r="A1414" s="188">
        <v>6</v>
      </c>
      <c r="B1414" s="188">
        <v>22020402</v>
      </c>
      <c r="C1414" s="189" t="s">
        <v>3366</v>
      </c>
      <c r="D1414" s="190">
        <v>304000</v>
      </c>
      <c r="E1414" s="190">
        <v>148000</v>
      </c>
      <c r="F1414" s="190">
        <v>243000</v>
      </c>
      <c r="G1414" s="195">
        <v>225000</v>
      </c>
      <c r="H1414" s="195">
        <v>225000</v>
      </c>
      <c r="I1414" s="212"/>
    </row>
    <row r="1415" spans="1:9" ht="15.75" thickBot="1" x14ac:dyDescent="0.3">
      <c r="A1415" s="188">
        <v>7</v>
      </c>
      <c r="B1415" s="188">
        <v>22020501</v>
      </c>
      <c r="C1415" s="189" t="s">
        <v>3370</v>
      </c>
      <c r="D1415" s="190">
        <v>300000</v>
      </c>
      <c r="E1415" s="190">
        <v>165000</v>
      </c>
      <c r="F1415" s="190">
        <v>2250000</v>
      </c>
      <c r="G1415" s="195">
        <v>1350000</v>
      </c>
      <c r="H1415" s="195">
        <v>1350000</v>
      </c>
      <c r="I1415" s="212"/>
    </row>
    <row r="1416" spans="1:9" ht="15.75" thickBot="1" x14ac:dyDescent="0.3">
      <c r="A1416" s="188">
        <v>8</v>
      </c>
      <c r="B1416" s="188">
        <v>22021001</v>
      </c>
      <c r="C1416" s="189" t="s">
        <v>3360</v>
      </c>
      <c r="D1416" s="190">
        <v>252000</v>
      </c>
      <c r="E1416" s="190">
        <v>115000</v>
      </c>
      <c r="F1416" s="190">
        <v>364500</v>
      </c>
      <c r="G1416" s="195">
        <v>675000</v>
      </c>
      <c r="H1416" s="195">
        <v>675000</v>
      </c>
      <c r="I1416" s="212"/>
    </row>
    <row r="1417" spans="1:9" ht="15.75" thickBot="1" x14ac:dyDescent="0.3">
      <c r="A1417" s="188">
        <v>9</v>
      </c>
      <c r="B1417" s="188">
        <v>22021007</v>
      </c>
      <c r="C1417" s="189" t="s">
        <v>3362</v>
      </c>
      <c r="D1417" s="190">
        <v>444000</v>
      </c>
      <c r="E1417" s="190">
        <v>155000</v>
      </c>
      <c r="F1417" s="190">
        <v>607500</v>
      </c>
      <c r="G1417" s="195">
        <v>675000</v>
      </c>
      <c r="H1417" s="195">
        <v>675000</v>
      </c>
      <c r="I1417" s="212"/>
    </row>
    <row r="1418" spans="1:9" ht="15.75" thickBot="1" x14ac:dyDescent="0.3">
      <c r="A1418" s="1260" t="s">
        <v>365</v>
      </c>
      <c r="B1418" s="1261"/>
      <c r="C1418" s="1262"/>
      <c r="D1418" s="191">
        <v>7500000</v>
      </c>
      <c r="E1418" s="191">
        <v>4196000</v>
      </c>
      <c r="F1418" s="191">
        <v>16500000</v>
      </c>
      <c r="G1418" s="196">
        <v>9000000</v>
      </c>
      <c r="H1418" s="196">
        <f>SUM(H1409:H1417)</f>
        <v>8125000</v>
      </c>
      <c r="I1418" s="212"/>
    </row>
    <row r="1419" spans="1:9" ht="15" customHeight="1" thickBot="1" x14ac:dyDescent="0.3">
      <c r="A1419" s="187">
        <v>126</v>
      </c>
      <c r="B1419" s="187">
        <v>52111600100</v>
      </c>
      <c r="C1419" s="1257" t="s">
        <v>1697</v>
      </c>
      <c r="D1419" s="1258"/>
      <c r="E1419" s="1258"/>
      <c r="F1419" s="1258"/>
      <c r="G1419" s="1258"/>
      <c r="H1419" s="1258"/>
      <c r="I1419" s="212"/>
    </row>
    <row r="1420" spans="1:9" ht="15.75" thickBot="1" x14ac:dyDescent="0.3">
      <c r="A1420" s="188">
        <v>1</v>
      </c>
      <c r="B1420" s="188">
        <v>22020102</v>
      </c>
      <c r="C1420" s="189" t="s">
        <v>3349</v>
      </c>
      <c r="D1420" s="190">
        <v>1145000</v>
      </c>
      <c r="E1420" s="190">
        <v>1734000</v>
      </c>
      <c r="F1420" s="190">
        <v>1800000</v>
      </c>
      <c r="G1420" s="195">
        <v>3500000</v>
      </c>
      <c r="H1420" s="195">
        <v>3500000</v>
      </c>
      <c r="I1420" s="212"/>
    </row>
    <row r="1421" spans="1:9" ht="15.75" thickBot="1" x14ac:dyDescent="0.3">
      <c r="A1421" s="188">
        <v>2</v>
      </c>
      <c r="B1421" s="188">
        <v>22020201</v>
      </c>
      <c r="C1421" s="189" t="s">
        <v>3363</v>
      </c>
      <c r="D1421" s="190">
        <v>466670</v>
      </c>
      <c r="E1421" s="190">
        <v>210000</v>
      </c>
      <c r="F1421" s="190">
        <v>336700</v>
      </c>
      <c r="G1421" s="195">
        <v>250000</v>
      </c>
      <c r="H1421" s="195">
        <v>250000</v>
      </c>
      <c r="I1421" s="212"/>
    </row>
    <row r="1422" spans="1:9" ht="15.75" thickBot="1" x14ac:dyDescent="0.3">
      <c r="A1422" s="188">
        <v>3</v>
      </c>
      <c r="B1422" s="188">
        <v>22020202</v>
      </c>
      <c r="C1422" s="189" t="s">
        <v>3350</v>
      </c>
      <c r="D1422" s="190">
        <v>300000</v>
      </c>
      <c r="E1422" s="190">
        <v>120000</v>
      </c>
      <c r="F1422" s="190">
        <v>136700</v>
      </c>
      <c r="G1422" s="195">
        <v>200000</v>
      </c>
      <c r="H1422" s="195">
        <v>200000</v>
      </c>
      <c r="I1422" s="212"/>
    </row>
    <row r="1423" spans="1:9" ht="18.75" thickBot="1" x14ac:dyDescent="0.3">
      <c r="A1423" s="188">
        <v>4</v>
      </c>
      <c r="B1423" s="188">
        <v>22020301</v>
      </c>
      <c r="C1423" s="189" t="s">
        <v>3352</v>
      </c>
      <c r="D1423" s="190">
        <v>850000</v>
      </c>
      <c r="E1423" s="190">
        <v>368620</v>
      </c>
      <c r="F1423" s="190">
        <v>750000</v>
      </c>
      <c r="G1423" s="195">
        <v>850000</v>
      </c>
      <c r="H1423" s="195">
        <v>500000</v>
      </c>
      <c r="I1423" s="212"/>
    </row>
    <row r="1424" spans="1:9" ht="15.75" thickBot="1" x14ac:dyDescent="0.3">
      <c r="A1424" s="188">
        <v>5</v>
      </c>
      <c r="B1424" s="188">
        <v>22020305</v>
      </c>
      <c r="C1424" s="189" t="s">
        <v>3355</v>
      </c>
      <c r="D1424" s="190">
        <v>450000</v>
      </c>
      <c r="E1424" s="190">
        <v>286700</v>
      </c>
      <c r="F1424" s="190">
        <v>286700</v>
      </c>
      <c r="G1424" s="195">
        <v>600000</v>
      </c>
      <c r="H1424" s="195">
        <v>303000</v>
      </c>
      <c r="I1424" s="212"/>
    </row>
    <row r="1425" spans="1:9" ht="18.75" thickBot="1" x14ac:dyDescent="0.3">
      <c r="A1425" s="188">
        <v>6</v>
      </c>
      <c r="B1425" s="188">
        <v>22020401</v>
      </c>
      <c r="C1425" s="189" t="s">
        <v>3356</v>
      </c>
      <c r="D1425" s="190">
        <v>891670</v>
      </c>
      <c r="E1425" s="190">
        <v>308000</v>
      </c>
      <c r="F1425" s="190">
        <v>793000</v>
      </c>
      <c r="G1425" s="195">
        <v>700000</v>
      </c>
      <c r="H1425" s="195">
        <v>700000</v>
      </c>
      <c r="I1425" s="212"/>
    </row>
    <row r="1426" spans="1:9" ht="15.75" thickBot="1" x14ac:dyDescent="0.3">
      <c r="A1426" s="188">
        <v>7</v>
      </c>
      <c r="B1426" s="188">
        <v>22020402</v>
      </c>
      <c r="C1426" s="189" t="s">
        <v>3366</v>
      </c>
      <c r="D1426" s="190">
        <v>945710</v>
      </c>
      <c r="E1426" s="190">
        <v>360000</v>
      </c>
      <c r="F1426" s="190">
        <v>836800</v>
      </c>
      <c r="G1426" s="195">
        <v>700000</v>
      </c>
      <c r="H1426" s="195">
        <v>700000</v>
      </c>
      <c r="I1426" s="212"/>
    </row>
    <row r="1427" spans="1:9" ht="15.75" thickBot="1" x14ac:dyDescent="0.3">
      <c r="A1427" s="188">
        <v>8</v>
      </c>
      <c r="B1427" s="188">
        <v>22020501</v>
      </c>
      <c r="C1427" s="189" t="s">
        <v>3370</v>
      </c>
      <c r="D1427" s="190">
        <v>576300</v>
      </c>
      <c r="E1427" s="190">
        <v>261020</v>
      </c>
      <c r="F1427" s="190">
        <v>1500000</v>
      </c>
      <c r="G1427" s="195">
        <v>2500000</v>
      </c>
      <c r="H1427" s="195">
        <v>800000</v>
      </c>
      <c r="I1427" s="212"/>
    </row>
    <row r="1428" spans="1:9" ht="15.75" thickBot="1" x14ac:dyDescent="0.3">
      <c r="A1428" s="188">
        <v>9</v>
      </c>
      <c r="B1428" s="188">
        <v>22021001</v>
      </c>
      <c r="C1428" s="189" t="s">
        <v>3360</v>
      </c>
      <c r="D1428" s="190">
        <v>382060</v>
      </c>
      <c r="E1428" s="190">
        <v>236700</v>
      </c>
      <c r="F1428" s="190">
        <v>236700</v>
      </c>
      <c r="G1428" s="195">
        <v>300000</v>
      </c>
      <c r="H1428" s="195">
        <v>300000</v>
      </c>
      <c r="I1428" s="212"/>
    </row>
    <row r="1429" spans="1:9" ht="15.75" thickBot="1" x14ac:dyDescent="0.3">
      <c r="A1429" s="188">
        <v>10</v>
      </c>
      <c r="B1429" s="188">
        <v>22021007</v>
      </c>
      <c r="C1429" s="189" t="s">
        <v>3362</v>
      </c>
      <c r="D1429" s="190">
        <v>405590</v>
      </c>
      <c r="E1429" s="190">
        <v>195960</v>
      </c>
      <c r="F1429" s="190">
        <v>323400</v>
      </c>
      <c r="G1429" s="195">
        <v>400000</v>
      </c>
      <c r="H1429" s="195">
        <v>300000</v>
      </c>
      <c r="I1429" s="212"/>
    </row>
    <row r="1430" spans="1:9" ht="15.75" thickBot="1" x14ac:dyDescent="0.3">
      <c r="A1430" s="1260" t="s">
        <v>365</v>
      </c>
      <c r="B1430" s="1261"/>
      <c r="C1430" s="1262"/>
      <c r="D1430" s="191">
        <v>6413000</v>
      </c>
      <c r="E1430" s="191">
        <v>4081000</v>
      </c>
      <c r="F1430" s="191">
        <v>7000000</v>
      </c>
      <c r="G1430" s="196">
        <v>10000000</v>
      </c>
      <c r="H1430" s="196">
        <f>SUM(H1420:H1429)</f>
        <v>7553000</v>
      </c>
      <c r="I1430" s="212"/>
    </row>
    <row r="1431" spans="1:9" ht="15.75" thickBot="1" x14ac:dyDescent="0.3">
      <c r="A1431" s="187">
        <v>128</v>
      </c>
      <c r="B1431" s="187">
        <v>53505300100</v>
      </c>
      <c r="C1431" s="1257" t="s">
        <v>2365</v>
      </c>
      <c r="D1431" s="1258"/>
      <c r="E1431" s="1258"/>
      <c r="F1431" s="1258"/>
      <c r="G1431" s="1258"/>
      <c r="H1431" s="1258"/>
      <c r="I1431" s="212"/>
    </row>
    <row r="1432" spans="1:9" ht="15.75" thickBot="1" x14ac:dyDescent="0.3">
      <c r="A1432" s="188">
        <v>1</v>
      </c>
      <c r="B1432" s="188">
        <v>22020102</v>
      </c>
      <c r="C1432" s="189" t="s">
        <v>3349</v>
      </c>
      <c r="D1432" s="190">
        <v>100400</v>
      </c>
      <c r="E1432" s="190">
        <v>100000</v>
      </c>
      <c r="F1432" s="190">
        <v>1200000</v>
      </c>
      <c r="G1432" s="195">
        <v>500000</v>
      </c>
      <c r="H1432" s="195">
        <v>500000</v>
      </c>
      <c r="I1432" s="212"/>
    </row>
    <row r="1433" spans="1:9" ht="15.75" thickBot="1" x14ac:dyDescent="0.3">
      <c r="A1433" s="188">
        <v>2</v>
      </c>
      <c r="B1433" s="188">
        <v>22020201</v>
      </c>
      <c r="C1433" s="189" t="s">
        <v>3363</v>
      </c>
      <c r="D1433" s="190">
        <v>314390</v>
      </c>
      <c r="E1433" s="190">
        <v>50000</v>
      </c>
      <c r="F1433" s="190">
        <v>900000</v>
      </c>
      <c r="G1433" s="195">
        <v>1000000</v>
      </c>
      <c r="H1433" s="195">
        <v>800000</v>
      </c>
      <c r="I1433" s="212"/>
    </row>
    <row r="1434" spans="1:9" ht="15.75" thickBot="1" x14ac:dyDescent="0.3">
      <c r="A1434" s="188">
        <v>3</v>
      </c>
      <c r="B1434" s="188">
        <v>22020202</v>
      </c>
      <c r="C1434" s="189" t="s">
        <v>3350</v>
      </c>
      <c r="D1434" s="192">
        <v>0</v>
      </c>
      <c r="E1434" s="190">
        <v>20000</v>
      </c>
      <c r="F1434" s="190">
        <v>200000</v>
      </c>
      <c r="G1434" s="195">
        <v>200000</v>
      </c>
      <c r="H1434" s="195">
        <v>200000</v>
      </c>
      <c r="I1434" s="212"/>
    </row>
    <row r="1435" spans="1:9" ht="15.75" thickBot="1" x14ac:dyDescent="0.3">
      <c r="A1435" s="188">
        <v>4</v>
      </c>
      <c r="B1435" s="188">
        <v>22020203</v>
      </c>
      <c r="C1435" s="189" t="s">
        <v>3351</v>
      </c>
      <c r="D1435" s="192">
        <v>0</v>
      </c>
      <c r="E1435" s="192">
        <v>0</v>
      </c>
      <c r="F1435" s="192">
        <v>0</v>
      </c>
      <c r="G1435" s="195">
        <v>100000</v>
      </c>
      <c r="H1435" s="195">
        <v>100000</v>
      </c>
      <c r="I1435" s="212"/>
    </row>
    <row r="1436" spans="1:9" ht="15.75" thickBot="1" x14ac:dyDescent="0.3">
      <c r="A1436" s="188">
        <v>5</v>
      </c>
      <c r="B1436" s="188">
        <v>22020206</v>
      </c>
      <c r="C1436" s="189" t="s">
        <v>3364</v>
      </c>
      <c r="D1436" s="192">
        <v>0</v>
      </c>
      <c r="E1436" s="192">
        <v>0</v>
      </c>
      <c r="F1436" s="190">
        <v>50000</v>
      </c>
      <c r="G1436" s="197">
        <v>0</v>
      </c>
      <c r="H1436" s="197">
        <v>0</v>
      </c>
      <c r="I1436" s="212"/>
    </row>
    <row r="1437" spans="1:9" ht="15.75" thickBot="1" x14ac:dyDescent="0.3">
      <c r="A1437" s="188">
        <v>6</v>
      </c>
      <c r="B1437" s="188">
        <v>22020210</v>
      </c>
      <c r="C1437" s="189" t="s">
        <v>3401</v>
      </c>
      <c r="D1437" s="192">
        <v>0</v>
      </c>
      <c r="E1437" s="192">
        <v>0</v>
      </c>
      <c r="F1437" s="190">
        <v>40000</v>
      </c>
      <c r="G1437" s="197">
        <v>0</v>
      </c>
      <c r="H1437" s="197">
        <v>0</v>
      </c>
      <c r="I1437" s="212"/>
    </row>
    <row r="1438" spans="1:9" ht="18.75" thickBot="1" x14ac:dyDescent="0.3">
      <c r="A1438" s="188">
        <v>7</v>
      </c>
      <c r="B1438" s="188">
        <v>22020301</v>
      </c>
      <c r="C1438" s="189" t="s">
        <v>3352</v>
      </c>
      <c r="D1438" s="190">
        <v>388000</v>
      </c>
      <c r="E1438" s="190">
        <v>360000</v>
      </c>
      <c r="F1438" s="190">
        <v>980000</v>
      </c>
      <c r="G1438" s="195">
        <v>1000000</v>
      </c>
      <c r="H1438" s="195">
        <v>500000</v>
      </c>
      <c r="I1438" s="212"/>
    </row>
    <row r="1439" spans="1:9" ht="15.75" thickBot="1" x14ac:dyDescent="0.3">
      <c r="A1439" s="188">
        <v>8</v>
      </c>
      <c r="B1439" s="188">
        <v>22020303</v>
      </c>
      <c r="C1439" s="189" t="s">
        <v>3353</v>
      </c>
      <c r="D1439" s="190">
        <v>150000</v>
      </c>
      <c r="E1439" s="190">
        <v>150000</v>
      </c>
      <c r="F1439" s="190">
        <v>260000</v>
      </c>
      <c r="G1439" s="195">
        <v>200000</v>
      </c>
      <c r="H1439" s="195">
        <v>200000</v>
      </c>
      <c r="I1439" s="212"/>
    </row>
    <row r="1440" spans="1:9" ht="15.75" thickBot="1" x14ac:dyDescent="0.3">
      <c r="A1440" s="188">
        <v>9</v>
      </c>
      <c r="B1440" s="188">
        <v>22020304</v>
      </c>
      <c r="C1440" s="189" t="s">
        <v>3354</v>
      </c>
      <c r="D1440" s="192">
        <v>0</v>
      </c>
      <c r="E1440" s="192">
        <v>0</v>
      </c>
      <c r="F1440" s="190">
        <v>100000</v>
      </c>
      <c r="G1440" s="195">
        <v>100000</v>
      </c>
      <c r="H1440" s="195">
        <v>100000</v>
      </c>
      <c r="I1440" s="212"/>
    </row>
    <row r="1441" spans="1:9" ht="18.75" thickBot="1" x14ac:dyDescent="0.3">
      <c r="A1441" s="188">
        <v>10</v>
      </c>
      <c r="B1441" s="188">
        <v>22020401</v>
      </c>
      <c r="C1441" s="189" t="s">
        <v>3356</v>
      </c>
      <c r="D1441" s="190">
        <v>1561500</v>
      </c>
      <c r="E1441" s="190">
        <v>1010000</v>
      </c>
      <c r="F1441" s="190">
        <v>2000000</v>
      </c>
      <c r="G1441" s="195">
        <v>2000000</v>
      </c>
      <c r="H1441" s="195">
        <v>1500000</v>
      </c>
      <c r="I1441" s="212"/>
    </row>
    <row r="1442" spans="1:9" ht="15.75" thickBot="1" x14ac:dyDescent="0.3">
      <c r="A1442" s="188">
        <v>11</v>
      </c>
      <c r="B1442" s="188">
        <v>22020402</v>
      </c>
      <c r="C1442" s="189" t="s">
        <v>3366</v>
      </c>
      <c r="D1442" s="190">
        <v>322000</v>
      </c>
      <c r="E1442" s="190">
        <v>220000</v>
      </c>
      <c r="F1442" s="190">
        <v>650000</v>
      </c>
      <c r="G1442" s="195">
        <v>550000</v>
      </c>
      <c r="H1442" s="195">
        <v>550000</v>
      </c>
      <c r="I1442" s="212"/>
    </row>
    <row r="1443" spans="1:9" ht="18.75" thickBot="1" x14ac:dyDescent="0.3">
      <c r="A1443" s="188">
        <v>12</v>
      </c>
      <c r="B1443" s="188">
        <v>22020403</v>
      </c>
      <c r="C1443" s="189" t="s">
        <v>3367</v>
      </c>
      <c r="D1443" s="190">
        <v>830000</v>
      </c>
      <c r="E1443" s="190">
        <v>510000</v>
      </c>
      <c r="F1443" s="190">
        <v>1000000</v>
      </c>
      <c r="G1443" s="197">
        <v>0</v>
      </c>
      <c r="H1443" s="197">
        <v>0</v>
      </c>
      <c r="I1443" s="212"/>
    </row>
    <row r="1444" spans="1:9" ht="15.75" thickBot="1" x14ac:dyDescent="0.3">
      <c r="A1444" s="188">
        <v>13</v>
      </c>
      <c r="B1444" s="188">
        <v>22020405</v>
      </c>
      <c r="C1444" s="189" t="s">
        <v>3369</v>
      </c>
      <c r="D1444" s="190">
        <v>305840</v>
      </c>
      <c r="E1444" s="190">
        <v>450000</v>
      </c>
      <c r="F1444" s="190">
        <v>620000</v>
      </c>
      <c r="G1444" s="195">
        <v>1000000</v>
      </c>
      <c r="H1444" s="195">
        <v>800000</v>
      </c>
      <c r="I1444" s="212"/>
    </row>
    <row r="1445" spans="1:9" ht="15.75" thickBot="1" x14ac:dyDescent="0.3">
      <c r="A1445" s="188">
        <v>14</v>
      </c>
      <c r="B1445" s="188">
        <v>22020501</v>
      </c>
      <c r="C1445" s="189" t="s">
        <v>3370</v>
      </c>
      <c r="D1445" s="192">
        <v>0</v>
      </c>
      <c r="E1445" s="190">
        <v>465000</v>
      </c>
      <c r="F1445" s="190">
        <v>850000</v>
      </c>
      <c r="G1445" s="195">
        <v>1000000</v>
      </c>
      <c r="H1445" s="195">
        <v>1000000</v>
      </c>
      <c r="I1445" s="212"/>
    </row>
    <row r="1446" spans="1:9" ht="18.75" thickBot="1" x14ac:dyDescent="0.3">
      <c r="A1446" s="188">
        <v>15</v>
      </c>
      <c r="B1446" s="188">
        <v>22020503</v>
      </c>
      <c r="C1446" s="189" t="s">
        <v>3358</v>
      </c>
      <c r="D1446" s="192">
        <v>0</v>
      </c>
      <c r="E1446" s="190">
        <v>100000</v>
      </c>
      <c r="F1446" s="190">
        <v>750000</v>
      </c>
      <c r="G1446" s="195">
        <v>650000</v>
      </c>
      <c r="H1446" s="195">
        <v>650000</v>
      </c>
      <c r="I1446" s="212"/>
    </row>
    <row r="1447" spans="1:9" ht="18.75" thickBot="1" x14ac:dyDescent="0.3">
      <c r="A1447" s="188">
        <v>16</v>
      </c>
      <c r="B1447" s="188">
        <v>22020504</v>
      </c>
      <c r="C1447" s="189" t="s">
        <v>3384</v>
      </c>
      <c r="D1447" s="192">
        <v>0</v>
      </c>
      <c r="E1447" s="192">
        <v>0</v>
      </c>
      <c r="F1447" s="190">
        <v>200000</v>
      </c>
      <c r="G1447" s="197">
        <v>0</v>
      </c>
      <c r="H1447" s="197">
        <v>0</v>
      </c>
      <c r="I1447" s="212"/>
    </row>
    <row r="1448" spans="1:9" ht="15.75" thickBot="1" x14ac:dyDescent="0.3">
      <c r="A1448" s="188">
        <v>17</v>
      </c>
      <c r="B1448" s="188">
        <v>22020601</v>
      </c>
      <c r="C1448" s="189" t="s">
        <v>3371</v>
      </c>
      <c r="D1448" s="190">
        <v>317800</v>
      </c>
      <c r="E1448" s="190">
        <v>100000</v>
      </c>
      <c r="F1448" s="190">
        <v>500000</v>
      </c>
      <c r="G1448" s="195">
        <v>500000</v>
      </c>
      <c r="H1448" s="195">
        <v>500000</v>
      </c>
      <c r="I1448" s="212"/>
    </row>
    <row r="1449" spans="1:9" ht="15.75" thickBot="1" x14ac:dyDescent="0.3">
      <c r="A1449" s="188">
        <v>18</v>
      </c>
      <c r="B1449" s="188">
        <v>22020605</v>
      </c>
      <c r="C1449" s="189" t="s">
        <v>3388</v>
      </c>
      <c r="D1449" s="192">
        <v>0</v>
      </c>
      <c r="E1449" s="192">
        <v>0</v>
      </c>
      <c r="F1449" s="192">
        <v>0</v>
      </c>
      <c r="G1449" s="195">
        <v>200000</v>
      </c>
      <c r="H1449" s="195">
        <v>200000</v>
      </c>
      <c r="I1449" s="212"/>
    </row>
    <row r="1450" spans="1:9" ht="15.75" thickBot="1" x14ac:dyDescent="0.3">
      <c r="A1450" s="188">
        <v>19</v>
      </c>
      <c r="B1450" s="188">
        <v>22020709</v>
      </c>
      <c r="C1450" s="189" t="s">
        <v>3391</v>
      </c>
      <c r="D1450" s="190">
        <v>1400000</v>
      </c>
      <c r="E1450" s="192">
        <v>0</v>
      </c>
      <c r="F1450" s="190">
        <v>1400000</v>
      </c>
      <c r="G1450" s="195">
        <v>1600000</v>
      </c>
      <c r="H1450" s="195">
        <v>1550000</v>
      </c>
      <c r="I1450" s="212"/>
    </row>
    <row r="1451" spans="1:9" ht="15.75" thickBot="1" x14ac:dyDescent="0.3">
      <c r="A1451" s="188">
        <v>20</v>
      </c>
      <c r="B1451" s="188">
        <v>22020711</v>
      </c>
      <c r="C1451" s="189" t="s">
        <v>3402</v>
      </c>
      <c r="D1451" s="192">
        <v>0</v>
      </c>
      <c r="E1451" s="190">
        <v>50000</v>
      </c>
      <c r="F1451" s="190">
        <v>300000</v>
      </c>
      <c r="G1451" s="195">
        <v>300000</v>
      </c>
      <c r="H1451" s="195">
        <v>300000</v>
      </c>
      <c r="I1451" s="212"/>
    </row>
    <row r="1452" spans="1:9" ht="15.75" thickBot="1" x14ac:dyDescent="0.3">
      <c r="A1452" s="188">
        <v>21</v>
      </c>
      <c r="B1452" s="188">
        <v>22020801</v>
      </c>
      <c r="C1452" s="189" t="s">
        <v>3372</v>
      </c>
      <c r="D1452" s="190">
        <v>2500910</v>
      </c>
      <c r="E1452" s="190">
        <v>840000</v>
      </c>
      <c r="F1452" s="190">
        <v>2600000</v>
      </c>
      <c r="G1452" s="195">
        <v>1700000</v>
      </c>
      <c r="H1452" s="195">
        <v>700000</v>
      </c>
      <c r="I1452" s="212"/>
    </row>
    <row r="1453" spans="1:9" ht="15.75" thickBot="1" x14ac:dyDescent="0.3">
      <c r="A1453" s="188">
        <v>22</v>
      </c>
      <c r="B1453" s="188">
        <v>22020802</v>
      </c>
      <c r="C1453" s="189" t="s">
        <v>3403</v>
      </c>
      <c r="D1453" s="192">
        <v>0</v>
      </c>
      <c r="E1453" s="190">
        <v>200000</v>
      </c>
      <c r="F1453" s="192">
        <v>0</v>
      </c>
      <c r="G1453" s="197">
        <v>0</v>
      </c>
      <c r="H1453" s="197">
        <v>0</v>
      </c>
      <c r="I1453" s="212"/>
    </row>
    <row r="1454" spans="1:9" ht="15.75" thickBot="1" x14ac:dyDescent="0.3">
      <c r="A1454" s="188">
        <v>23</v>
      </c>
      <c r="B1454" s="188">
        <v>22021001</v>
      </c>
      <c r="C1454" s="189" t="s">
        <v>3360</v>
      </c>
      <c r="D1454" s="190">
        <v>849900</v>
      </c>
      <c r="E1454" s="190">
        <v>390000</v>
      </c>
      <c r="F1454" s="190">
        <v>700000</v>
      </c>
      <c r="G1454" s="195">
        <v>500000</v>
      </c>
      <c r="H1454" s="195">
        <v>500000</v>
      </c>
      <c r="I1454" s="212"/>
    </row>
    <row r="1455" spans="1:9" ht="15.75" thickBot="1" x14ac:dyDescent="0.3">
      <c r="A1455" s="188">
        <v>24</v>
      </c>
      <c r="B1455" s="188">
        <v>22021002</v>
      </c>
      <c r="C1455" s="189" t="s">
        <v>3375</v>
      </c>
      <c r="D1455" s="190">
        <v>441000</v>
      </c>
      <c r="E1455" s="190">
        <v>60000</v>
      </c>
      <c r="F1455" s="190">
        <v>500000</v>
      </c>
      <c r="G1455" s="195">
        <v>200000</v>
      </c>
      <c r="H1455" s="195">
        <v>200000</v>
      </c>
      <c r="I1455" s="212"/>
    </row>
    <row r="1456" spans="1:9" ht="15.75" thickBot="1" x14ac:dyDescent="0.3">
      <c r="A1456" s="188">
        <v>25</v>
      </c>
      <c r="B1456" s="188">
        <v>22021006</v>
      </c>
      <c r="C1456" s="189" t="s">
        <v>3361</v>
      </c>
      <c r="D1456" s="192">
        <v>0</v>
      </c>
      <c r="E1456" s="190">
        <v>45000</v>
      </c>
      <c r="F1456" s="190">
        <v>100000</v>
      </c>
      <c r="G1456" s="195">
        <v>200000</v>
      </c>
      <c r="H1456" s="195">
        <v>200000</v>
      </c>
      <c r="I1456" s="212"/>
    </row>
    <row r="1457" spans="1:9" ht="15.75" thickBot="1" x14ac:dyDescent="0.3">
      <c r="A1457" s="188">
        <v>26</v>
      </c>
      <c r="B1457" s="188">
        <v>22021007</v>
      </c>
      <c r="C1457" s="189" t="s">
        <v>3362</v>
      </c>
      <c r="D1457" s="190">
        <v>1314160</v>
      </c>
      <c r="E1457" s="190">
        <v>710000</v>
      </c>
      <c r="F1457" s="190">
        <v>2500000</v>
      </c>
      <c r="G1457" s="195">
        <v>1000000</v>
      </c>
      <c r="H1457" s="195">
        <v>800000</v>
      </c>
      <c r="I1457" s="212"/>
    </row>
    <row r="1458" spans="1:9" ht="15.75" thickBot="1" x14ac:dyDescent="0.3">
      <c r="A1458" s="188">
        <v>27</v>
      </c>
      <c r="B1458" s="188">
        <v>22021008</v>
      </c>
      <c r="C1458" s="189" t="s">
        <v>3378</v>
      </c>
      <c r="D1458" s="192">
        <v>0</v>
      </c>
      <c r="E1458" s="192">
        <v>0</v>
      </c>
      <c r="F1458" s="190">
        <v>200000</v>
      </c>
      <c r="G1458" s="195">
        <v>300000</v>
      </c>
      <c r="H1458" s="195">
        <v>300000</v>
      </c>
      <c r="I1458" s="212"/>
    </row>
    <row r="1459" spans="1:9" ht="15.75" thickBot="1" x14ac:dyDescent="0.3">
      <c r="A1459" s="188">
        <v>28</v>
      </c>
      <c r="B1459" s="188">
        <v>22021101</v>
      </c>
      <c r="C1459" s="189" t="s">
        <v>3389</v>
      </c>
      <c r="D1459" s="192">
        <v>0</v>
      </c>
      <c r="E1459" s="190">
        <v>90000</v>
      </c>
      <c r="F1459" s="190">
        <v>200000</v>
      </c>
      <c r="G1459" s="195">
        <v>200000</v>
      </c>
      <c r="H1459" s="195">
        <v>200000</v>
      </c>
      <c r="I1459" s="212"/>
    </row>
    <row r="1460" spans="1:9" ht="15.75" thickBot="1" x14ac:dyDescent="0.3">
      <c r="A1460" s="1260" t="s">
        <v>365</v>
      </c>
      <c r="B1460" s="1261"/>
      <c r="C1460" s="1262"/>
      <c r="D1460" s="191">
        <v>10795900</v>
      </c>
      <c r="E1460" s="191">
        <v>5920000</v>
      </c>
      <c r="F1460" s="191">
        <v>18800000</v>
      </c>
      <c r="G1460" s="196">
        <v>15000000</v>
      </c>
      <c r="H1460" s="196">
        <f>SUM(H1432:H1459)</f>
        <v>12350000</v>
      </c>
      <c r="I1460" s="212"/>
    </row>
    <row r="1461" spans="1:9" ht="15.75" thickBot="1" x14ac:dyDescent="0.3">
      <c r="A1461" s="187">
        <v>129</v>
      </c>
      <c r="B1461" s="187">
        <v>53905100100</v>
      </c>
      <c r="C1461" s="1257" t="s">
        <v>2280</v>
      </c>
      <c r="D1461" s="1258"/>
      <c r="E1461" s="1258"/>
      <c r="F1461" s="1258"/>
      <c r="G1461" s="1258"/>
      <c r="H1461" s="1258"/>
      <c r="I1461" s="212"/>
    </row>
    <row r="1462" spans="1:9" ht="15.75" thickBot="1" x14ac:dyDescent="0.3">
      <c r="A1462" s="188">
        <v>1</v>
      </c>
      <c r="B1462" s="188">
        <v>22020102</v>
      </c>
      <c r="C1462" s="189" t="s">
        <v>3349</v>
      </c>
      <c r="D1462" s="190">
        <v>381700</v>
      </c>
      <c r="E1462" s="190">
        <v>288600</v>
      </c>
      <c r="F1462" s="190">
        <v>1400000</v>
      </c>
      <c r="G1462" s="195">
        <v>500000</v>
      </c>
      <c r="H1462" s="195">
        <v>500000</v>
      </c>
      <c r="I1462" s="212"/>
    </row>
    <row r="1463" spans="1:9" ht="15.75" thickBot="1" x14ac:dyDescent="0.3">
      <c r="A1463" s="188">
        <v>2</v>
      </c>
      <c r="B1463" s="188">
        <v>22020201</v>
      </c>
      <c r="C1463" s="189" t="s">
        <v>3363</v>
      </c>
      <c r="D1463" s="190">
        <v>195300</v>
      </c>
      <c r="E1463" s="190">
        <v>54000</v>
      </c>
      <c r="F1463" s="190">
        <v>1000000</v>
      </c>
      <c r="G1463" s="195">
        <v>500000</v>
      </c>
      <c r="H1463" s="195">
        <v>500000</v>
      </c>
      <c r="I1463" s="212"/>
    </row>
    <row r="1464" spans="1:9" ht="18.75" thickBot="1" x14ac:dyDescent="0.3">
      <c r="A1464" s="188">
        <v>3</v>
      </c>
      <c r="B1464" s="188">
        <v>22020301</v>
      </c>
      <c r="C1464" s="189" t="s">
        <v>3352</v>
      </c>
      <c r="D1464" s="190">
        <v>359200</v>
      </c>
      <c r="E1464" s="190">
        <v>276940</v>
      </c>
      <c r="F1464" s="190">
        <v>1000000</v>
      </c>
      <c r="G1464" s="195">
        <v>500000</v>
      </c>
      <c r="H1464" s="195">
        <v>500000</v>
      </c>
      <c r="I1464" s="212"/>
    </row>
    <row r="1465" spans="1:9" ht="15.75" thickBot="1" x14ac:dyDescent="0.3">
      <c r="A1465" s="188">
        <v>4</v>
      </c>
      <c r="B1465" s="188">
        <v>22020306</v>
      </c>
      <c r="C1465" s="189" t="s">
        <v>3383</v>
      </c>
      <c r="D1465" s="190">
        <v>444000</v>
      </c>
      <c r="E1465" s="192">
        <v>0</v>
      </c>
      <c r="F1465" s="190">
        <v>800000</v>
      </c>
      <c r="G1465" s="195">
        <v>500000</v>
      </c>
      <c r="H1465" s="195">
        <v>500000</v>
      </c>
      <c r="I1465" s="212"/>
    </row>
    <row r="1466" spans="1:9" ht="18.75" thickBot="1" x14ac:dyDescent="0.3">
      <c r="A1466" s="188">
        <v>5</v>
      </c>
      <c r="B1466" s="188">
        <v>22020403</v>
      </c>
      <c r="C1466" s="189" t="s">
        <v>3367</v>
      </c>
      <c r="D1466" s="190">
        <v>78550</v>
      </c>
      <c r="E1466" s="190">
        <v>124100</v>
      </c>
      <c r="F1466" s="190">
        <v>800000</v>
      </c>
      <c r="G1466" s="195">
        <v>500000</v>
      </c>
      <c r="H1466" s="195">
        <v>500000</v>
      </c>
      <c r="I1466" s="212"/>
    </row>
    <row r="1467" spans="1:9" ht="15.75" thickBot="1" x14ac:dyDescent="0.3">
      <c r="A1467" s="188">
        <v>6</v>
      </c>
      <c r="B1467" s="188">
        <v>22020701</v>
      </c>
      <c r="C1467" s="189" t="s">
        <v>3404</v>
      </c>
      <c r="D1467" s="192">
        <v>0</v>
      </c>
      <c r="E1467" s="190">
        <v>416200</v>
      </c>
      <c r="F1467" s="190">
        <v>2000000</v>
      </c>
      <c r="G1467" s="195">
        <v>2000000</v>
      </c>
      <c r="H1467" s="195">
        <v>1300000</v>
      </c>
      <c r="I1467" s="212"/>
    </row>
    <row r="1468" spans="1:9" ht="15.75" thickBot="1" x14ac:dyDescent="0.3">
      <c r="A1468" s="188">
        <v>7</v>
      </c>
      <c r="B1468" s="188">
        <v>22020801</v>
      </c>
      <c r="C1468" s="189" t="s">
        <v>3372</v>
      </c>
      <c r="D1468" s="190">
        <v>167900</v>
      </c>
      <c r="E1468" s="190">
        <v>30000</v>
      </c>
      <c r="F1468" s="190">
        <v>2000000</v>
      </c>
      <c r="G1468" s="195">
        <v>500000</v>
      </c>
      <c r="H1468" s="195">
        <v>500000</v>
      </c>
      <c r="I1468" s="212"/>
    </row>
    <row r="1469" spans="1:9" ht="15.75" thickBot="1" x14ac:dyDescent="0.3">
      <c r="A1469" s="188">
        <v>8</v>
      </c>
      <c r="B1469" s="188">
        <v>22021002</v>
      </c>
      <c r="C1469" s="189" t="s">
        <v>3375</v>
      </c>
      <c r="D1469" s="190">
        <v>4832500</v>
      </c>
      <c r="E1469" s="190">
        <v>4507500</v>
      </c>
      <c r="F1469" s="190">
        <v>11000000</v>
      </c>
      <c r="G1469" s="195">
        <v>8500000</v>
      </c>
      <c r="H1469" s="195">
        <v>8500000</v>
      </c>
      <c r="I1469" s="212"/>
    </row>
    <row r="1470" spans="1:9" ht="15.75" thickBot="1" x14ac:dyDescent="0.3">
      <c r="A1470" s="188">
        <v>9</v>
      </c>
      <c r="B1470" s="188">
        <v>22021003</v>
      </c>
      <c r="C1470" s="189" t="s">
        <v>3376</v>
      </c>
      <c r="D1470" s="190">
        <v>976850</v>
      </c>
      <c r="E1470" s="190">
        <v>83100</v>
      </c>
      <c r="F1470" s="190">
        <v>1000000</v>
      </c>
      <c r="G1470" s="195">
        <v>1000000</v>
      </c>
      <c r="H1470" s="195">
        <v>1000000</v>
      </c>
      <c r="I1470" s="212"/>
    </row>
    <row r="1471" spans="1:9" ht="15.75" thickBot="1" x14ac:dyDescent="0.3">
      <c r="A1471" s="188">
        <v>10</v>
      </c>
      <c r="B1471" s="188">
        <v>22021009</v>
      </c>
      <c r="C1471" s="189" t="s">
        <v>3405</v>
      </c>
      <c r="D1471" s="190">
        <v>123000</v>
      </c>
      <c r="E1471" s="190">
        <v>138000</v>
      </c>
      <c r="F1471" s="190">
        <v>1000000</v>
      </c>
      <c r="G1471" s="195">
        <v>500000</v>
      </c>
      <c r="H1471" s="195">
        <v>500000</v>
      </c>
      <c r="I1471" s="212"/>
    </row>
    <row r="1472" spans="1:9" ht="15.75" thickBot="1" x14ac:dyDescent="0.3">
      <c r="A1472" s="1260" t="s">
        <v>365</v>
      </c>
      <c r="B1472" s="1261"/>
      <c r="C1472" s="1262"/>
      <c r="D1472" s="191">
        <v>7559000</v>
      </c>
      <c r="E1472" s="191">
        <v>5918440</v>
      </c>
      <c r="F1472" s="191">
        <v>22000000</v>
      </c>
      <c r="G1472" s="196">
        <v>15000000</v>
      </c>
      <c r="H1472" s="196">
        <f>SUM(H1462:H1471)</f>
        <v>14300000</v>
      </c>
      <c r="I1472" s="212"/>
    </row>
    <row r="1473" spans="1:9" ht="15" customHeight="1" thickBot="1" x14ac:dyDescent="0.3">
      <c r="A1473" s="187">
        <v>130</v>
      </c>
      <c r="B1473" s="187">
        <v>55100100100</v>
      </c>
      <c r="C1473" s="1257" t="s">
        <v>1375</v>
      </c>
      <c r="D1473" s="1258"/>
      <c r="E1473" s="1258"/>
      <c r="F1473" s="1258"/>
      <c r="G1473" s="1258"/>
      <c r="H1473" s="1258"/>
      <c r="I1473" s="212"/>
    </row>
    <row r="1474" spans="1:9" ht="15.75" thickBot="1" x14ac:dyDescent="0.3">
      <c r="A1474" s="188">
        <v>1</v>
      </c>
      <c r="B1474" s="188">
        <v>22020102</v>
      </c>
      <c r="C1474" s="189" t="s">
        <v>3349</v>
      </c>
      <c r="D1474" s="190">
        <v>937000</v>
      </c>
      <c r="E1474" s="190">
        <v>506000</v>
      </c>
      <c r="F1474" s="190">
        <v>11000000</v>
      </c>
      <c r="G1474" s="195">
        <v>2500000</v>
      </c>
      <c r="H1474" s="195">
        <v>2500000</v>
      </c>
      <c r="I1474" s="212"/>
    </row>
    <row r="1475" spans="1:9" ht="15.75" thickBot="1" x14ac:dyDescent="0.3">
      <c r="A1475" s="188">
        <v>2</v>
      </c>
      <c r="B1475" s="188">
        <v>22020201</v>
      </c>
      <c r="C1475" s="189" t="s">
        <v>3363</v>
      </c>
      <c r="D1475" s="190">
        <v>744000</v>
      </c>
      <c r="E1475" s="190">
        <v>327000</v>
      </c>
      <c r="F1475" s="190">
        <v>1800000</v>
      </c>
      <c r="G1475" s="195">
        <v>1000000</v>
      </c>
      <c r="H1475" s="195">
        <v>1000000</v>
      </c>
      <c r="I1475" s="212"/>
    </row>
    <row r="1476" spans="1:9" ht="15.75" thickBot="1" x14ac:dyDescent="0.3">
      <c r="A1476" s="188">
        <v>3</v>
      </c>
      <c r="B1476" s="188">
        <v>22020202</v>
      </c>
      <c r="C1476" s="189" t="s">
        <v>3350</v>
      </c>
      <c r="D1476" s="190">
        <v>502000</v>
      </c>
      <c r="E1476" s="190">
        <v>260000</v>
      </c>
      <c r="F1476" s="190">
        <v>1000000</v>
      </c>
      <c r="G1476" s="195">
        <v>1200000</v>
      </c>
      <c r="H1476" s="195">
        <v>1200000</v>
      </c>
      <c r="I1476" s="212"/>
    </row>
    <row r="1477" spans="1:9" ht="18.75" thickBot="1" x14ac:dyDescent="0.3">
      <c r="A1477" s="188">
        <v>4</v>
      </c>
      <c r="B1477" s="188">
        <v>22020301</v>
      </c>
      <c r="C1477" s="189" t="s">
        <v>3352</v>
      </c>
      <c r="D1477" s="190">
        <v>889500</v>
      </c>
      <c r="E1477" s="190">
        <v>426500</v>
      </c>
      <c r="F1477" s="190">
        <v>3000000</v>
      </c>
      <c r="G1477" s="195">
        <v>1000000</v>
      </c>
      <c r="H1477" s="195">
        <v>1000000</v>
      </c>
      <c r="I1477" s="212"/>
    </row>
    <row r="1478" spans="1:9" ht="15.75" thickBot="1" x14ac:dyDescent="0.3">
      <c r="A1478" s="188">
        <v>5</v>
      </c>
      <c r="B1478" s="188">
        <v>22020305</v>
      </c>
      <c r="C1478" s="189" t="s">
        <v>3355</v>
      </c>
      <c r="D1478" s="190">
        <v>537500</v>
      </c>
      <c r="E1478" s="190">
        <v>283500</v>
      </c>
      <c r="F1478" s="190">
        <v>2000000</v>
      </c>
      <c r="G1478" s="195">
        <v>1000000</v>
      </c>
      <c r="H1478" s="195">
        <v>1000000</v>
      </c>
      <c r="I1478" s="212"/>
    </row>
    <row r="1479" spans="1:9" ht="18.75" thickBot="1" x14ac:dyDescent="0.3">
      <c r="A1479" s="188">
        <v>6</v>
      </c>
      <c r="B1479" s="188">
        <v>22020401</v>
      </c>
      <c r="C1479" s="189" t="s">
        <v>3356</v>
      </c>
      <c r="D1479" s="190">
        <v>858000</v>
      </c>
      <c r="E1479" s="190">
        <v>449000</v>
      </c>
      <c r="F1479" s="190">
        <v>5000000</v>
      </c>
      <c r="G1479" s="195">
        <v>1000000</v>
      </c>
      <c r="H1479" s="195">
        <v>1000000</v>
      </c>
      <c r="I1479" s="212"/>
    </row>
    <row r="1480" spans="1:9" ht="15.75" thickBot="1" x14ac:dyDescent="0.3">
      <c r="A1480" s="188">
        <v>7</v>
      </c>
      <c r="B1480" s="188">
        <v>22020402</v>
      </c>
      <c r="C1480" s="189" t="s">
        <v>3366</v>
      </c>
      <c r="D1480" s="190">
        <v>500500</v>
      </c>
      <c r="E1480" s="190">
        <v>255500</v>
      </c>
      <c r="F1480" s="190">
        <v>1500000</v>
      </c>
      <c r="G1480" s="195">
        <v>2500000</v>
      </c>
      <c r="H1480" s="195">
        <v>2500000</v>
      </c>
      <c r="I1480" s="212"/>
    </row>
    <row r="1481" spans="1:9" ht="15.75" thickBot="1" x14ac:dyDescent="0.3">
      <c r="A1481" s="188">
        <v>8</v>
      </c>
      <c r="B1481" s="188">
        <v>22020501</v>
      </c>
      <c r="C1481" s="189" t="s">
        <v>3370</v>
      </c>
      <c r="D1481" s="190">
        <v>893000</v>
      </c>
      <c r="E1481" s="190">
        <v>437500</v>
      </c>
      <c r="F1481" s="190">
        <v>7000000</v>
      </c>
      <c r="G1481" s="195">
        <v>5000000</v>
      </c>
      <c r="H1481" s="195">
        <v>2000000</v>
      </c>
      <c r="I1481" s="212"/>
    </row>
    <row r="1482" spans="1:9" ht="15.75" thickBot="1" x14ac:dyDescent="0.3">
      <c r="A1482" s="188">
        <v>9</v>
      </c>
      <c r="B1482" s="188">
        <v>22021001</v>
      </c>
      <c r="C1482" s="189" t="s">
        <v>3360</v>
      </c>
      <c r="D1482" s="190">
        <v>518500</v>
      </c>
      <c r="E1482" s="190">
        <v>234000</v>
      </c>
      <c r="F1482" s="190">
        <v>1200000</v>
      </c>
      <c r="G1482" s="195">
        <v>400000</v>
      </c>
      <c r="H1482" s="195">
        <v>400000</v>
      </c>
      <c r="I1482" s="212"/>
    </row>
    <row r="1483" spans="1:9" ht="15.75" thickBot="1" x14ac:dyDescent="0.3">
      <c r="A1483" s="188">
        <v>10</v>
      </c>
      <c r="B1483" s="188">
        <v>22021007</v>
      </c>
      <c r="C1483" s="189" t="s">
        <v>3362</v>
      </c>
      <c r="D1483" s="190">
        <v>520000</v>
      </c>
      <c r="E1483" s="190">
        <v>270000</v>
      </c>
      <c r="F1483" s="190">
        <v>2500000</v>
      </c>
      <c r="G1483" s="195">
        <v>1400000</v>
      </c>
      <c r="H1483" s="195">
        <v>900000</v>
      </c>
      <c r="I1483" s="212"/>
    </row>
    <row r="1484" spans="1:9" ht="15.75" thickBot="1" x14ac:dyDescent="0.3">
      <c r="A1484" s="1260" t="s">
        <v>365</v>
      </c>
      <c r="B1484" s="1261"/>
      <c r="C1484" s="1262"/>
      <c r="D1484" s="191">
        <v>6900000</v>
      </c>
      <c r="E1484" s="191">
        <v>3449000</v>
      </c>
      <c r="F1484" s="191">
        <v>36000000</v>
      </c>
      <c r="G1484" s="196">
        <v>17000000</v>
      </c>
      <c r="H1484" s="196">
        <f>SUM(H1474:H1483)</f>
        <v>13500000</v>
      </c>
      <c r="I1484" s="212"/>
    </row>
    <row r="1485" spans="1:9" ht="15" customHeight="1" thickBot="1" x14ac:dyDescent="0.3">
      <c r="A1485" s="187">
        <v>131</v>
      </c>
      <c r="B1485" s="187">
        <v>55100100200</v>
      </c>
      <c r="C1485" s="1257" t="s">
        <v>668</v>
      </c>
      <c r="D1485" s="1258"/>
      <c r="E1485" s="1258"/>
      <c r="F1485" s="1258"/>
      <c r="G1485" s="1258"/>
      <c r="H1485" s="1258"/>
      <c r="I1485" s="212"/>
    </row>
    <row r="1486" spans="1:9" ht="15.75" thickBot="1" x14ac:dyDescent="0.3">
      <c r="A1486" s="188">
        <v>1</v>
      </c>
      <c r="B1486" s="188">
        <v>22020102</v>
      </c>
      <c r="C1486" s="189" t="s">
        <v>3349</v>
      </c>
      <c r="D1486" s="190">
        <v>462800</v>
      </c>
      <c r="E1486" s="190">
        <v>335000</v>
      </c>
      <c r="F1486" s="190">
        <v>750000</v>
      </c>
      <c r="G1486" s="195">
        <v>1500000</v>
      </c>
      <c r="H1486" s="195">
        <v>700000</v>
      </c>
      <c r="I1486" s="212"/>
    </row>
    <row r="1487" spans="1:9" ht="15.75" thickBot="1" x14ac:dyDescent="0.3">
      <c r="A1487" s="188">
        <v>2</v>
      </c>
      <c r="B1487" s="188">
        <v>22020201</v>
      </c>
      <c r="C1487" s="189" t="s">
        <v>3363</v>
      </c>
      <c r="D1487" s="190">
        <v>127000</v>
      </c>
      <c r="E1487" s="190">
        <v>77500</v>
      </c>
      <c r="F1487" s="190">
        <v>50000</v>
      </c>
      <c r="G1487" s="195">
        <v>100000</v>
      </c>
      <c r="H1487" s="195">
        <v>100000</v>
      </c>
      <c r="I1487" s="212"/>
    </row>
    <row r="1488" spans="1:9" ht="18.75" thickBot="1" x14ac:dyDescent="0.3">
      <c r="A1488" s="188">
        <v>3</v>
      </c>
      <c r="B1488" s="188">
        <v>22020301</v>
      </c>
      <c r="C1488" s="189" t="s">
        <v>3352</v>
      </c>
      <c r="D1488" s="190">
        <v>290500</v>
      </c>
      <c r="E1488" s="190">
        <v>307500</v>
      </c>
      <c r="F1488" s="190">
        <v>600000</v>
      </c>
      <c r="G1488" s="195">
        <v>500000</v>
      </c>
      <c r="H1488" s="195">
        <v>500000</v>
      </c>
      <c r="I1488" s="212"/>
    </row>
    <row r="1489" spans="1:9" ht="15.75" thickBot="1" x14ac:dyDescent="0.3">
      <c r="A1489" s="188">
        <v>4</v>
      </c>
      <c r="B1489" s="188">
        <v>22020305</v>
      </c>
      <c r="C1489" s="189" t="s">
        <v>3355</v>
      </c>
      <c r="D1489" s="190">
        <v>110000</v>
      </c>
      <c r="E1489" s="192">
        <v>0</v>
      </c>
      <c r="F1489" s="190">
        <v>200000</v>
      </c>
      <c r="G1489" s="195">
        <v>400000</v>
      </c>
      <c r="H1489" s="195">
        <v>200000</v>
      </c>
      <c r="I1489" s="212"/>
    </row>
    <row r="1490" spans="1:9" ht="18.75" thickBot="1" x14ac:dyDescent="0.3">
      <c r="A1490" s="188">
        <v>5</v>
      </c>
      <c r="B1490" s="188">
        <v>22020401</v>
      </c>
      <c r="C1490" s="189" t="s">
        <v>3356</v>
      </c>
      <c r="D1490" s="190">
        <v>274700</v>
      </c>
      <c r="E1490" s="190">
        <v>200000</v>
      </c>
      <c r="F1490" s="190">
        <v>1000000</v>
      </c>
      <c r="G1490" s="195">
        <v>1500000</v>
      </c>
      <c r="H1490" s="195">
        <v>300000</v>
      </c>
      <c r="I1490" s="212"/>
    </row>
    <row r="1491" spans="1:9" ht="15.75" thickBot="1" x14ac:dyDescent="0.3">
      <c r="A1491" s="188">
        <v>6</v>
      </c>
      <c r="B1491" s="188">
        <v>22020402</v>
      </c>
      <c r="C1491" s="189" t="s">
        <v>3366</v>
      </c>
      <c r="D1491" s="190">
        <v>185000</v>
      </c>
      <c r="E1491" s="190">
        <v>60000</v>
      </c>
      <c r="F1491" s="190">
        <v>200000</v>
      </c>
      <c r="G1491" s="195">
        <v>500000</v>
      </c>
      <c r="H1491" s="195">
        <v>300000</v>
      </c>
      <c r="I1491" s="212"/>
    </row>
    <row r="1492" spans="1:9" ht="15.75" thickBot="1" x14ac:dyDescent="0.3">
      <c r="A1492" s="188">
        <v>7</v>
      </c>
      <c r="B1492" s="188">
        <v>22021001</v>
      </c>
      <c r="C1492" s="189" t="s">
        <v>3360</v>
      </c>
      <c r="D1492" s="190">
        <v>50000</v>
      </c>
      <c r="E1492" s="190">
        <v>70000</v>
      </c>
      <c r="F1492" s="190">
        <v>300000</v>
      </c>
      <c r="G1492" s="195">
        <v>500000</v>
      </c>
      <c r="H1492" s="195">
        <v>500000</v>
      </c>
      <c r="I1492" s="212"/>
    </row>
    <row r="1493" spans="1:9" ht="15.75" thickBot="1" x14ac:dyDescent="0.3">
      <c r="A1493" s="1260" t="s">
        <v>365</v>
      </c>
      <c r="B1493" s="1261"/>
      <c r="C1493" s="1262"/>
      <c r="D1493" s="191">
        <v>1500000</v>
      </c>
      <c r="E1493" s="191">
        <v>1050000</v>
      </c>
      <c r="F1493" s="191">
        <v>3100000</v>
      </c>
      <c r="G1493" s="196">
        <v>5000000</v>
      </c>
      <c r="H1493" s="196">
        <f>SUM(H1486:H1492)</f>
        <v>2600000</v>
      </c>
      <c r="I1493" s="212"/>
    </row>
    <row r="1494" spans="1:9" ht="15" customHeight="1" thickBot="1" x14ac:dyDescent="0.3">
      <c r="A1494" s="187">
        <v>133</v>
      </c>
      <c r="B1494" s="187">
        <v>55200200100</v>
      </c>
      <c r="C1494" s="1257" t="s">
        <v>1981</v>
      </c>
      <c r="D1494" s="1258"/>
      <c r="E1494" s="1258"/>
      <c r="F1494" s="1258"/>
      <c r="G1494" s="1258"/>
      <c r="H1494" s="1258"/>
      <c r="I1494" s="212"/>
    </row>
    <row r="1495" spans="1:9" ht="15.75" thickBot="1" x14ac:dyDescent="0.3">
      <c r="A1495" s="188">
        <v>1</v>
      </c>
      <c r="B1495" s="188">
        <v>22020102</v>
      </c>
      <c r="C1495" s="189" t="s">
        <v>3349</v>
      </c>
      <c r="D1495" s="190">
        <v>880000</v>
      </c>
      <c r="E1495" s="190">
        <v>530000</v>
      </c>
      <c r="F1495" s="190">
        <v>2100000</v>
      </c>
      <c r="G1495" s="195">
        <v>2500000</v>
      </c>
      <c r="H1495" s="195">
        <v>700000</v>
      </c>
      <c r="I1495" s="212"/>
    </row>
    <row r="1496" spans="1:9" ht="15.75" thickBot="1" x14ac:dyDescent="0.3">
      <c r="A1496" s="188">
        <v>2</v>
      </c>
      <c r="B1496" s="188">
        <v>22020201</v>
      </c>
      <c r="C1496" s="189" t="s">
        <v>3363</v>
      </c>
      <c r="D1496" s="190">
        <v>185000</v>
      </c>
      <c r="E1496" s="190">
        <v>85000</v>
      </c>
      <c r="F1496" s="190">
        <v>400000</v>
      </c>
      <c r="G1496" s="195">
        <v>400000</v>
      </c>
      <c r="H1496" s="195">
        <v>150000</v>
      </c>
      <c r="I1496" s="212"/>
    </row>
    <row r="1497" spans="1:9" ht="15.75" thickBot="1" x14ac:dyDescent="0.3">
      <c r="A1497" s="188">
        <v>3</v>
      </c>
      <c r="B1497" s="188">
        <v>22020202</v>
      </c>
      <c r="C1497" s="189" t="s">
        <v>3350</v>
      </c>
      <c r="D1497" s="190">
        <v>235000</v>
      </c>
      <c r="E1497" s="190">
        <v>120000</v>
      </c>
      <c r="F1497" s="190">
        <v>400000</v>
      </c>
      <c r="G1497" s="195">
        <v>300000</v>
      </c>
      <c r="H1497" s="195">
        <v>200000</v>
      </c>
      <c r="I1497" s="212"/>
    </row>
    <row r="1498" spans="1:9" ht="18.75" thickBot="1" x14ac:dyDescent="0.3">
      <c r="A1498" s="188">
        <v>4</v>
      </c>
      <c r="B1498" s="188">
        <v>22020301</v>
      </c>
      <c r="C1498" s="189" t="s">
        <v>3352</v>
      </c>
      <c r="D1498" s="190">
        <v>105000</v>
      </c>
      <c r="E1498" s="190">
        <v>55000</v>
      </c>
      <c r="F1498" s="190">
        <v>600000</v>
      </c>
      <c r="G1498" s="195">
        <v>300000</v>
      </c>
      <c r="H1498" s="195">
        <v>300000</v>
      </c>
      <c r="I1498" s="212"/>
    </row>
    <row r="1499" spans="1:9" ht="15.75" thickBot="1" x14ac:dyDescent="0.3">
      <c r="A1499" s="188">
        <v>5</v>
      </c>
      <c r="B1499" s="188">
        <v>22020306</v>
      </c>
      <c r="C1499" s="189" t="s">
        <v>3383</v>
      </c>
      <c r="D1499" s="190">
        <v>20000</v>
      </c>
      <c r="E1499" s="192">
        <v>0</v>
      </c>
      <c r="F1499" s="190">
        <v>100000</v>
      </c>
      <c r="G1499" s="195">
        <v>100000</v>
      </c>
      <c r="H1499" s="195">
        <v>100000</v>
      </c>
      <c r="I1499" s="212"/>
    </row>
    <row r="1500" spans="1:9" ht="18.75" thickBot="1" x14ac:dyDescent="0.3">
      <c r="A1500" s="188">
        <v>6</v>
      </c>
      <c r="B1500" s="188">
        <v>22020401</v>
      </c>
      <c r="C1500" s="189" t="s">
        <v>3356</v>
      </c>
      <c r="D1500" s="190">
        <v>210000</v>
      </c>
      <c r="E1500" s="190">
        <v>110000</v>
      </c>
      <c r="F1500" s="190">
        <v>650000</v>
      </c>
      <c r="G1500" s="195">
        <v>400000</v>
      </c>
      <c r="H1500" s="195">
        <v>200000</v>
      </c>
      <c r="I1500" s="212"/>
    </row>
    <row r="1501" spans="1:9" ht="15.75" thickBot="1" x14ac:dyDescent="0.3">
      <c r="A1501" s="188">
        <v>7</v>
      </c>
      <c r="B1501" s="188">
        <v>22020402</v>
      </c>
      <c r="C1501" s="189" t="s">
        <v>3366</v>
      </c>
      <c r="D1501" s="190">
        <v>25000</v>
      </c>
      <c r="E1501" s="192">
        <v>0</v>
      </c>
      <c r="F1501" s="190">
        <v>300000</v>
      </c>
      <c r="G1501" s="195">
        <v>300000</v>
      </c>
      <c r="H1501" s="195">
        <v>300000</v>
      </c>
      <c r="I1501" s="212"/>
    </row>
    <row r="1502" spans="1:9" ht="15.75" thickBot="1" x14ac:dyDescent="0.3">
      <c r="A1502" s="188">
        <v>8</v>
      </c>
      <c r="B1502" s="188">
        <v>22020501</v>
      </c>
      <c r="C1502" s="189" t="s">
        <v>3370</v>
      </c>
      <c r="D1502" s="190">
        <v>195000</v>
      </c>
      <c r="E1502" s="190">
        <v>100000</v>
      </c>
      <c r="F1502" s="190">
        <v>1200000</v>
      </c>
      <c r="G1502" s="195">
        <v>1550000</v>
      </c>
      <c r="H1502" s="195">
        <v>200000</v>
      </c>
      <c r="I1502" s="212"/>
    </row>
    <row r="1503" spans="1:9" ht="15.75" thickBot="1" x14ac:dyDescent="0.3">
      <c r="A1503" s="188">
        <v>10</v>
      </c>
      <c r="B1503" s="188">
        <v>22021001</v>
      </c>
      <c r="C1503" s="189" t="s">
        <v>3360</v>
      </c>
      <c r="D1503" s="190">
        <v>165000</v>
      </c>
      <c r="E1503" s="190">
        <v>100000</v>
      </c>
      <c r="F1503" s="190">
        <v>650000</v>
      </c>
      <c r="G1503" s="195">
        <v>600000</v>
      </c>
      <c r="H1503" s="195">
        <v>200000</v>
      </c>
      <c r="I1503" s="212"/>
    </row>
    <row r="1504" spans="1:9" ht="15.75" thickBot="1" x14ac:dyDescent="0.3">
      <c r="A1504" s="188">
        <v>11</v>
      </c>
      <c r="B1504" s="188">
        <v>22021007</v>
      </c>
      <c r="C1504" s="189" t="s">
        <v>3362</v>
      </c>
      <c r="D1504" s="190">
        <v>160000</v>
      </c>
      <c r="E1504" s="190">
        <v>100000</v>
      </c>
      <c r="F1504" s="190">
        <v>800000</v>
      </c>
      <c r="G1504" s="195">
        <v>750000</v>
      </c>
      <c r="H1504" s="195">
        <v>250000</v>
      </c>
      <c r="I1504" s="212"/>
    </row>
    <row r="1505" spans="1:9" ht="15.75" thickBot="1" x14ac:dyDescent="0.3">
      <c r="A1505" s="1260" t="s">
        <v>365</v>
      </c>
      <c r="B1505" s="1261"/>
      <c r="C1505" s="1262"/>
      <c r="D1505" s="191">
        <v>2180000</v>
      </c>
      <c r="E1505" s="191">
        <v>1200000</v>
      </c>
      <c r="F1505" s="191">
        <v>7200000</v>
      </c>
      <c r="G1505" s="196">
        <v>7200000</v>
      </c>
      <c r="H1505" s="196">
        <f>SUM(H1495:H1504)</f>
        <v>2600000</v>
      </c>
      <c r="I1505" s="212"/>
    </row>
    <row r="1506" spans="1:9" ht="15.75" thickBot="1" x14ac:dyDescent="0.3">
      <c r="A1506" s="187">
        <v>134</v>
      </c>
      <c r="B1506" s="187">
        <v>23305100100</v>
      </c>
      <c r="C1506" s="1257" t="s">
        <v>1395</v>
      </c>
      <c r="D1506" s="1258"/>
      <c r="E1506" s="1258"/>
      <c r="F1506" s="1258"/>
      <c r="G1506" s="1258"/>
      <c r="H1506" s="1258"/>
      <c r="I1506" s="212"/>
    </row>
    <row r="1507" spans="1:9" ht="15.75" thickBot="1" x14ac:dyDescent="0.3">
      <c r="A1507" s="188">
        <v>1</v>
      </c>
      <c r="B1507" s="188">
        <v>22020102</v>
      </c>
      <c r="C1507" s="189" t="s">
        <v>3349</v>
      </c>
      <c r="D1507" s="190">
        <v>3656250</v>
      </c>
      <c r="E1507" s="190">
        <v>3900000</v>
      </c>
      <c r="F1507" s="190">
        <v>9000000</v>
      </c>
      <c r="G1507" s="195">
        <v>6000000</v>
      </c>
      <c r="H1507" s="195">
        <v>4300000</v>
      </c>
      <c r="I1507" s="212"/>
    </row>
    <row r="1508" spans="1:9" ht="15.75" thickBot="1" x14ac:dyDescent="0.3">
      <c r="A1508" s="188">
        <v>2</v>
      </c>
      <c r="B1508" s="188">
        <v>22020201</v>
      </c>
      <c r="C1508" s="189" t="s">
        <v>3363</v>
      </c>
      <c r="D1508" s="190">
        <v>1012500</v>
      </c>
      <c r="E1508" s="190">
        <v>870000</v>
      </c>
      <c r="F1508" s="190">
        <v>2000000</v>
      </c>
      <c r="G1508" s="195">
        <v>1200000</v>
      </c>
      <c r="H1508" s="195">
        <v>1000000</v>
      </c>
      <c r="I1508" s="212"/>
    </row>
    <row r="1509" spans="1:9" ht="15.75" thickBot="1" x14ac:dyDescent="0.3">
      <c r="A1509" s="188">
        <v>3</v>
      </c>
      <c r="B1509" s="188">
        <v>22020202</v>
      </c>
      <c r="C1509" s="189" t="s">
        <v>3350</v>
      </c>
      <c r="D1509" s="190">
        <v>609380</v>
      </c>
      <c r="E1509" s="190">
        <v>650000</v>
      </c>
      <c r="F1509" s="190">
        <v>1500000</v>
      </c>
      <c r="G1509" s="195">
        <v>1200000</v>
      </c>
      <c r="H1509" s="195">
        <v>1200000</v>
      </c>
      <c r="I1509" s="212"/>
    </row>
    <row r="1510" spans="1:9" ht="18.75" thickBot="1" x14ac:dyDescent="0.3">
      <c r="A1510" s="188">
        <v>4</v>
      </c>
      <c r="B1510" s="188">
        <v>22020301</v>
      </c>
      <c r="C1510" s="189" t="s">
        <v>3352</v>
      </c>
      <c r="D1510" s="190">
        <v>1625000</v>
      </c>
      <c r="E1510" s="190">
        <v>1730000</v>
      </c>
      <c r="F1510" s="190">
        <v>4000000</v>
      </c>
      <c r="G1510" s="195">
        <v>3400000</v>
      </c>
      <c r="H1510" s="195">
        <v>1800000</v>
      </c>
      <c r="I1510" s="212"/>
    </row>
    <row r="1511" spans="1:9" ht="15.75" thickBot="1" x14ac:dyDescent="0.3">
      <c r="A1511" s="188">
        <v>5</v>
      </c>
      <c r="B1511" s="188">
        <v>22020303</v>
      </c>
      <c r="C1511" s="189" t="s">
        <v>3353</v>
      </c>
      <c r="D1511" s="190">
        <v>101560</v>
      </c>
      <c r="E1511" s="190">
        <v>107000</v>
      </c>
      <c r="F1511" s="190">
        <v>250000</v>
      </c>
      <c r="G1511" s="195">
        <v>500000</v>
      </c>
      <c r="H1511" s="195">
        <v>500000</v>
      </c>
      <c r="I1511" s="212"/>
    </row>
    <row r="1512" spans="1:9" ht="18.75" thickBot="1" x14ac:dyDescent="0.3">
      <c r="A1512" s="188">
        <v>6</v>
      </c>
      <c r="B1512" s="188">
        <v>22020313</v>
      </c>
      <c r="C1512" s="189" t="s">
        <v>3406</v>
      </c>
      <c r="D1512" s="190">
        <v>101560</v>
      </c>
      <c r="E1512" s="190">
        <v>108000</v>
      </c>
      <c r="F1512" s="190">
        <v>250000</v>
      </c>
      <c r="G1512" s="195">
        <v>1000000</v>
      </c>
      <c r="H1512" s="195">
        <v>500000</v>
      </c>
      <c r="I1512" s="212"/>
    </row>
    <row r="1513" spans="1:9" ht="18.75" thickBot="1" x14ac:dyDescent="0.3">
      <c r="A1513" s="188">
        <v>7</v>
      </c>
      <c r="B1513" s="188">
        <v>22020401</v>
      </c>
      <c r="C1513" s="189" t="s">
        <v>3356</v>
      </c>
      <c r="D1513" s="190">
        <v>5128810</v>
      </c>
      <c r="E1513" s="190">
        <v>2170000</v>
      </c>
      <c r="F1513" s="190">
        <v>5000000</v>
      </c>
      <c r="G1513" s="195">
        <v>4000000</v>
      </c>
      <c r="H1513" s="195">
        <v>2000000</v>
      </c>
      <c r="I1513" s="212"/>
    </row>
    <row r="1514" spans="1:9" ht="15.75" thickBot="1" x14ac:dyDescent="0.3">
      <c r="A1514" s="188">
        <v>8</v>
      </c>
      <c r="B1514" s="188">
        <v>22020402</v>
      </c>
      <c r="C1514" s="189" t="s">
        <v>3366</v>
      </c>
      <c r="D1514" s="190">
        <v>1015630</v>
      </c>
      <c r="E1514" s="190">
        <v>870000</v>
      </c>
      <c r="F1514" s="190">
        <v>2000000</v>
      </c>
      <c r="G1514" s="195">
        <v>4000000</v>
      </c>
      <c r="H1514" s="195">
        <v>1000000</v>
      </c>
      <c r="I1514" s="212"/>
    </row>
    <row r="1515" spans="1:9" ht="15.75" thickBot="1" x14ac:dyDescent="0.3">
      <c r="A1515" s="188">
        <v>9</v>
      </c>
      <c r="B1515" s="188">
        <v>22020501</v>
      </c>
      <c r="C1515" s="189" t="s">
        <v>3370</v>
      </c>
      <c r="D1515" s="190">
        <v>406250</v>
      </c>
      <c r="E1515" s="190">
        <v>430000</v>
      </c>
      <c r="F1515" s="190">
        <v>1000000</v>
      </c>
      <c r="G1515" s="195">
        <v>3000000</v>
      </c>
      <c r="H1515" s="195">
        <v>800000</v>
      </c>
      <c r="I1515" s="212"/>
    </row>
    <row r="1516" spans="1:9" ht="18.75" thickBot="1" x14ac:dyDescent="0.3">
      <c r="A1516" s="188">
        <v>10</v>
      </c>
      <c r="B1516" s="188">
        <v>22020503</v>
      </c>
      <c r="C1516" s="189" t="s">
        <v>3358</v>
      </c>
      <c r="D1516" s="190">
        <v>1625000</v>
      </c>
      <c r="E1516" s="190">
        <v>1848000</v>
      </c>
      <c r="F1516" s="190">
        <v>3000000</v>
      </c>
      <c r="G1516" s="195">
        <v>3000000</v>
      </c>
      <c r="H1516" s="195">
        <v>1800000</v>
      </c>
      <c r="I1516" s="212"/>
    </row>
    <row r="1517" spans="1:9" ht="15.75" thickBot="1" x14ac:dyDescent="0.3">
      <c r="A1517" s="188">
        <v>11</v>
      </c>
      <c r="B1517" s="188">
        <v>22020712</v>
      </c>
      <c r="C1517" s="189" t="s">
        <v>3381</v>
      </c>
      <c r="D1517" s="190">
        <v>101560</v>
      </c>
      <c r="E1517" s="190">
        <v>86000</v>
      </c>
      <c r="F1517" s="190">
        <v>200000</v>
      </c>
      <c r="G1517" s="195">
        <v>700000</v>
      </c>
      <c r="H1517" s="195">
        <v>500000</v>
      </c>
      <c r="I1517" s="212"/>
    </row>
    <row r="1518" spans="1:9" ht="15.75" thickBot="1" x14ac:dyDescent="0.3">
      <c r="A1518" s="188">
        <v>12</v>
      </c>
      <c r="B1518" s="188">
        <v>22021001</v>
      </c>
      <c r="C1518" s="189" t="s">
        <v>3360</v>
      </c>
      <c r="D1518" s="190">
        <v>203120</v>
      </c>
      <c r="E1518" s="190">
        <v>220000</v>
      </c>
      <c r="F1518" s="190">
        <v>500000</v>
      </c>
      <c r="G1518" s="195">
        <v>500000</v>
      </c>
      <c r="H1518" s="195">
        <v>500000</v>
      </c>
      <c r="I1518" s="212"/>
    </row>
    <row r="1519" spans="1:9" ht="15.75" thickBot="1" x14ac:dyDescent="0.3">
      <c r="A1519" s="188">
        <v>13</v>
      </c>
      <c r="B1519" s="188">
        <v>22021007</v>
      </c>
      <c r="C1519" s="189" t="s">
        <v>3362</v>
      </c>
      <c r="D1519" s="190">
        <v>405250</v>
      </c>
      <c r="E1519" s="190">
        <v>430000</v>
      </c>
      <c r="F1519" s="190">
        <v>1000000</v>
      </c>
      <c r="G1519" s="195">
        <v>1000000</v>
      </c>
      <c r="H1519" s="195">
        <v>500000</v>
      </c>
      <c r="I1519" s="212"/>
    </row>
    <row r="1520" spans="1:9" ht="15.75" thickBot="1" x14ac:dyDescent="0.3">
      <c r="A1520" s="188">
        <v>14</v>
      </c>
      <c r="B1520" s="188">
        <v>22021013</v>
      </c>
      <c r="C1520" s="189" t="s">
        <v>3407</v>
      </c>
      <c r="D1520" s="190">
        <v>101560</v>
      </c>
      <c r="E1520" s="190">
        <v>130000</v>
      </c>
      <c r="F1520" s="190">
        <v>300000</v>
      </c>
      <c r="G1520" s="195">
        <v>500000</v>
      </c>
      <c r="H1520" s="195">
        <v>500000</v>
      </c>
      <c r="I1520" s="212"/>
    </row>
    <row r="1521" spans="1:9" ht="15.75" thickBot="1" x14ac:dyDescent="0.3">
      <c r="A1521" s="1260" t="s">
        <v>365</v>
      </c>
      <c r="B1521" s="1261"/>
      <c r="C1521" s="1262"/>
      <c r="D1521" s="191">
        <v>16093430</v>
      </c>
      <c r="E1521" s="191">
        <v>13549000</v>
      </c>
      <c r="F1521" s="191">
        <v>30000000</v>
      </c>
      <c r="G1521" s="196">
        <v>30000000</v>
      </c>
      <c r="H1521" s="196">
        <f>SUM(H1507:H1520)</f>
        <v>16900000</v>
      </c>
      <c r="I1521" s="212"/>
    </row>
    <row r="1522" spans="1:9" ht="15.75" thickBot="1" x14ac:dyDescent="0.3">
      <c r="A1522" s="187">
        <v>135</v>
      </c>
      <c r="B1522" s="187">
        <v>53500100100</v>
      </c>
      <c r="C1522" s="1257" t="s">
        <v>1007</v>
      </c>
      <c r="D1522" s="1258"/>
      <c r="E1522" s="1258"/>
      <c r="F1522" s="1258"/>
      <c r="G1522" s="1258"/>
      <c r="H1522" s="1258"/>
      <c r="I1522" s="212"/>
    </row>
    <row r="1523" spans="1:9" ht="15.75" thickBot="1" x14ac:dyDescent="0.3">
      <c r="A1523" s="188">
        <v>1</v>
      </c>
      <c r="B1523" s="188">
        <v>22020102</v>
      </c>
      <c r="C1523" s="189" t="s">
        <v>3349</v>
      </c>
      <c r="D1523" s="190">
        <v>3880000</v>
      </c>
      <c r="E1523" s="190">
        <v>1575000</v>
      </c>
      <c r="F1523" s="190">
        <v>5000000</v>
      </c>
      <c r="G1523" s="195">
        <v>3000000</v>
      </c>
      <c r="H1523" s="195">
        <v>3000000</v>
      </c>
      <c r="I1523" s="212"/>
    </row>
    <row r="1524" spans="1:9" ht="15.75" thickBot="1" x14ac:dyDescent="0.3">
      <c r="A1524" s="188">
        <v>2</v>
      </c>
      <c r="B1524" s="188">
        <v>22020201</v>
      </c>
      <c r="C1524" s="189" t="s">
        <v>3363</v>
      </c>
      <c r="D1524" s="190">
        <v>1368000</v>
      </c>
      <c r="E1524" s="190">
        <v>157500</v>
      </c>
      <c r="F1524" s="190">
        <v>500000</v>
      </c>
      <c r="G1524" s="195">
        <v>500000</v>
      </c>
      <c r="H1524" s="195">
        <v>500000</v>
      </c>
      <c r="I1524" s="212"/>
    </row>
    <row r="1525" spans="1:9" ht="15.75" thickBot="1" x14ac:dyDescent="0.3">
      <c r="A1525" s="188">
        <v>3</v>
      </c>
      <c r="B1525" s="188">
        <v>22020202</v>
      </c>
      <c r="C1525" s="189" t="s">
        <v>3350</v>
      </c>
      <c r="D1525" s="190">
        <v>996000</v>
      </c>
      <c r="E1525" s="190">
        <v>630000</v>
      </c>
      <c r="F1525" s="190">
        <v>2000000</v>
      </c>
      <c r="G1525" s="195">
        <v>200000</v>
      </c>
      <c r="H1525" s="195">
        <v>200000</v>
      </c>
      <c r="I1525" s="212"/>
    </row>
    <row r="1526" spans="1:9" ht="18.75" thickBot="1" x14ac:dyDescent="0.3">
      <c r="A1526" s="188">
        <v>4</v>
      </c>
      <c r="B1526" s="188">
        <v>22020301</v>
      </c>
      <c r="C1526" s="189" t="s">
        <v>3352</v>
      </c>
      <c r="D1526" s="190">
        <v>240000</v>
      </c>
      <c r="E1526" s="190">
        <v>1417500</v>
      </c>
      <c r="F1526" s="190">
        <v>4500000</v>
      </c>
      <c r="G1526" s="195">
        <v>3000000</v>
      </c>
      <c r="H1526" s="195">
        <v>3000000</v>
      </c>
      <c r="I1526" s="212"/>
    </row>
    <row r="1527" spans="1:9" ht="15.75" thickBot="1" x14ac:dyDescent="0.3">
      <c r="A1527" s="188">
        <v>5</v>
      </c>
      <c r="B1527" s="188">
        <v>22020305</v>
      </c>
      <c r="C1527" s="189" t="s">
        <v>3355</v>
      </c>
      <c r="D1527" s="190">
        <v>624000</v>
      </c>
      <c r="E1527" s="190">
        <v>252000</v>
      </c>
      <c r="F1527" s="190">
        <v>800000</v>
      </c>
      <c r="G1527" s="195">
        <v>400000</v>
      </c>
      <c r="H1527" s="195">
        <v>400000</v>
      </c>
      <c r="I1527" s="212"/>
    </row>
    <row r="1528" spans="1:9" ht="18.75" thickBot="1" x14ac:dyDescent="0.3">
      <c r="A1528" s="188">
        <v>6</v>
      </c>
      <c r="B1528" s="188">
        <v>22020401</v>
      </c>
      <c r="C1528" s="189" t="s">
        <v>3356</v>
      </c>
      <c r="D1528" s="190">
        <v>5680000</v>
      </c>
      <c r="E1528" s="190">
        <v>1102500</v>
      </c>
      <c r="F1528" s="190">
        <v>3500000</v>
      </c>
      <c r="G1528" s="195">
        <v>3500000</v>
      </c>
      <c r="H1528" s="195">
        <v>2800000</v>
      </c>
      <c r="I1528" s="212"/>
    </row>
    <row r="1529" spans="1:9" ht="15.75" thickBot="1" x14ac:dyDescent="0.3">
      <c r="A1529" s="188">
        <v>7</v>
      </c>
      <c r="B1529" s="188">
        <v>22020402</v>
      </c>
      <c r="C1529" s="189" t="s">
        <v>3366</v>
      </c>
      <c r="D1529" s="190">
        <v>900000</v>
      </c>
      <c r="E1529" s="190">
        <v>315000</v>
      </c>
      <c r="F1529" s="190">
        <v>1000000</v>
      </c>
      <c r="G1529" s="195">
        <v>500000</v>
      </c>
      <c r="H1529" s="195">
        <v>500000</v>
      </c>
      <c r="I1529" s="212"/>
    </row>
    <row r="1530" spans="1:9" ht="15.75" thickBot="1" x14ac:dyDescent="0.3">
      <c r="A1530" s="188">
        <v>8</v>
      </c>
      <c r="B1530" s="188">
        <v>22020501</v>
      </c>
      <c r="C1530" s="189" t="s">
        <v>3370</v>
      </c>
      <c r="D1530" s="190">
        <v>240000</v>
      </c>
      <c r="E1530" s="190">
        <v>315000</v>
      </c>
      <c r="F1530" s="190">
        <v>1000000</v>
      </c>
      <c r="G1530" s="195">
        <v>2000000</v>
      </c>
      <c r="H1530" s="195">
        <v>2000000</v>
      </c>
      <c r="I1530" s="212"/>
    </row>
    <row r="1531" spans="1:9" ht="15.75" thickBot="1" x14ac:dyDescent="0.3">
      <c r="A1531" s="188">
        <v>9</v>
      </c>
      <c r="B1531" s="188">
        <v>22020604</v>
      </c>
      <c r="C1531" s="189" t="s">
        <v>3393</v>
      </c>
      <c r="D1531" s="190">
        <v>312000</v>
      </c>
      <c r="E1531" s="190">
        <v>157000</v>
      </c>
      <c r="F1531" s="190">
        <v>500000</v>
      </c>
      <c r="G1531" s="195">
        <v>1800000</v>
      </c>
      <c r="H1531" s="195">
        <v>1800000</v>
      </c>
      <c r="I1531" s="212"/>
    </row>
    <row r="1532" spans="1:9" ht="15.75" thickBot="1" x14ac:dyDescent="0.3">
      <c r="A1532" s="188">
        <v>10</v>
      </c>
      <c r="B1532" s="188">
        <v>22021007</v>
      </c>
      <c r="C1532" s="189" t="s">
        <v>3362</v>
      </c>
      <c r="D1532" s="190">
        <v>1560000</v>
      </c>
      <c r="E1532" s="190">
        <v>378000</v>
      </c>
      <c r="F1532" s="190">
        <v>1200000</v>
      </c>
      <c r="G1532" s="195">
        <v>100000</v>
      </c>
      <c r="H1532" s="195">
        <v>100000</v>
      </c>
      <c r="I1532" s="212"/>
    </row>
    <row r="1533" spans="1:9" ht="15.75" thickBot="1" x14ac:dyDescent="0.3">
      <c r="A1533" s="1260" t="s">
        <v>365</v>
      </c>
      <c r="B1533" s="1261"/>
      <c r="C1533" s="1262"/>
      <c r="D1533" s="191">
        <v>15800000</v>
      </c>
      <c r="E1533" s="191">
        <v>6299500</v>
      </c>
      <c r="F1533" s="191">
        <v>20000000</v>
      </c>
      <c r="G1533" s="196">
        <v>15000000</v>
      </c>
      <c r="H1533" s="196">
        <f>SUM(H1523:H1532)</f>
        <v>14300000</v>
      </c>
      <c r="I1533" s="212"/>
    </row>
    <row r="1534" spans="1:9" ht="15.75" thickBot="1" x14ac:dyDescent="0.3">
      <c r="A1534" s="187">
        <v>136</v>
      </c>
      <c r="B1534" s="187">
        <v>21500100100</v>
      </c>
      <c r="C1534" s="1257" t="s">
        <v>710</v>
      </c>
      <c r="D1534" s="1258"/>
      <c r="E1534" s="1258"/>
      <c r="F1534" s="1258"/>
      <c r="G1534" s="1258"/>
      <c r="H1534" s="1258"/>
      <c r="I1534" s="212"/>
    </row>
    <row r="1535" spans="1:9" ht="15.75" thickBot="1" x14ac:dyDescent="0.3">
      <c r="A1535" s="188">
        <v>1</v>
      </c>
      <c r="B1535" s="188">
        <v>22020102</v>
      </c>
      <c r="C1535" s="189" t="s">
        <v>3349</v>
      </c>
      <c r="D1535" s="190">
        <v>2313800</v>
      </c>
      <c r="E1535" s="190">
        <v>1638000</v>
      </c>
      <c r="F1535" s="190">
        <v>7500000</v>
      </c>
      <c r="G1535" s="195">
        <v>7000000</v>
      </c>
      <c r="H1535" s="195">
        <v>8000000</v>
      </c>
      <c r="I1535" s="212"/>
    </row>
    <row r="1536" spans="1:9" ht="15.75" thickBot="1" x14ac:dyDescent="0.3">
      <c r="A1536" s="188">
        <v>2</v>
      </c>
      <c r="B1536" s="188">
        <v>22020201</v>
      </c>
      <c r="C1536" s="189" t="s">
        <v>3363</v>
      </c>
      <c r="D1536" s="190">
        <v>859500</v>
      </c>
      <c r="E1536" s="190">
        <v>508200</v>
      </c>
      <c r="F1536" s="190">
        <v>1500000</v>
      </c>
      <c r="G1536" s="195">
        <v>500000</v>
      </c>
      <c r="H1536" s="195">
        <v>500000</v>
      </c>
      <c r="I1536" s="212"/>
    </row>
    <row r="1537" spans="1:9" ht="15.75" thickBot="1" x14ac:dyDescent="0.3">
      <c r="A1537" s="188">
        <v>3</v>
      </c>
      <c r="B1537" s="188">
        <v>22020202</v>
      </c>
      <c r="C1537" s="189" t="s">
        <v>3350</v>
      </c>
      <c r="D1537" s="190">
        <v>88150</v>
      </c>
      <c r="E1537" s="190">
        <v>68600</v>
      </c>
      <c r="F1537" s="190">
        <v>225000</v>
      </c>
      <c r="G1537" s="195">
        <v>100000</v>
      </c>
      <c r="H1537" s="195">
        <v>100000</v>
      </c>
      <c r="I1537" s="212"/>
    </row>
    <row r="1538" spans="1:9" ht="18.75" thickBot="1" x14ac:dyDescent="0.3">
      <c r="A1538" s="188">
        <v>4</v>
      </c>
      <c r="B1538" s="188">
        <v>22020301</v>
      </c>
      <c r="C1538" s="189" t="s">
        <v>3352</v>
      </c>
      <c r="D1538" s="190">
        <v>658050</v>
      </c>
      <c r="E1538" s="190">
        <v>476000</v>
      </c>
      <c r="F1538" s="190">
        <v>1500000</v>
      </c>
      <c r="G1538" s="195">
        <v>1500000</v>
      </c>
      <c r="H1538" s="195">
        <v>1500000</v>
      </c>
      <c r="I1538" s="212"/>
    </row>
    <row r="1539" spans="1:9" ht="15.75" thickBot="1" x14ac:dyDescent="0.3">
      <c r="A1539" s="188">
        <v>5</v>
      </c>
      <c r="B1539" s="188">
        <v>22020305</v>
      </c>
      <c r="C1539" s="189" t="s">
        <v>3355</v>
      </c>
      <c r="D1539" s="190">
        <v>104900</v>
      </c>
      <c r="E1539" s="190">
        <v>72800</v>
      </c>
      <c r="F1539" s="190">
        <v>199500</v>
      </c>
      <c r="G1539" s="195">
        <v>100000</v>
      </c>
      <c r="H1539" s="195">
        <v>100000</v>
      </c>
      <c r="I1539" s="212"/>
    </row>
    <row r="1540" spans="1:9" ht="18.75" thickBot="1" x14ac:dyDescent="0.3">
      <c r="A1540" s="188">
        <v>6</v>
      </c>
      <c r="B1540" s="188">
        <v>22020401</v>
      </c>
      <c r="C1540" s="189" t="s">
        <v>3356</v>
      </c>
      <c r="D1540" s="190">
        <v>1011320</v>
      </c>
      <c r="E1540" s="190">
        <v>820400</v>
      </c>
      <c r="F1540" s="190">
        <v>1875000</v>
      </c>
      <c r="G1540" s="195">
        <v>1500000</v>
      </c>
      <c r="H1540" s="195">
        <v>1500000</v>
      </c>
      <c r="I1540" s="212"/>
    </row>
    <row r="1541" spans="1:9" ht="15.75" thickBot="1" x14ac:dyDescent="0.3">
      <c r="A1541" s="188">
        <v>7</v>
      </c>
      <c r="B1541" s="188">
        <v>22020402</v>
      </c>
      <c r="C1541" s="189" t="s">
        <v>3366</v>
      </c>
      <c r="D1541" s="190">
        <v>105900</v>
      </c>
      <c r="E1541" s="190">
        <v>74900</v>
      </c>
      <c r="F1541" s="190">
        <v>225000</v>
      </c>
      <c r="G1541" s="195">
        <v>100000</v>
      </c>
      <c r="H1541" s="195">
        <v>100000</v>
      </c>
      <c r="I1541" s="212"/>
    </row>
    <row r="1542" spans="1:9" ht="15.75" thickBot="1" x14ac:dyDescent="0.3">
      <c r="A1542" s="188">
        <v>8</v>
      </c>
      <c r="B1542" s="188">
        <v>22020501</v>
      </c>
      <c r="C1542" s="189" t="s">
        <v>3370</v>
      </c>
      <c r="D1542" s="190">
        <v>1689700</v>
      </c>
      <c r="E1542" s="190">
        <v>1330000</v>
      </c>
      <c r="F1542" s="190">
        <v>3750000</v>
      </c>
      <c r="G1542" s="195">
        <v>2200000</v>
      </c>
      <c r="H1542" s="195">
        <v>2200000</v>
      </c>
      <c r="I1542" s="212"/>
    </row>
    <row r="1543" spans="1:9" ht="15.75" thickBot="1" x14ac:dyDescent="0.3">
      <c r="A1543" s="188">
        <v>9</v>
      </c>
      <c r="B1543" s="188">
        <v>22020712</v>
      </c>
      <c r="C1543" s="189" t="s">
        <v>3381</v>
      </c>
      <c r="D1543" s="190">
        <v>54455</v>
      </c>
      <c r="E1543" s="190">
        <v>34300</v>
      </c>
      <c r="F1543" s="190">
        <v>105000</v>
      </c>
      <c r="G1543" s="195">
        <v>50000</v>
      </c>
      <c r="H1543" s="195">
        <v>50000</v>
      </c>
      <c r="I1543" s="212"/>
    </row>
    <row r="1544" spans="1:9" ht="15.75" thickBot="1" x14ac:dyDescent="0.3">
      <c r="A1544" s="188">
        <v>10</v>
      </c>
      <c r="B1544" s="188">
        <v>22021001</v>
      </c>
      <c r="C1544" s="189" t="s">
        <v>3360</v>
      </c>
      <c r="D1544" s="190">
        <v>198350</v>
      </c>
      <c r="E1544" s="190">
        <v>154000</v>
      </c>
      <c r="F1544" s="190">
        <v>450000</v>
      </c>
      <c r="G1544" s="195">
        <v>100000</v>
      </c>
      <c r="H1544" s="195">
        <v>100000</v>
      </c>
      <c r="I1544" s="212"/>
    </row>
    <row r="1545" spans="1:9" ht="15.75" thickBot="1" x14ac:dyDescent="0.3">
      <c r="A1545" s="188">
        <v>11</v>
      </c>
      <c r="B1545" s="188">
        <v>22021007</v>
      </c>
      <c r="C1545" s="189" t="s">
        <v>3362</v>
      </c>
      <c r="D1545" s="190">
        <v>92650</v>
      </c>
      <c r="E1545" s="190">
        <v>65800</v>
      </c>
      <c r="F1545" s="190">
        <v>199500</v>
      </c>
      <c r="G1545" s="195">
        <v>200000</v>
      </c>
      <c r="H1545" s="195">
        <v>200000</v>
      </c>
      <c r="I1545" s="212"/>
    </row>
    <row r="1546" spans="1:9" ht="15.75" thickBot="1" x14ac:dyDescent="0.3">
      <c r="A1546" s="188">
        <v>12</v>
      </c>
      <c r="B1546" s="188">
        <v>22021041</v>
      </c>
      <c r="C1546" s="189" t="s">
        <v>3398</v>
      </c>
      <c r="D1546" s="190">
        <v>166375</v>
      </c>
      <c r="E1546" s="190">
        <v>140000</v>
      </c>
      <c r="F1546" s="190">
        <v>321000</v>
      </c>
      <c r="G1546" s="195">
        <v>50000</v>
      </c>
      <c r="H1546" s="195">
        <v>50000</v>
      </c>
      <c r="I1546" s="212"/>
    </row>
    <row r="1547" spans="1:9" ht="15.75" thickBot="1" x14ac:dyDescent="0.3">
      <c r="A1547" s="188">
        <v>13</v>
      </c>
      <c r="B1547" s="188">
        <v>22021052</v>
      </c>
      <c r="C1547" s="189" t="s">
        <v>3379</v>
      </c>
      <c r="D1547" s="190">
        <v>54850</v>
      </c>
      <c r="E1547" s="190">
        <v>42000</v>
      </c>
      <c r="F1547" s="190">
        <v>150000</v>
      </c>
      <c r="G1547" s="195">
        <v>100000</v>
      </c>
      <c r="H1547" s="195">
        <v>100000</v>
      </c>
      <c r="I1547" s="212"/>
    </row>
    <row r="1548" spans="1:9" ht="15.75" thickBot="1" x14ac:dyDescent="0.3">
      <c r="A1548" s="1260" t="s">
        <v>365</v>
      </c>
      <c r="B1548" s="1261"/>
      <c r="C1548" s="1262"/>
      <c r="D1548" s="191">
        <v>7398000</v>
      </c>
      <c r="E1548" s="191">
        <v>5425000</v>
      </c>
      <c r="F1548" s="191">
        <v>18000000</v>
      </c>
      <c r="G1548" s="196">
        <v>13500000</v>
      </c>
      <c r="H1548" s="211">
        <f>SUM(H1535:H1547)</f>
        <v>14500000</v>
      </c>
      <c r="I1548" s="212"/>
    </row>
    <row r="1549" spans="1:9" ht="15" customHeight="1" thickBot="1" x14ac:dyDescent="0.3">
      <c r="A1549" s="187">
        <v>137</v>
      </c>
      <c r="B1549" s="187">
        <v>22800700200</v>
      </c>
      <c r="C1549" s="1257" t="s">
        <v>3178</v>
      </c>
      <c r="D1549" s="1258"/>
      <c r="E1549" s="1258"/>
      <c r="F1549" s="1258"/>
      <c r="G1549" s="1258"/>
      <c r="H1549" s="1258"/>
      <c r="I1549" s="212"/>
    </row>
    <row r="1550" spans="1:9" ht="15.75" thickBot="1" x14ac:dyDescent="0.3">
      <c r="A1550" s="188">
        <v>1</v>
      </c>
      <c r="B1550" s="188">
        <v>22020102</v>
      </c>
      <c r="C1550" s="189" t="s">
        <v>3349</v>
      </c>
      <c r="D1550" s="190">
        <v>5940000</v>
      </c>
      <c r="E1550" s="192">
        <v>0</v>
      </c>
      <c r="F1550" s="190">
        <v>6700000</v>
      </c>
      <c r="G1550" s="195">
        <v>5000000</v>
      </c>
      <c r="H1550" s="195">
        <v>5400000</v>
      </c>
      <c r="I1550" s="212"/>
    </row>
    <row r="1551" spans="1:9" ht="15.75" thickBot="1" x14ac:dyDescent="0.3">
      <c r="A1551" s="1260" t="s">
        <v>365</v>
      </c>
      <c r="B1551" s="1261"/>
      <c r="C1551" s="1262"/>
      <c r="D1551" s="191">
        <v>5940000</v>
      </c>
      <c r="E1551" s="193">
        <v>0</v>
      </c>
      <c r="F1551" s="191">
        <v>6700000</v>
      </c>
      <c r="G1551" s="196">
        <v>5000000</v>
      </c>
      <c r="H1551" s="213">
        <f>H1550</f>
        <v>5400000</v>
      </c>
      <c r="I1551" s="212"/>
    </row>
    <row r="1552" spans="1:9" ht="15" customHeight="1" thickBot="1" x14ac:dyDescent="0.3">
      <c r="A1552" s="187">
        <v>138</v>
      </c>
      <c r="B1552" s="187">
        <v>23400100100</v>
      </c>
      <c r="C1552" s="1257" t="s">
        <v>2849</v>
      </c>
      <c r="D1552" s="1258"/>
      <c r="E1552" s="1258"/>
      <c r="F1552" s="1258"/>
      <c r="G1552" s="1258"/>
      <c r="H1552" s="1258"/>
      <c r="I1552" s="212"/>
    </row>
    <row r="1553" spans="1:9" ht="15.75" thickBot="1" x14ac:dyDescent="0.3">
      <c r="A1553" s="188">
        <v>1</v>
      </c>
      <c r="B1553" s="188">
        <v>22020102</v>
      </c>
      <c r="C1553" s="189" t="s">
        <v>3349</v>
      </c>
      <c r="D1553" s="190">
        <v>1896339.1</v>
      </c>
      <c r="E1553" s="190">
        <v>1564870</v>
      </c>
      <c r="F1553" s="190">
        <v>3000000</v>
      </c>
      <c r="G1553" s="195">
        <v>6050000</v>
      </c>
      <c r="H1553" s="195">
        <v>2050000</v>
      </c>
      <c r="I1553" s="212"/>
    </row>
    <row r="1554" spans="1:9" ht="15.75" thickBot="1" x14ac:dyDescent="0.3">
      <c r="A1554" s="188">
        <v>2</v>
      </c>
      <c r="B1554" s="188">
        <v>22020201</v>
      </c>
      <c r="C1554" s="189" t="s">
        <v>3363</v>
      </c>
      <c r="D1554" s="190">
        <v>188793.71</v>
      </c>
      <c r="E1554" s="190">
        <v>83520</v>
      </c>
      <c r="F1554" s="190">
        <v>150000</v>
      </c>
      <c r="G1554" s="195">
        <v>209250</v>
      </c>
      <c r="H1554" s="195">
        <v>209250</v>
      </c>
      <c r="I1554" s="212"/>
    </row>
    <row r="1555" spans="1:9" ht="15.75" thickBot="1" x14ac:dyDescent="0.3">
      <c r="A1555" s="188">
        <v>3</v>
      </c>
      <c r="B1555" s="188">
        <v>22020202</v>
      </c>
      <c r="C1555" s="189" t="s">
        <v>3350</v>
      </c>
      <c r="D1555" s="190">
        <v>342052.84</v>
      </c>
      <c r="E1555" s="190">
        <v>51725</v>
      </c>
      <c r="F1555" s="190">
        <v>450000</v>
      </c>
      <c r="G1555" s="195">
        <v>100000</v>
      </c>
      <c r="H1555" s="195">
        <v>100000</v>
      </c>
      <c r="I1555" s="212"/>
    </row>
    <row r="1556" spans="1:9" ht="18.75" thickBot="1" x14ac:dyDescent="0.3">
      <c r="A1556" s="188">
        <v>4</v>
      </c>
      <c r="B1556" s="188">
        <v>22020301</v>
      </c>
      <c r="C1556" s="189" t="s">
        <v>3352</v>
      </c>
      <c r="D1556" s="190">
        <v>681771.15</v>
      </c>
      <c r="E1556" s="190">
        <v>550000</v>
      </c>
      <c r="F1556" s="190">
        <v>2500000</v>
      </c>
      <c r="G1556" s="195">
        <v>2600000</v>
      </c>
      <c r="H1556" s="195">
        <v>600000</v>
      </c>
      <c r="I1556" s="212"/>
    </row>
    <row r="1557" spans="1:9" ht="15.75" thickBot="1" x14ac:dyDescent="0.3">
      <c r="A1557" s="188">
        <v>5</v>
      </c>
      <c r="B1557" s="188">
        <v>22020305</v>
      </c>
      <c r="C1557" s="189" t="s">
        <v>3355</v>
      </c>
      <c r="D1557" s="190">
        <v>614483.57999999996</v>
      </c>
      <c r="E1557" s="192">
        <v>0</v>
      </c>
      <c r="F1557" s="190">
        <v>1300000</v>
      </c>
      <c r="G1557" s="195">
        <v>700000</v>
      </c>
      <c r="H1557" s="195">
        <v>700000</v>
      </c>
      <c r="I1557" s="212"/>
    </row>
    <row r="1558" spans="1:9" ht="18.75" thickBot="1" x14ac:dyDescent="0.3">
      <c r="A1558" s="188">
        <v>6</v>
      </c>
      <c r="B1558" s="188">
        <v>22020401</v>
      </c>
      <c r="C1558" s="189" t="s">
        <v>3356</v>
      </c>
      <c r="D1558" s="190">
        <v>1295313.46</v>
      </c>
      <c r="E1558" s="190">
        <v>1498275</v>
      </c>
      <c r="F1558" s="190">
        <v>4000000</v>
      </c>
      <c r="G1558" s="195">
        <v>5110000</v>
      </c>
      <c r="H1558" s="195">
        <v>2110000</v>
      </c>
      <c r="I1558" s="212"/>
    </row>
    <row r="1559" spans="1:9" ht="15.75" thickBot="1" x14ac:dyDescent="0.3">
      <c r="A1559" s="188">
        <v>7</v>
      </c>
      <c r="B1559" s="188">
        <v>22020402</v>
      </c>
      <c r="C1559" s="189" t="s">
        <v>3366</v>
      </c>
      <c r="D1559" s="190">
        <v>574828.69999999995</v>
      </c>
      <c r="E1559" s="190">
        <v>756800</v>
      </c>
      <c r="F1559" s="190">
        <v>1550000</v>
      </c>
      <c r="G1559" s="195">
        <v>1240550</v>
      </c>
      <c r="H1559" s="195">
        <v>1240550</v>
      </c>
      <c r="I1559" s="212"/>
    </row>
    <row r="1560" spans="1:9" ht="15.75" thickBot="1" x14ac:dyDescent="0.3">
      <c r="A1560" s="188">
        <v>8</v>
      </c>
      <c r="B1560" s="188">
        <v>22020501</v>
      </c>
      <c r="C1560" s="189" t="s">
        <v>3370</v>
      </c>
      <c r="D1560" s="190">
        <v>982480</v>
      </c>
      <c r="E1560" s="190">
        <v>1484110</v>
      </c>
      <c r="F1560" s="190">
        <v>3350000</v>
      </c>
      <c r="G1560" s="195">
        <v>4400000</v>
      </c>
      <c r="H1560" s="195">
        <v>2400000</v>
      </c>
      <c r="I1560" s="212"/>
    </row>
    <row r="1561" spans="1:9" ht="15.75" thickBot="1" x14ac:dyDescent="0.3">
      <c r="A1561" s="188">
        <v>9</v>
      </c>
      <c r="B1561" s="188">
        <v>22020712</v>
      </c>
      <c r="C1561" s="189" t="s">
        <v>3381</v>
      </c>
      <c r="D1561" s="190">
        <v>214781</v>
      </c>
      <c r="E1561" s="190">
        <v>279875</v>
      </c>
      <c r="F1561" s="190">
        <v>200000</v>
      </c>
      <c r="G1561" s="195">
        <v>50200</v>
      </c>
      <c r="H1561" s="195">
        <v>50200</v>
      </c>
      <c r="I1561" s="212"/>
    </row>
    <row r="1562" spans="1:9" ht="15.75" thickBot="1" x14ac:dyDescent="0.3">
      <c r="A1562" s="188">
        <v>10</v>
      </c>
      <c r="B1562" s="188">
        <v>22021001</v>
      </c>
      <c r="C1562" s="189" t="s">
        <v>3360</v>
      </c>
      <c r="D1562" s="190">
        <v>491420.09</v>
      </c>
      <c r="E1562" s="190">
        <v>271500</v>
      </c>
      <c r="F1562" s="190">
        <v>700000</v>
      </c>
      <c r="G1562" s="195">
        <v>1500000</v>
      </c>
      <c r="H1562" s="195">
        <v>1500000</v>
      </c>
      <c r="I1562" s="212"/>
    </row>
    <row r="1563" spans="1:9" ht="15.75" thickBot="1" x14ac:dyDescent="0.3">
      <c r="A1563" s="188">
        <v>11</v>
      </c>
      <c r="B1563" s="188">
        <v>22021003</v>
      </c>
      <c r="C1563" s="189" t="s">
        <v>3376</v>
      </c>
      <c r="D1563" s="190">
        <v>185901.3</v>
      </c>
      <c r="E1563" s="190">
        <v>171000</v>
      </c>
      <c r="F1563" s="190">
        <v>200000</v>
      </c>
      <c r="G1563" s="195">
        <v>200000</v>
      </c>
      <c r="H1563" s="195">
        <v>200000</v>
      </c>
      <c r="I1563" s="212"/>
    </row>
    <row r="1564" spans="1:9" ht="15.75" thickBot="1" x14ac:dyDescent="0.3">
      <c r="A1564" s="188">
        <v>12</v>
      </c>
      <c r="B1564" s="188">
        <v>22021007</v>
      </c>
      <c r="C1564" s="189" t="s">
        <v>3362</v>
      </c>
      <c r="D1564" s="190">
        <v>447430</v>
      </c>
      <c r="E1564" s="190">
        <v>288325</v>
      </c>
      <c r="F1564" s="190">
        <v>500000</v>
      </c>
      <c r="G1564" s="195">
        <v>2750000</v>
      </c>
      <c r="H1564" s="195">
        <v>1750000</v>
      </c>
      <c r="I1564" s="212"/>
    </row>
    <row r="1565" spans="1:9" ht="15.75" thickBot="1" x14ac:dyDescent="0.3">
      <c r="A1565" s="188">
        <v>13</v>
      </c>
      <c r="B1565" s="188">
        <v>22021041</v>
      </c>
      <c r="C1565" s="189" t="s">
        <v>3398</v>
      </c>
      <c r="D1565" s="190">
        <v>84405.07</v>
      </c>
      <c r="E1565" s="192">
        <v>0</v>
      </c>
      <c r="F1565" s="190">
        <v>100000</v>
      </c>
      <c r="G1565" s="195">
        <v>90000</v>
      </c>
      <c r="H1565" s="195">
        <v>90000</v>
      </c>
      <c r="I1565" s="212"/>
    </row>
    <row r="1566" spans="1:9" ht="15.75" thickBot="1" x14ac:dyDescent="0.3">
      <c r="A1566" s="1260" t="s">
        <v>365</v>
      </c>
      <c r="B1566" s="1261"/>
      <c r="C1566" s="1262"/>
      <c r="D1566" s="191">
        <v>8000000</v>
      </c>
      <c r="E1566" s="191">
        <v>7000000</v>
      </c>
      <c r="F1566" s="191">
        <v>18000000</v>
      </c>
      <c r="G1566" s="196">
        <v>25000000</v>
      </c>
      <c r="H1566" s="196">
        <f>SUM(H1553:H1565)</f>
        <v>13000000</v>
      </c>
      <c r="I1566" s="212"/>
    </row>
    <row r="1567" spans="1:9" ht="15.75" thickBot="1" x14ac:dyDescent="0.3">
      <c r="A1567" s="187">
        <v>139</v>
      </c>
      <c r="B1567" s="187">
        <v>26100100100</v>
      </c>
      <c r="C1567" s="1257" t="s">
        <v>1753</v>
      </c>
      <c r="D1567" s="1258"/>
      <c r="E1567" s="1258"/>
      <c r="F1567" s="1258"/>
      <c r="G1567" s="1258"/>
      <c r="H1567" s="1258"/>
      <c r="I1567" s="212"/>
    </row>
    <row r="1568" spans="1:9" ht="15.75" thickBot="1" x14ac:dyDescent="0.3">
      <c r="A1568" s="188">
        <v>1</v>
      </c>
      <c r="B1568" s="188">
        <v>22020102</v>
      </c>
      <c r="C1568" s="189" t="s">
        <v>3349</v>
      </c>
      <c r="D1568" s="190">
        <v>2793000</v>
      </c>
      <c r="E1568" s="190">
        <v>1884000</v>
      </c>
      <c r="F1568" s="190">
        <v>3500000</v>
      </c>
      <c r="G1568" s="195">
        <v>6500000</v>
      </c>
      <c r="H1568" s="195">
        <v>5500000</v>
      </c>
      <c r="I1568" s="212"/>
    </row>
    <row r="1569" spans="1:9" ht="15.75" thickBot="1" x14ac:dyDescent="0.3">
      <c r="A1569" s="188">
        <v>2</v>
      </c>
      <c r="B1569" s="188">
        <v>22020202</v>
      </c>
      <c r="C1569" s="189" t="s">
        <v>3350</v>
      </c>
      <c r="D1569" s="190">
        <v>995000</v>
      </c>
      <c r="E1569" s="190">
        <v>845000</v>
      </c>
      <c r="F1569" s="190">
        <v>3000000</v>
      </c>
      <c r="G1569" s="195">
        <v>3000000</v>
      </c>
      <c r="H1569" s="195">
        <v>3000000</v>
      </c>
      <c r="I1569" s="212"/>
    </row>
    <row r="1570" spans="1:9" ht="18.75" thickBot="1" x14ac:dyDescent="0.3">
      <c r="A1570" s="188">
        <v>3</v>
      </c>
      <c r="B1570" s="188">
        <v>22020301</v>
      </c>
      <c r="C1570" s="189" t="s">
        <v>3352</v>
      </c>
      <c r="D1570" s="190">
        <v>675000</v>
      </c>
      <c r="E1570" s="190">
        <v>600000</v>
      </c>
      <c r="F1570" s="190">
        <v>1500000</v>
      </c>
      <c r="G1570" s="195">
        <v>1800000</v>
      </c>
      <c r="H1570" s="195">
        <v>1800000</v>
      </c>
      <c r="I1570" s="212"/>
    </row>
    <row r="1571" spans="1:9" ht="15.75" thickBot="1" x14ac:dyDescent="0.3">
      <c r="A1571" s="188">
        <v>4</v>
      </c>
      <c r="B1571" s="188">
        <v>22020303</v>
      </c>
      <c r="C1571" s="189" t="s">
        <v>3353</v>
      </c>
      <c r="D1571" s="190">
        <v>375000</v>
      </c>
      <c r="E1571" s="190">
        <v>225500</v>
      </c>
      <c r="F1571" s="190">
        <v>800000</v>
      </c>
      <c r="G1571" s="195">
        <v>800000</v>
      </c>
      <c r="H1571" s="195">
        <v>800000</v>
      </c>
      <c r="I1571" s="212"/>
    </row>
    <row r="1572" spans="1:9" ht="15.75" thickBot="1" x14ac:dyDescent="0.3">
      <c r="A1572" s="188">
        <v>5</v>
      </c>
      <c r="B1572" s="188">
        <v>22020305</v>
      </c>
      <c r="C1572" s="189" t="s">
        <v>3355</v>
      </c>
      <c r="D1572" s="190">
        <v>300000</v>
      </c>
      <c r="E1572" s="190">
        <v>175000</v>
      </c>
      <c r="F1572" s="190">
        <v>200000</v>
      </c>
      <c r="G1572" s="195">
        <v>200000</v>
      </c>
      <c r="H1572" s="195">
        <v>200000</v>
      </c>
      <c r="I1572" s="212"/>
    </row>
    <row r="1573" spans="1:9" ht="18.75" thickBot="1" x14ac:dyDescent="0.3">
      <c r="A1573" s="188">
        <v>6</v>
      </c>
      <c r="B1573" s="188">
        <v>22020401</v>
      </c>
      <c r="C1573" s="189" t="s">
        <v>3356</v>
      </c>
      <c r="D1573" s="190">
        <v>2000000</v>
      </c>
      <c r="E1573" s="190">
        <v>2083850</v>
      </c>
      <c r="F1573" s="190">
        <v>3000000</v>
      </c>
      <c r="G1573" s="195">
        <v>3000000</v>
      </c>
      <c r="H1573" s="195">
        <v>2000000</v>
      </c>
      <c r="I1573" s="212"/>
    </row>
    <row r="1574" spans="1:9" ht="15.75" thickBot="1" x14ac:dyDescent="0.3">
      <c r="A1574" s="188">
        <v>7</v>
      </c>
      <c r="B1574" s="188">
        <v>22020501</v>
      </c>
      <c r="C1574" s="189" t="s">
        <v>3370</v>
      </c>
      <c r="D1574" s="190">
        <v>1000000</v>
      </c>
      <c r="E1574" s="190">
        <v>900000</v>
      </c>
      <c r="F1574" s="190">
        <v>2000000</v>
      </c>
      <c r="G1574" s="195">
        <v>2200000</v>
      </c>
      <c r="H1574" s="195">
        <v>2200000</v>
      </c>
      <c r="I1574" s="212"/>
    </row>
    <row r="1575" spans="1:9" ht="15.75" thickBot="1" x14ac:dyDescent="0.3">
      <c r="A1575" s="188">
        <v>8</v>
      </c>
      <c r="B1575" s="188">
        <v>22020801</v>
      </c>
      <c r="C1575" s="189" t="s">
        <v>3372</v>
      </c>
      <c r="D1575" s="190">
        <v>1021000</v>
      </c>
      <c r="E1575" s="190">
        <v>1285000</v>
      </c>
      <c r="F1575" s="190">
        <v>2000000</v>
      </c>
      <c r="G1575" s="195">
        <v>3000000</v>
      </c>
      <c r="H1575" s="195">
        <v>1500000</v>
      </c>
      <c r="I1575" s="212"/>
    </row>
    <row r="1576" spans="1:9" ht="15.75" thickBot="1" x14ac:dyDescent="0.3">
      <c r="A1576" s="188">
        <v>9</v>
      </c>
      <c r="B1576" s="188">
        <v>22021003</v>
      </c>
      <c r="C1576" s="189" t="s">
        <v>3376</v>
      </c>
      <c r="D1576" s="192">
        <v>0</v>
      </c>
      <c r="E1576" s="190">
        <v>243000</v>
      </c>
      <c r="F1576" s="190">
        <v>500000</v>
      </c>
      <c r="G1576" s="195">
        <v>500000</v>
      </c>
      <c r="H1576" s="195">
        <v>500000</v>
      </c>
      <c r="I1576" s="212"/>
    </row>
    <row r="1577" spans="1:9" ht="15.75" thickBot="1" x14ac:dyDescent="0.3">
      <c r="A1577" s="188">
        <v>10</v>
      </c>
      <c r="B1577" s="188">
        <v>22021006</v>
      </c>
      <c r="C1577" s="189" t="s">
        <v>3361</v>
      </c>
      <c r="D1577" s="190">
        <v>192095.32</v>
      </c>
      <c r="E1577" s="190">
        <v>133162</v>
      </c>
      <c r="F1577" s="190">
        <v>500000</v>
      </c>
      <c r="G1577" s="195">
        <v>500000</v>
      </c>
      <c r="H1577" s="195">
        <v>500000</v>
      </c>
      <c r="I1577" s="212"/>
    </row>
    <row r="1578" spans="1:9" ht="15.75" thickBot="1" x14ac:dyDescent="0.3">
      <c r="A1578" s="188">
        <v>11</v>
      </c>
      <c r="B1578" s="188">
        <v>22021007</v>
      </c>
      <c r="C1578" s="189" t="s">
        <v>3362</v>
      </c>
      <c r="D1578" s="190">
        <v>1998000</v>
      </c>
      <c r="E1578" s="190">
        <v>651000</v>
      </c>
      <c r="F1578" s="190">
        <v>1000000</v>
      </c>
      <c r="G1578" s="195">
        <v>2500000</v>
      </c>
      <c r="H1578" s="195">
        <v>1500000</v>
      </c>
      <c r="I1578" s="212"/>
    </row>
    <row r="1579" spans="1:9" ht="15.75" thickBot="1" x14ac:dyDescent="0.3">
      <c r="A1579" s="1260" t="s">
        <v>365</v>
      </c>
      <c r="B1579" s="1261"/>
      <c r="C1579" s="1262"/>
      <c r="D1579" s="191">
        <v>11349095.32</v>
      </c>
      <c r="E1579" s="191">
        <v>9025512</v>
      </c>
      <c r="F1579" s="191">
        <v>18000000</v>
      </c>
      <c r="G1579" s="196">
        <v>24000000</v>
      </c>
      <c r="H1579" s="196">
        <f>SUM(H1568:H1578)</f>
        <v>19500000</v>
      </c>
      <c r="I1579" s="212"/>
    </row>
    <row r="1580" spans="1:9" ht="15" customHeight="1" thickBot="1" x14ac:dyDescent="0.3">
      <c r="A1580" s="187">
        <v>140</v>
      </c>
      <c r="B1580" s="187">
        <v>55200100200</v>
      </c>
      <c r="C1580" s="1257" t="s">
        <v>476</v>
      </c>
      <c r="D1580" s="1258"/>
      <c r="E1580" s="1258"/>
      <c r="F1580" s="1258"/>
      <c r="G1580" s="1258"/>
      <c r="H1580" s="1258"/>
      <c r="I1580" s="212"/>
    </row>
    <row r="1581" spans="1:9" ht="15.75" thickBot="1" x14ac:dyDescent="0.3">
      <c r="A1581" s="188">
        <v>1</v>
      </c>
      <c r="B1581" s="188">
        <v>22020102</v>
      </c>
      <c r="C1581" s="189" t="s">
        <v>3349</v>
      </c>
      <c r="D1581" s="190">
        <v>3261843</v>
      </c>
      <c r="E1581" s="190">
        <v>3857503</v>
      </c>
      <c r="F1581" s="190">
        <v>6240385</v>
      </c>
      <c r="G1581" s="195">
        <v>6240410</v>
      </c>
      <c r="H1581" s="195">
        <v>4240410</v>
      </c>
      <c r="I1581" s="212"/>
    </row>
    <row r="1582" spans="1:9" ht="15.75" thickBot="1" x14ac:dyDescent="0.3">
      <c r="A1582" s="188">
        <v>2</v>
      </c>
      <c r="B1582" s="188">
        <v>22020201</v>
      </c>
      <c r="C1582" s="189" t="s">
        <v>3363</v>
      </c>
      <c r="D1582" s="190">
        <v>924816</v>
      </c>
      <c r="E1582" s="190">
        <v>927506.2</v>
      </c>
      <c r="F1582" s="190">
        <v>2771154</v>
      </c>
      <c r="G1582" s="195">
        <v>2771164</v>
      </c>
      <c r="H1582" s="195">
        <v>2771164</v>
      </c>
      <c r="I1582" s="212"/>
    </row>
    <row r="1583" spans="1:9" ht="15.75" thickBot="1" x14ac:dyDescent="0.3">
      <c r="A1583" s="188">
        <v>3</v>
      </c>
      <c r="B1583" s="188">
        <v>22020202</v>
      </c>
      <c r="C1583" s="189" t="s">
        <v>3350</v>
      </c>
      <c r="D1583" s="190">
        <v>356613</v>
      </c>
      <c r="E1583" s="190">
        <v>297694.40000000002</v>
      </c>
      <c r="F1583" s="190">
        <v>995923</v>
      </c>
      <c r="G1583" s="195">
        <v>995918</v>
      </c>
      <c r="H1583" s="195">
        <v>995918</v>
      </c>
      <c r="I1583" s="212"/>
    </row>
    <row r="1584" spans="1:9" ht="18.75" thickBot="1" x14ac:dyDescent="0.3">
      <c r="A1584" s="188">
        <v>4</v>
      </c>
      <c r="B1584" s="188">
        <v>22020301</v>
      </c>
      <c r="C1584" s="189" t="s">
        <v>3352</v>
      </c>
      <c r="D1584" s="190">
        <v>842868</v>
      </c>
      <c r="E1584" s="190">
        <v>1091399.2</v>
      </c>
      <c r="F1584" s="190">
        <v>2127231</v>
      </c>
      <c r="G1584" s="195">
        <v>2127224</v>
      </c>
      <c r="H1584" s="195">
        <v>2127224</v>
      </c>
      <c r="I1584" s="212"/>
    </row>
    <row r="1585" spans="1:9" ht="15.75" thickBot="1" x14ac:dyDescent="0.3">
      <c r="A1585" s="188">
        <v>5</v>
      </c>
      <c r="B1585" s="188">
        <v>22020305</v>
      </c>
      <c r="C1585" s="189" t="s">
        <v>3355</v>
      </c>
      <c r="D1585" s="190">
        <v>123367</v>
      </c>
      <c r="E1585" s="190">
        <v>95799.4</v>
      </c>
      <c r="F1585" s="190">
        <v>302923</v>
      </c>
      <c r="G1585" s="195">
        <v>302918</v>
      </c>
      <c r="H1585" s="195">
        <v>302918</v>
      </c>
      <c r="I1585" s="212"/>
    </row>
    <row r="1586" spans="1:9" ht="18.75" thickBot="1" x14ac:dyDescent="0.3">
      <c r="A1586" s="188">
        <v>6</v>
      </c>
      <c r="B1586" s="188">
        <v>22020401</v>
      </c>
      <c r="C1586" s="189" t="s">
        <v>3356</v>
      </c>
      <c r="D1586" s="190">
        <v>1333693</v>
      </c>
      <c r="E1586" s="190">
        <v>1303599.2</v>
      </c>
      <c r="F1586" s="190">
        <v>3161231</v>
      </c>
      <c r="G1586" s="195">
        <v>3161224</v>
      </c>
      <c r="H1586" s="195">
        <v>3161224</v>
      </c>
      <c r="I1586" s="212"/>
    </row>
    <row r="1587" spans="1:9" ht="15.75" thickBot="1" x14ac:dyDescent="0.3">
      <c r="A1587" s="188">
        <v>7</v>
      </c>
      <c r="B1587" s="188">
        <v>22020402</v>
      </c>
      <c r="C1587" s="189" t="s">
        <v>3366</v>
      </c>
      <c r="D1587" s="190">
        <v>1150872</v>
      </c>
      <c r="E1587" s="190">
        <v>1219999</v>
      </c>
      <c r="F1587" s="190">
        <v>2961538</v>
      </c>
      <c r="G1587" s="195">
        <v>2961530</v>
      </c>
      <c r="H1587" s="195">
        <v>2461530</v>
      </c>
      <c r="I1587" s="212"/>
    </row>
    <row r="1588" spans="1:9" ht="15.75" thickBot="1" x14ac:dyDescent="0.3">
      <c r="A1588" s="188">
        <v>8</v>
      </c>
      <c r="B1588" s="188">
        <v>22020501</v>
      </c>
      <c r="C1588" s="189" t="s">
        <v>3370</v>
      </c>
      <c r="D1588" s="190">
        <v>507738</v>
      </c>
      <c r="E1588" s="190">
        <v>919500.80000000005</v>
      </c>
      <c r="F1588" s="190">
        <v>1688077</v>
      </c>
      <c r="G1588" s="195">
        <v>1688082</v>
      </c>
      <c r="H1588" s="195">
        <v>1688082</v>
      </c>
      <c r="I1588" s="212"/>
    </row>
    <row r="1589" spans="1:9" ht="15.75" thickBot="1" x14ac:dyDescent="0.3">
      <c r="A1589" s="188">
        <v>9</v>
      </c>
      <c r="B1589" s="188">
        <v>22021001</v>
      </c>
      <c r="C1589" s="189" t="s">
        <v>3360</v>
      </c>
      <c r="D1589" s="190">
        <v>632432</v>
      </c>
      <c r="E1589" s="190">
        <v>547500.19999999995</v>
      </c>
      <c r="F1589" s="190">
        <v>1332692</v>
      </c>
      <c r="G1589" s="195">
        <v>1332694</v>
      </c>
      <c r="H1589" s="195">
        <v>1332694</v>
      </c>
      <c r="I1589" s="212"/>
    </row>
    <row r="1590" spans="1:9" ht="15.75" thickBot="1" x14ac:dyDescent="0.3">
      <c r="A1590" s="188">
        <v>10</v>
      </c>
      <c r="B1590" s="188">
        <v>22021007</v>
      </c>
      <c r="C1590" s="189" t="s">
        <v>3362</v>
      </c>
      <c r="D1590" s="190">
        <v>232422</v>
      </c>
      <c r="E1590" s="190">
        <v>139498.79999999999</v>
      </c>
      <c r="F1590" s="190">
        <v>418846</v>
      </c>
      <c r="G1590" s="195">
        <v>418836</v>
      </c>
      <c r="H1590" s="195">
        <v>418836</v>
      </c>
      <c r="I1590" s="212"/>
    </row>
    <row r="1591" spans="1:9" ht="15.75" thickBot="1" x14ac:dyDescent="0.3">
      <c r="A1591" s="1260" t="s">
        <v>365</v>
      </c>
      <c r="B1591" s="1261"/>
      <c r="C1591" s="1262"/>
      <c r="D1591" s="191">
        <v>9366664</v>
      </c>
      <c r="E1591" s="191">
        <v>10400000.199999999</v>
      </c>
      <c r="F1591" s="191">
        <v>22000000</v>
      </c>
      <c r="G1591" s="196">
        <v>22000000</v>
      </c>
      <c r="H1591" s="196">
        <f>SUM(H1581:H1590)</f>
        <v>19500000</v>
      </c>
      <c r="I1591" s="212"/>
    </row>
    <row r="1592" spans="1:9" ht="15" customHeight="1" thickBot="1" x14ac:dyDescent="0.3">
      <c r="A1592" s="187">
        <v>141</v>
      </c>
      <c r="B1592" s="187">
        <v>51800100100</v>
      </c>
      <c r="C1592" s="1257" t="s">
        <v>156</v>
      </c>
      <c r="D1592" s="1258"/>
      <c r="E1592" s="1258"/>
      <c r="F1592" s="1258"/>
      <c r="G1592" s="1258"/>
      <c r="H1592" s="1258"/>
      <c r="I1592" s="212"/>
    </row>
    <row r="1593" spans="1:9" ht="15.75" thickBot="1" x14ac:dyDescent="0.3">
      <c r="A1593" s="188">
        <v>1</v>
      </c>
      <c r="B1593" s="188">
        <v>22020102</v>
      </c>
      <c r="C1593" s="189" t="s">
        <v>3349</v>
      </c>
      <c r="D1593" s="190">
        <v>1107000</v>
      </c>
      <c r="E1593" s="190">
        <v>1281000</v>
      </c>
      <c r="F1593" s="190">
        <v>2662500</v>
      </c>
      <c r="G1593" s="195">
        <v>2550000</v>
      </c>
      <c r="H1593" s="195">
        <v>2000000</v>
      </c>
      <c r="I1593" s="212"/>
    </row>
    <row r="1594" spans="1:9" ht="15.75" thickBot="1" x14ac:dyDescent="0.3">
      <c r="A1594" s="188">
        <v>2</v>
      </c>
      <c r="B1594" s="188">
        <v>22020201</v>
      </c>
      <c r="C1594" s="189" t="s">
        <v>3363</v>
      </c>
      <c r="D1594" s="190">
        <v>495900</v>
      </c>
      <c r="E1594" s="190">
        <v>204000</v>
      </c>
      <c r="F1594" s="190">
        <v>1200000</v>
      </c>
      <c r="G1594" s="195">
        <v>1300000</v>
      </c>
      <c r="H1594" s="195">
        <v>1300000</v>
      </c>
      <c r="I1594" s="212"/>
    </row>
    <row r="1595" spans="1:9" ht="15.75" thickBot="1" x14ac:dyDescent="0.3">
      <c r="A1595" s="188">
        <v>3</v>
      </c>
      <c r="B1595" s="188">
        <v>22020202</v>
      </c>
      <c r="C1595" s="189" t="s">
        <v>3350</v>
      </c>
      <c r="D1595" s="190">
        <v>63000</v>
      </c>
      <c r="E1595" s="190">
        <v>173000</v>
      </c>
      <c r="F1595" s="190">
        <v>375000</v>
      </c>
      <c r="G1595" s="195">
        <v>500000</v>
      </c>
      <c r="H1595" s="195">
        <v>500000</v>
      </c>
      <c r="I1595" s="212"/>
    </row>
    <row r="1596" spans="1:9" ht="18.75" thickBot="1" x14ac:dyDescent="0.3">
      <c r="A1596" s="188">
        <v>4</v>
      </c>
      <c r="B1596" s="188">
        <v>22020301</v>
      </c>
      <c r="C1596" s="189" t="s">
        <v>3352</v>
      </c>
      <c r="D1596" s="190">
        <v>218000</v>
      </c>
      <c r="E1596" s="190">
        <v>157000</v>
      </c>
      <c r="F1596" s="190">
        <v>675000</v>
      </c>
      <c r="G1596" s="195">
        <v>700000</v>
      </c>
      <c r="H1596" s="195">
        <v>700000</v>
      </c>
      <c r="I1596" s="212"/>
    </row>
    <row r="1597" spans="1:9" ht="18.75" thickBot="1" x14ac:dyDescent="0.3">
      <c r="A1597" s="188">
        <v>5</v>
      </c>
      <c r="B1597" s="188">
        <v>22020401</v>
      </c>
      <c r="C1597" s="189" t="s">
        <v>3356</v>
      </c>
      <c r="D1597" s="190">
        <v>472000</v>
      </c>
      <c r="E1597" s="190">
        <v>285000</v>
      </c>
      <c r="F1597" s="190">
        <v>1350000</v>
      </c>
      <c r="G1597" s="195">
        <v>1300000</v>
      </c>
      <c r="H1597" s="195">
        <v>1000000</v>
      </c>
      <c r="I1597" s="212"/>
    </row>
    <row r="1598" spans="1:9" ht="15.75" thickBot="1" x14ac:dyDescent="0.3">
      <c r="A1598" s="188">
        <v>6</v>
      </c>
      <c r="B1598" s="188">
        <v>22020402</v>
      </c>
      <c r="C1598" s="189" t="s">
        <v>3366</v>
      </c>
      <c r="D1598" s="190">
        <v>390000</v>
      </c>
      <c r="E1598" s="190">
        <v>251000</v>
      </c>
      <c r="F1598" s="190">
        <v>600000</v>
      </c>
      <c r="G1598" s="195">
        <v>800000</v>
      </c>
      <c r="H1598" s="195">
        <v>800000</v>
      </c>
      <c r="I1598" s="212"/>
    </row>
    <row r="1599" spans="1:9" ht="15.75" thickBot="1" x14ac:dyDescent="0.3">
      <c r="A1599" s="188">
        <v>7</v>
      </c>
      <c r="B1599" s="188">
        <v>22020501</v>
      </c>
      <c r="C1599" s="189" t="s">
        <v>3370</v>
      </c>
      <c r="D1599" s="190">
        <v>418000</v>
      </c>
      <c r="E1599" s="190">
        <v>186000</v>
      </c>
      <c r="F1599" s="190">
        <v>375000</v>
      </c>
      <c r="G1599" s="195">
        <v>450000</v>
      </c>
      <c r="H1599" s="195">
        <v>450000</v>
      </c>
      <c r="I1599" s="212"/>
    </row>
    <row r="1600" spans="1:9" ht="15.75" thickBot="1" x14ac:dyDescent="0.3">
      <c r="A1600" s="188">
        <v>8</v>
      </c>
      <c r="B1600" s="188">
        <v>22021007</v>
      </c>
      <c r="C1600" s="189" t="s">
        <v>3362</v>
      </c>
      <c r="D1600" s="190">
        <v>121100</v>
      </c>
      <c r="E1600" s="190">
        <v>59000</v>
      </c>
      <c r="F1600" s="190">
        <v>150000</v>
      </c>
      <c r="G1600" s="195">
        <v>250000</v>
      </c>
      <c r="H1600" s="195">
        <v>250000</v>
      </c>
      <c r="I1600" s="212"/>
    </row>
    <row r="1601" spans="1:9" ht="18.75" thickBot="1" x14ac:dyDescent="0.3">
      <c r="A1601" s="188">
        <v>9</v>
      </c>
      <c r="B1601" s="188">
        <v>22021014</v>
      </c>
      <c r="C1601" s="189" t="s">
        <v>3408</v>
      </c>
      <c r="D1601" s="190">
        <v>90000</v>
      </c>
      <c r="E1601" s="190">
        <v>29000</v>
      </c>
      <c r="F1601" s="190">
        <v>112500</v>
      </c>
      <c r="G1601" s="195">
        <v>150000</v>
      </c>
      <c r="H1601" s="195">
        <v>150000</v>
      </c>
      <c r="I1601" s="212"/>
    </row>
    <row r="1602" spans="1:9" ht="15.75" thickBot="1" x14ac:dyDescent="0.3">
      <c r="A1602" s="1260" t="s">
        <v>365</v>
      </c>
      <c r="B1602" s="1261"/>
      <c r="C1602" s="1262"/>
      <c r="D1602" s="191">
        <v>3375000</v>
      </c>
      <c r="E1602" s="191">
        <v>2625000</v>
      </c>
      <c r="F1602" s="191">
        <v>7500000</v>
      </c>
      <c r="G1602" s="196">
        <v>8000000</v>
      </c>
      <c r="H1602" s="196">
        <f>SUM(H1593:H1601)</f>
        <v>7150000</v>
      </c>
      <c r="I1602" s="212"/>
    </row>
    <row r="1603" spans="1:9" ht="15.75" thickBot="1" x14ac:dyDescent="0.3">
      <c r="A1603" s="187">
        <v>142</v>
      </c>
      <c r="B1603" s="187">
        <v>22900100100</v>
      </c>
      <c r="C1603" s="1257" t="s">
        <v>1850</v>
      </c>
      <c r="D1603" s="1258"/>
      <c r="E1603" s="1258"/>
      <c r="F1603" s="1258"/>
      <c r="G1603" s="1258"/>
      <c r="H1603" s="1258"/>
      <c r="I1603" s="212"/>
    </row>
    <row r="1604" spans="1:9" ht="15.75" thickBot="1" x14ac:dyDescent="0.3">
      <c r="A1604" s="188">
        <v>1</v>
      </c>
      <c r="B1604" s="188">
        <v>22020102</v>
      </c>
      <c r="C1604" s="189" t="s">
        <v>3349</v>
      </c>
      <c r="D1604" s="190">
        <v>4500000</v>
      </c>
      <c r="E1604" s="190">
        <v>3900000</v>
      </c>
      <c r="F1604" s="190">
        <v>5000000</v>
      </c>
      <c r="G1604" s="195">
        <v>2700000</v>
      </c>
      <c r="H1604" s="195">
        <v>2700000</v>
      </c>
      <c r="I1604" s="212"/>
    </row>
    <row r="1605" spans="1:9" ht="15.75" thickBot="1" x14ac:dyDescent="0.3">
      <c r="A1605" s="188">
        <v>2</v>
      </c>
      <c r="B1605" s="188">
        <v>22020201</v>
      </c>
      <c r="C1605" s="189" t="s">
        <v>3363</v>
      </c>
      <c r="D1605" s="190">
        <v>1560000</v>
      </c>
      <c r="E1605" s="190">
        <v>770000</v>
      </c>
      <c r="F1605" s="190">
        <v>2500000</v>
      </c>
      <c r="G1605" s="195">
        <v>2500000</v>
      </c>
      <c r="H1605" s="195">
        <v>2500000</v>
      </c>
      <c r="I1605" s="212"/>
    </row>
    <row r="1606" spans="1:9" ht="15.75" thickBot="1" x14ac:dyDescent="0.3">
      <c r="A1606" s="188">
        <v>3</v>
      </c>
      <c r="B1606" s="188">
        <v>22020202</v>
      </c>
      <c r="C1606" s="189" t="s">
        <v>3350</v>
      </c>
      <c r="D1606" s="190">
        <v>615000</v>
      </c>
      <c r="E1606" s="190">
        <v>720000</v>
      </c>
      <c r="F1606" s="190">
        <v>1000000</v>
      </c>
      <c r="G1606" s="195">
        <v>1000000</v>
      </c>
      <c r="H1606" s="195">
        <v>1000000</v>
      </c>
      <c r="I1606" s="212"/>
    </row>
    <row r="1607" spans="1:9" ht="18.75" thickBot="1" x14ac:dyDescent="0.3">
      <c r="A1607" s="188">
        <v>4</v>
      </c>
      <c r="B1607" s="188">
        <v>22020301</v>
      </c>
      <c r="C1607" s="189" t="s">
        <v>3352</v>
      </c>
      <c r="D1607" s="190">
        <v>1510000</v>
      </c>
      <c r="E1607" s="190">
        <v>3700000</v>
      </c>
      <c r="F1607" s="190">
        <v>3000000</v>
      </c>
      <c r="G1607" s="195">
        <v>3000000</v>
      </c>
      <c r="H1607" s="195">
        <v>3000000</v>
      </c>
      <c r="I1607" s="212"/>
    </row>
    <row r="1608" spans="1:9" ht="15.75" thickBot="1" x14ac:dyDescent="0.3">
      <c r="A1608" s="188">
        <v>5</v>
      </c>
      <c r="B1608" s="188">
        <v>22020305</v>
      </c>
      <c r="C1608" s="189" t="s">
        <v>3355</v>
      </c>
      <c r="D1608" s="190">
        <v>500000</v>
      </c>
      <c r="E1608" s="190">
        <v>120000</v>
      </c>
      <c r="F1608" s="190">
        <v>1000000</v>
      </c>
      <c r="G1608" s="195">
        <v>500000</v>
      </c>
      <c r="H1608" s="195">
        <v>500000</v>
      </c>
      <c r="I1608" s="212"/>
    </row>
    <row r="1609" spans="1:9" ht="18.75" thickBot="1" x14ac:dyDescent="0.3">
      <c r="A1609" s="188">
        <v>6</v>
      </c>
      <c r="B1609" s="188">
        <v>22020401</v>
      </c>
      <c r="C1609" s="189" t="s">
        <v>3356</v>
      </c>
      <c r="D1609" s="190">
        <v>2475000</v>
      </c>
      <c r="E1609" s="190">
        <v>740000</v>
      </c>
      <c r="F1609" s="190">
        <v>2700000</v>
      </c>
      <c r="G1609" s="195">
        <v>2700000</v>
      </c>
      <c r="H1609" s="195">
        <v>2700000</v>
      </c>
      <c r="I1609" s="212"/>
    </row>
    <row r="1610" spans="1:9" ht="15.75" thickBot="1" x14ac:dyDescent="0.3">
      <c r="A1610" s="188">
        <v>7</v>
      </c>
      <c r="B1610" s="188">
        <v>22020402</v>
      </c>
      <c r="C1610" s="189" t="s">
        <v>3366</v>
      </c>
      <c r="D1610" s="190">
        <v>320000</v>
      </c>
      <c r="E1610" s="190">
        <v>20000</v>
      </c>
      <c r="F1610" s="190">
        <v>1000000</v>
      </c>
      <c r="G1610" s="195">
        <v>1000000</v>
      </c>
      <c r="H1610" s="195">
        <v>1000000</v>
      </c>
      <c r="I1610" s="212"/>
    </row>
    <row r="1611" spans="1:9" ht="15.75" thickBot="1" x14ac:dyDescent="0.3">
      <c r="A1611" s="188">
        <v>8</v>
      </c>
      <c r="B1611" s="188">
        <v>22020501</v>
      </c>
      <c r="C1611" s="189" t="s">
        <v>3370</v>
      </c>
      <c r="D1611" s="190">
        <v>520000</v>
      </c>
      <c r="E1611" s="190">
        <v>1050000</v>
      </c>
      <c r="F1611" s="190">
        <v>1000000</v>
      </c>
      <c r="G1611" s="195">
        <v>1500000</v>
      </c>
      <c r="H1611" s="195">
        <v>1500000</v>
      </c>
      <c r="I1611" s="212"/>
    </row>
    <row r="1612" spans="1:9" ht="15.75" thickBot="1" x14ac:dyDescent="0.3">
      <c r="A1612" s="188">
        <v>9</v>
      </c>
      <c r="B1612" s="188">
        <v>22020712</v>
      </c>
      <c r="C1612" s="189" t="s">
        <v>3381</v>
      </c>
      <c r="D1612" s="190">
        <v>400000</v>
      </c>
      <c r="E1612" s="192">
        <v>0</v>
      </c>
      <c r="F1612" s="190">
        <v>500000</v>
      </c>
      <c r="G1612" s="195">
        <v>500000</v>
      </c>
      <c r="H1612" s="195">
        <v>500000</v>
      </c>
      <c r="I1612" s="212"/>
    </row>
    <row r="1613" spans="1:9" ht="15.75" thickBot="1" x14ac:dyDescent="0.3">
      <c r="A1613" s="188">
        <v>10</v>
      </c>
      <c r="B1613" s="188">
        <v>22021001</v>
      </c>
      <c r="C1613" s="189" t="s">
        <v>3360</v>
      </c>
      <c r="D1613" s="190">
        <v>255000</v>
      </c>
      <c r="E1613" s="190">
        <v>360000</v>
      </c>
      <c r="F1613" s="190">
        <v>200000</v>
      </c>
      <c r="G1613" s="195">
        <v>300000</v>
      </c>
      <c r="H1613" s="195">
        <v>300000</v>
      </c>
      <c r="I1613" s="212"/>
    </row>
    <row r="1614" spans="1:9" ht="15.75" thickBot="1" x14ac:dyDescent="0.3">
      <c r="A1614" s="188">
        <v>11</v>
      </c>
      <c r="B1614" s="188">
        <v>22021007</v>
      </c>
      <c r="C1614" s="189" t="s">
        <v>3362</v>
      </c>
      <c r="D1614" s="190">
        <v>1035000</v>
      </c>
      <c r="E1614" s="190">
        <v>120000</v>
      </c>
      <c r="F1614" s="190">
        <v>2000000</v>
      </c>
      <c r="G1614" s="195">
        <v>2000000</v>
      </c>
      <c r="H1614" s="195">
        <v>2000000</v>
      </c>
      <c r="I1614" s="212"/>
    </row>
    <row r="1615" spans="1:9" ht="18.75" thickBot="1" x14ac:dyDescent="0.3">
      <c r="A1615" s="188">
        <v>12</v>
      </c>
      <c r="B1615" s="188">
        <v>22021014</v>
      </c>
      <c r="C1615" s="189" t="s">
        <v>3408</v>
      </c>
      <c r="D1615" s="190">
        <v>110000</v>
      </c>
      <c r="E1615" s="192">
        <v>0</v>
      </c>
      <c r="F1615" s="190">
        <v>100000</v>
      </c>
      <c r="G1615" s="195">
        <v>300000</v>
      </c>
      <c r="H1615" s="195">
        <v>300000</v>
      </c>
      <c r="I1615" s="212"/>
    </row>
    <row r="1616" spans="1:9" ht="15.75" thickBot="1" x14ac:dyDescent="0.3">
      <c r="A1616" s="1260" t="s">
        <v>365</v>
      </c>
      <c r="B1616" s="1261"/>
      <c r="C1616" s="1262"/>
      <c r="D1616" s="191">
        <v>13800000</v>
      </c>
      <c r="E1616" s="191">
        <v>11500000</v>
      </c>
      <c r="F1616" s="191">
        <v>20000000</v>
      </c>
      <c r="G1616" s="196">
        <v>18000000</v>
      </c>
      <c r="H1616" s="196">
        <f>SUM(H1604:H1615)</f>
        <v>18000000</v>
      </c>
      <c r="I1616" s="212"/>
    </row>
    <row r="1617" spans="1:9" ht="15" customHeight="1" thickBot="1" x14ac:dyDescent="0.3">
      <c r="A1617" s="187">
        <v>143</v>
      </c>
      <c r="B1617" s="187">
        <v>11100200300</v>
      </c>
      <c r="C1617" s="1257" t="s">
        <v>3013</v>
      </c>
      <c r="D1617" s="1258"/>
      <c r="E1617" s="1258"/>
      <c r="F1617" s="1258"/>
      <c r="G1617" s="1258"/>
      <c r="H1617" s="1258"/>
      <c r="I1617" s="212"/>
    </row>
    <row r="1618" spans="1:9" ht="15.75" thickBot="1" x14ac:dyDescent="0.3">
      <c r="A1618" s="188">
        <v>1</v>
      </c>
      <c r="B1618" s="188">
        <v>22020102</v>
      </c>
      <c r="C1618" s="189" t="s">
        <v>3349</v>
      </c>
      <c r="D1618" s="192">
        <v>0</v>
      </c>
      <c r="E1618" s="190">
        <v>3555581</v>
      </c>
      <c r="F1618" s="190">
        <v>4000000</v>
      </c>
      <c r="G1618" s="195">
        <v>4000000</v>
      </c>
      <c r="H1618" s="195">
        <v>3600000</v>
      </c>
      <c r="I1618" s="212"/>
    </row>
    <row r="1619" spans="1:9" ht="15.75" thickBot="1" x14ac:dyDescent="0.3">
      <c r="A1619" s="188">
        <v>2</v>
      </c>
      <c r="B1619" s="188">
        <v>22020202</v>
      </c>
      <c r="C1619" s="189" t="s">
        <v>3350</v>
      </c>
      <c r="D1619" s="192">
        <v>0</v>
      </c>
      <c r="E1619" s="190">
        <v>888920</v>
      </c>
      <c r="F1619" s="190">
        <v>1000000</v>
      </c>
      <c r="G1619" s="195">
        <v>1000000</v>
      </c>
      <c r="H1619" s="195">
        <v>900000</v>
      </c>
      <c r="I1619" s="212"/>
    </row>
    <row r="1620" spans="1:9" ht="18.75" thickBot="1" x14ac:dyDescent="0.3">
      <c r="A1620" s="188">
        <v>3</v>
      </c>
      <c r="B1620" s="188">
        <v>22020301</v>
      </c>
      <c r="C1620" s="189" t="s">
        <v>3352</v>
      </c>
      <c r="D1620" s="192">
        <v>0</v>
      </c>
      <c r="E1620" s="190">
        <v>1777830</v>
      </c>
      <c r="F1620" s="190">
        <v>2000000</v>
      </c>
      <c r="G1620" s="195">
        <v>2000000</v>
      </c>
      <c r="H1620" s="195">
        <v>1700000</v>
      </c>
      <c r="I1620" s="212"/>
    </row>
    <row r="1621" spans="1:9" ht="15.75" thickBot="1" x14ac:dyDescent="0.3">
      <c r="A1621" s="188">
        <v>4</v>
      </c>
      <c r="B1621" s="188">
        <v>22020305</v>
      </c>
      <c r="C1621" s="189" t="s">
        <v>3355</v>
      </c>
      <c r="D1621" s="192">
        <v>0</v>
      </c>
      <c r="E1621" s="190">
        <v>2666746</v>
      </c>
      <c r="F1621" s="190">
        <v>3000000</v>
      </c>
      <c r="G1621" s="195">
        <v>3000000</v>
      </c>
      <c r="H1621" s="195">
        <v>2700000</v>
      </c>
      <c r="I1621" s="212"/>
    </row>
    <row r="1622" spans="1:9" ht="18.75" thickBot="1" x14ac:dyDescent="0.3">
      <c r="A1622" s="188">
        <v>5</v>
      </c>
      <c r="B1622" s="188">
        <v>22020401</v>
      </c>
      <c r="C1622" s="189" t="s">
        <v>3356</v>
      </c>
      <c r="D1622" s="192">
        <v>0</v>
      </c>
      <c r="E1622" s="190">
        <v>4444177</v>
      </c>
      <c r="F1622" s="190">
        <v>5000000</v>
      </c>
      <c r="G1622" s="195">
        <v>5000000</v>
      </c>
      <c r="H1622" s="195">
        <v>4500000</v>
      </c>
      <c r="I1622" s="212"/>
    </row>
    <row r="1623" spans="1:9" ht="15.75" thickBot="1" x14ac:dyDescent="0.3">
      <c r="A1623" s="188">
        <v>6</v>
      </c>
      <c r="B1623" s="188">
        <v>22020402</v>
      </c>
      <c r="C1623" s="189" t="s">
        <v>3366</v>
      </c>
      <c r="D1623" s="192">
        <v>0</v>
      </c>
      <c r="E1623" s="190">
        <v>2666746</v>
      </c>
      <c r="F1623" s="190">
        <v>3000000</v>
      </c>
      <c r="G1623" s="195">
        <v>3000000</v>
      </c>
      <c r="H1623" s="195">
        <v>2700000</v>
      </c>
      <c r="I1623" s="212"/>
    </row>
    <row r="1624" spans="1:9" ht="15.75" thickBot="1" x14ac:dyDescent="0.3">
      <c r="A1624" s="188">
        <v>7</v>
      </c>
      <c r="B1624" s="188">
        <v>22020501</v>
      </c>
      <c r="C1624" s="189" t="s">
        <v>3370</v>
      </c>
      <c r="D1624" s="192">
        <v>0</v>
      </c>
      <c r="E1624" s="190">
        <v>7111323</v>
      </c>
      <c r="F1624" s="190">
        <v>8000000</v>
      </c>
      <c r="G1624" s="195">
        <v>8000000</v>
      </c>
      <c r="H1624" s="195">
        <v>7200000</v>
      </c>
      <c r="I1624" s="212"/>
    </row>
    <row r="1625" spans="1:9" ht="15.75" thickBot="1" x14ac:dyDescent="0.3">
      <c r="A1625" s="188">
        <v>8</v>
      </c>
      <c r="B1625" s="188">
        <v>22021001</v>
      </c>
      <c r="C1625" s="189" t="s">
        <v>3360</v>
      </c>
      <c r="D1625" s="192">
        <v>0</v>
      </c>
      <c r="E1625" s="190">
        <v>10666665</v>
      </c>
      <c r="F1625" s="190">
        <v>12000000</v>
      </c>
      <c r="G1625" s="195">
        <v>12000000</v>
      </c>
      <c r="H1625" s="195">
        <v>10400000</v>
      </c>
      <c r="I1625" s="212"/>
    </row>
    <row r="1626" spans="1:9" ht="15.75" thickBot="1" x14ac:dyDescent="0.3">
      <c r="A1626" s="188">
        <v>9</v>
      </c>
      <c r="B1626" s="188">
        <v>22021003</v>
      </c>
      <c r="C1626" s="189" t="s">
        <v>3376</v>
      </c>
      <c r="D1626" s="192">
        <v>0</v>
      </c>
      <c r="E1626" s="190">
        <v>1777830</v>
      </c>
      <c r="F1626" s="190">
        <v>2000000</v>
      </c>
      <c r="G1626" s="195">
        <v>2000000</v>
      </c>
      <c r="H1626" s="195">
        <v>1800000</v>
      </c>
      <c r="I1626" s="212"/>
    </row>
    <row r="1627" spans="1:9" ht="15.75" thickBot="1" x14ac:dyDescent="0.3">
      <c r="A1627" s="188">
        <v>10</v>
      </c>
      <c r="B1627" s="188">
        <v>22021007</v>
      </c>
      <c r="C1627" s="189" t="s">
        <v>3362</v>
      </c>
      <c r="D1627" s="192">
        <v>0</v>
      </c>
      <c r="E1627" s="190">
        <v>4444182</v>
      </c>
      <c r="F1627" s="190">
        <v>5000000</v>
      </c>
      <c r="G1627" s="195">
        <v>5000000</v>
      </c>
      <c r="H1627" s="195">
        <v>4500000</v>
      </c>
      <c r="I1627" s="212"/>
    </row>
    <row r="1628" spans="1:9" ht="15.75" thickBot="1" x14ac:dyDescent="0.3">
      <c r="A1628" s="1260" t="s">
        <v>365</v>
      </c>
      <c r="B1628" s="1261"/>
      <c r="C1628" s="1262"/>
      <c r="D1628" s="193">
        <v>0</v>
      </c>
      <c r="E1628" s="191">
        <v>40000000</v>
      </c>
      <c r="F1628" s="191">
        <v>45000000</v>
      </c>
      <c r="G1628" s="196">
        <v>45000000</v>
      </c>
      <c r="H1628" s="196">
        <f>SUM(H1618:H1627)</f>
        <v>40000000</v>
      </c>
      <c r="I1628" s="212"/>
    </row>
    <row r="1629" spans="1:9" ht="15" customHeight="1" thickBot="1" x14ac:dyDescent="0.3">
      <c r="A1629" s="187">
        <v>144</v>
      </c>
      <c r="B1629" s="187">
        <v>12500700300</v>
      </c>
      <c r="C1629" s="1257" t="s">
        <v>3050</v>
      </c>
      <c r="D1629" s="1258"/>
      <c r="E1629" s="1258"/>
      <c r="F1629" s="1258"/>
      <c r="G1629" s="1258"/>
      <c r="H1629" s="1258"/>
      <c r="I1629" s="212"/>
    </row>
    <row r="1630" spans="1:9" ht="15.75" thickBot="1" x14ac:dyDescent="0.3">
      <c r="A1630" s="188">
        <v>1</v>
      </c>
      <c r="B1630" s="188">
        <v>22020102</v>
      </c>
      <c r="C1630" s="189" t="s">
        <v>3349</v>
      </c>
      <c r="D1630" s="190">
        <v>2377699.98</v>
      </c>
      <c r="E1630" s="190">
        <v>2170000</v>
      </c>
      <c r="F1630" s="190">
        <v>3000000</v>
      </c>
      <c r="G1630" s="195">
        <v>4000000</v>
      </c>
      <c r="H1630" s="195">
        <v>2000000</v>
      </c>
      <c r="I1630" s="212"/>
    </row>
    <row r="1631" spans="1:9" ht="15.75" thickBot="1" x14ac:dyDescent="0.3">
      <c r="A1631" s="188">
        <v>2</v>
      </c>
      <c r="B1631" s="188">
        <v>22020202</v>
      </c>
      <c r="C1631" s="189" t="s">
        <v>3350</v>
      </c>
      <c r="D1631" s="190">
        <v>960000</v>
      </c>
      <c r="E1631" s="190">
        <v>1072000</v>
      </c>
      <c r="F1631" s="190">
        <v>1500000</v>
      </c>
      <c r="G1631" s="195">
        <v>500000</v>
      </c>
      <c r="H1631" s="195">
        <v>500000</v>
      </c>
      <c r="I1631" s="212"/>
    </row>
    <row r="1632" spans="1:9" ht="18.75" thickBot="1" x14ac:dyDescent="0.3">
      <c r="A1632" s="188">
        <v>3</v>
      </c>
      <c r="B1632" s="188">
        <v>22020301</v>
      </c>
      <c r="C1632" s="189" t="s">
        <v>3352</v>
      </c>
      <c r="D1632" s="190">
        <v>752400</v>
      </c>
      <c r="E1632" s="190">
        <v>964000</v>
      </c>
      <c r="F1632" s="190">
        <v>2000000</v>
      </c>
      <c r="G1632" s="195">
        <v>2000000</v>
      </c>
      <c r="H1632" s="195">
        <v>1000000</v>
      </c>
      <c r="I1632" s="212"/>
    </row>
    <row r="1633" spans="1:9" ht="15.75" thickBot="1" x14ac:dyDescent="0.3">
      <c r="A1633" s="188">
        <v>4</v>
      </c>
      <c r="B1633" s="188">
        <v>22020305</v>
      </c>
      <c r="C1633" s="189" t="s">
        <v>3355</v>
      </c>
      <c r="D1633" s="190">
        <v>40000</v>
      </c>
      <c r="E1633" s="190">
        <v>1067100</v>
      </c>
      <c r="F1633" s="190">
        <v>1500000</v>
      </c>
      <c r="G1633" s="195">
        <v>1500000</v>
      </c>
      <c r="H1633" s="195">
        <v>1200000</v>
      </c>
      <c r="I1633" s="212"/>
    </row>
    <row r="1634" spans="1:9" ht="18.75" thickBot="1" x14ac:dyDescent="0.3">
      <c r="A1634" s="188">
        <v>5</v>
      </c>
      <c r="B1634" s="188">
        <v>22020401</v>
      </c>
      <c r="C1634" s="189" t="s">
        <v>3356</v>
      </c>
      <c r="D1634" s="190">
        <v>280350</v>
      </c>
      <c r="E1634" s="190">
        <v>704000</v>
      </c>
      <c r="F1634" s="190">
        <v>2000000</v>
      </c>
      <c r="G1634" s="195">
        <v>2000000</v>
      </c>
      <c r="H1634" s="195">
        <v>800000</v>
      </c>
      <c r="I1634" s="212"/>
    </row>
    <row r="1635" spans="1:9" ht="15.75" thickBot="1" x14ac:dyDescent="0.3">
      <c r="A1635" s="188">
        <v>6</v>
      </c>
      <c r="B1635" s="188">
        <v>22020402</v>
      </c>
      <c r="C1635" s="189" t="s">
        <v>3366</v>
      </c>
      <c r="D1635" s="190">
        <v>1025750</v>
      </c>
      <c r="E1635" s="190">
        <v>1057600</v>
      </c>
      <c r="F1635" s="190">
        <v>1500000</v>
      </c>
      <c r="G1635" s="195">
        <v>2000000</v>
      </c>
      <c r="H1635" s="195">
        <v>1000000</v>
      </c>
      <c r="I1635" s="212"/>
    </row>
    <row r="1636" spans="1:9" ht="15.75" thickBot="1" x14ac:dyDescent="0.3">
      <c r="A1636" s="188">
        <v>7</v>
      </c>
      <c r="B1636" s="188">
        <v>22020501</v>
      </c>
      <c r="C1636" s="189" t="s">
        <v>3370</v>
      </c>
      <c r="D1636" s="190">
        <v>250000</v>
      </c>
      <c r="E1636" s="190">
        <v>236000</v>
      </c>
      <c r="F1636" s="190">
        <v>2500000</v>
      </c>
      <c r="G1636" s="195">
        <v>1000000</v>
      </c>
      <c r="H1636" s="195">
        <v>800000</v>
      </c>
      <c r="I1636" s="212"/>
    </row>
    <row r="1637" spans="1:9" ht="15.75" thickBot="1" x14ac:dyDescent="0.3">
      <c r="A1637" s="188">
        <v>8</v>
      </c>
      <c r="B1637" s="188">
        <v>22021001</v>
      </c>
      <c r="C1637" s="189" t="s">
        <v>3360</v>
      </c>
      <c r="D1637" s="192">
        <v>0</v>
      </c>
      <c r="E1637" s="192">
        <v>0</v>
      </c>
      <c r="F1637" s="190">
        <v>1000000</v>
      </c>
      <c r="G1637" s="195">
        <v>1000000</v>
      </c>
      <c r="H1637" s="195">
        <v>565800</v>
      </c>
      <c r="I1637" s="212"/>
    </row>
    <row r="1638" spans="1:9" ht="15.75" thickBot="1" x14ac:dyDescent="0.3">
      <c r="A1638" s="188">
        <v>9</v>
      </c>
      <c r="B1638" s="188">
        <v>22021007</v>
      </c>
      <c r="C1638" s="189" t="s">
        <v>3362</v>
      </c>
      <c r="D1638" s="190">
        <v>980000</v>
      </c>
      <c r="E1638" s="190">
        <v>728500</v>
      </c>
      <c r="F1638" s="190">
        <v>1000000</v>
      </c>
      <c r="G1638" s="195">
        <v>2000000</v>
      </c>
      <c r="H1638" s="195">
        <v>800000</v>
      </c>
      <c r="I1638" s="212"/>
    </row>
    <row r="1639" spans="1:9" ht="15.75" thickBot="1" x14ac:dyDescent="0.3">
      <c r="A1639" s="1260" t="s">
        <v>365</v>
      </c>
      <c r="B1639" s="1261"/>
      <c r="C1639" s="1262"/>
      <c r="D1639" s="191">
        <v>6666199.9800000004</v>
      </c>
      <c r="E1639" s="191">
        <v>7999200</v>
      </c>
      <c r="F1639" s="191">
        <v>16000000</v>
      </c>
      <c r="G1639" s="196">
        <v>16000000</v>
      </c>
      <c r="H1639" s="196">
        <f>SUM(H1630:H1638)</f>
        <v>8665800</v>
      </c>
      <c r="I1639" s="212"/>
    </row>
    <row r="1640" spans="1:9" ht="15" customHeight="1" thickBot="1" x14ac:dyDescent="0.3">
      <c r="A1640" s="187">
        <v>145</v>
      </c>
      <c r="B1640" s="187">
        <v>23800100500</v>
      </c>
      <c r="C1640" s="1257" t="s">
        <v>2699</v>
      </c>
      <c r="D1640" s="1258"/>
      <c r="E1640" s="1258"/>
      <c r="F1640" s="1258"/>
      <c r="G1640" s="1258"/>
      <c r="H1640" s="1258"/>
      <c r="I1640" s="212"/>
    </row>
    <row r="1641" spans="1:9" ht="15.75" thickBot="1" x14ac:dyDescent="0.3">
      <c r="A1641" s="188">
        <v>1</v>
      </c>
      <c r="B1641" s="188">
        <v>22020102</v>
      </c>
      <c r="C1641" s="189" t="s">
        <v>3349</v>
      </c>
      <c r="D1641" s="190">
        <v>1400000</v>
      </c>
      <c r="E1641" s="190">
        <v>2300000</v>
      </c>
      <c r="F1641" s="190">
        <v>4000000</v>
      </c>
      <c r="G1641" s="195">
        <v>4000000</v>
      </c>
      <c r="H1641" s="195">
        <v>2500000</v>
      </c>
      <c r="I1641" s="212"/>
    </row>
    <row r="1642" spans="1:9" ht="15.75" thickBot="1" x14ac:dyDescent="0.3">
      <c r="A1642" s="188">
        <v>2</v>
      </c>
      <c r="B1642" s="188">
        <v>22020201</v>
      </c>
      <c r="C1642" s="189" t="s">
        <v>3363</v>
      </c>
      <c r="D1642" s="192">
        <v>0</v>
      </c>
      <c r="E1642" s="192">
        <v>0</v>
      </c>
      <c r="F1642" s="190">
        <v>500000</v>
      </c>
      <c r="G1642" s="195">
        <v>500000</v>
      </c>
      <c r="H1642" s="195">
        <v>500000</v>
      </c>
      <c r="I1642" s="212"/>
    </row>
    <row r="1643" spans="1:9" ht="15.75" thickBot="1" x14ac:dyDescent="0.3">
      <c r="A1643" s="188">
        <v>3</v>
      </c>
      <c r="B1643" s="188">
        <v>22020202</v>
      </c>
      <c r="C1643" s="189" t="s">
        <v>3350</v>
      </c>
      <c r="D1643" s="190">
        <v>661500</v>
      </c>
      <c r="E1643" s="190">
        <v>1150000</v>
      </c>
      <c r="F1643" s="190">
        <v>1500000</v>
      </c>
      <c r="G1643" s="195">
        <v>1000000</v>
      </c>
      <c r="H1643" s="195">
        <v>1000000</v>
      </c>
      <c r="I1643" s="212"/>
    </row>
    <row r="1644" spans="1:9" ht="18.75" thickBot="1" x14ac:dyDescent="0.3">
      <c r="A1644" s="188">
        <v>4</v>
      </c>
      <c r="B1644" s="188">
        <v>22020301</v>
      </c>
      <c r="C1644" s="189" t="s">
        <v>3352</v>
      </c>
      <c r="D1644" s="190">
        <v>200000</v>
      </c>
      <c r="E1644" s="192">
        <v>0</v>
      </c>
      <c r="F1644" s="190">
        <v>800000</v>
      </c>
      <c r="G1644" s="195">
        <v>500000</v>
      </c>
      <c r="H1644" s="195">
        <v>500000</v>
      </c>
      <c r="I1644" s="212"/>
    </row>
    <row r="1645" spans="1:9" ht="15.75" thickBot="1" x14ac:dyDescent="0.3">
      <c r="A1645" s="188">
        <v>5</v>
      </c>
      <c r="B1645" s="188">
        <v>22020305</v>
      </c>
      <c r="C1645" s="189" t="s">
        <v>3355</v>
      </c>
      <c r="D1645" s="190">
        <v>138500</v>
      </c>
      <c r="E1645" s="192">
        <v>0</v>
      </c>
      <c r="F1645" s="190">
        <v>700000</v>
      </c>
      <c r="G1645" s="195">
        <v>500000</v>
      </c>
      <c r="H1645" s="195">
        <v>500000</v>
      </c>
      <c r="I1645" s="212"/>
    </row>
    <row r="1646" spans="1:9" ht="18.75" thickBot="1" x14ac:dyDescent="0.3">
      <c r="A1646" s="188">
        <v>6</v>
      </c>
      <c r="B1646" s="188">
        <v>22020401</v>
      </c>
      <c r="C1646" s="189" t="s">
        <v>3356</v>
      </c>
      <c r="D1646" s="190">
        <v>500000</v>
      </c>
      <c r="E1646" s="192">
        <v>0</v>
      </c>
      <c r="F1646" s="190">
        <v>500000</v>
      </c>
      <c r="G1646" s="195">
        <v>1500000</v>
      </c>
      <c r="H1646" s="195">
        <v>950000</v>
      </c>
      <c r="I1646" s="212"/>
    </row>
    <row r="1647" spans="1:9" ht="15.75" thickBot="1" x14ac:dyDescent="0.3">
      <c r="A1647" s="188">
        <v>7</v>
      </c>
      <c r="B1647" s="188">
        <v>22020402</v>
      </c>
      <c r="C1647" s="189" t="s">
        <v>3366</v>
      </c>
      <c r="D1647" s="190">
        <v>100000</v>
      </c>
      <c r="E1647" s="192">
        <v>0</v>
      </c>
      <c r="F1647" s="190">
        <v>500000</v>
      </c>
      <c r="G1647" s="195">
        <v>500000</v>
      </c>
      <c r="H1647" s="195">
        <v>500000</v>
      </c>
      <c r="I1647" s="212"/>
    </row>
    <row r="1648" spans="1:9" ht="15.75" thickBot="1" x14ac:dyDescent="0.3">
      <c r="A1648" s="188">
        <v>8</v>
      </c>
      <c r="B1648" s="188">
        <v>22020501</v>
      </c>
      <c r="C1648" s="189" t="s">
        <v>3370</v>
      </c>
      <c r="D1648" s="192">
        <v>0</v>
      </c>
      <c r="E1648" s="192">
        <v>0</v>
      </c>
      <c r="F1648" s="190">
        <v>1500000</v>
      </c>
      <c r="G1648" s="195">
        <v>1500000</v>
      </c>
      <c r="H1648" s="195">
        <v>1500000</v>
      </c>
      <c r="I1648" s="212"/>
    </row>
    <row r="1649" spans="1:9" ht="15.75" thickBot="1" x14ac:dyDescent="0.3">
      <c r="A1649" s="188">
        <v>9</v>
      </c>
      <c r="B1649" s="188">
        <v>22021001</v>
      </c>
      <c r="C1649" s="189" t="s">
        <v>3360</v>
      </c>
      <c r="D1649" s="190">
        <v>200000</v>
      </c>
      <c r="E1649" s="190">
        <v>750000</v>
      </c>
      <c r="F1649" s="190">
        <v>500000</v>
      </c>
      <c r="G1649" s="195">
        <v>500000</v>
      </c>
      <c r="H1649" s="195">
        <v>500000</v>
      </c>
      <c r="I1649" s="212"/>
    </row>
    <row r="1650" spans="1:9" ht="15.75" thickBot="1" x14ac:dyDescent="0.3">
      <c r="A1650" s="188">
        <v>10</v>
      </c>
      <c r="B1650" s="188">
        <v>22021003</v>
      </c>
      <c r="C1650" s="189" t="s">
        <v>3376</v>
      </c>
      <c r="D1650" s="190">
        <v>100000</v>
      </c>
      <c r="E1650" s="192">
        <v>0</v>
      </c>
      <c r="F1650" s="190">
        <v>700000</v>
      </c>
      <c r="G1650" s="195">
        <v>500000</v>
      </c>
      <c r="H1650" s="195">
        <v>500000</v>
      </c>
      <c r="I1650" s="212"/>
    </row>
    <row r="1651" spans="1:9" ht="15.75" thickBot="1" x14ac:dyDescent="0.3">
      <c r="A1651" s="188">
        <v>11</v>
      </c>
      <c r="B1651" s="188">
        <v>22021007</v>
      </c>
      <c r="C1651" s="189" t="s">
        <v>3362</v>
      </c>
      <c r="D1651" s="190">
        <v>200000</v>
      </c>
      <c r="E1651" s="190">
        <v>800000</v>
      </c>
      <c r="F1651" s="190">
        <v>800000</v>
      </c>
      <c r="G1651" s="195">
        <v>1000000</v>
      </c>
      <c r="H1651" s="195">
        <v>800000</v>
      </c>
      <c r="I1651" s="212"/>
    </row>
    <row r="1652" spans="1:9" ht="15.75" thickBot="1" x14ac:dyDescent="0.3">
      <c r="A1652" s="1260" t="s">
        <v>365</v>
      </c>
      <c r="B1652" s="1261"/>
      <c r="C1652" s="1262"/>
      <c r="D1652" s="191">
        <v>3500000</v>
      </c>
      <c r="E1652" s="191">
        <v>5000000</v>
      </c>
      <c r="F1652" s="191">
        <v>12000000</v>
      </c>
      <c r="G1652" s="196">
        <v>12000000</v>
      </c>
      <c r="H1652" s="196">
        <f>SUM(H1641:H1651)</f>
        <v>9750000</v>
      </c>
      <c r="I1652" s="212"/>
    </row>
    <row r="1653" spans="1:9" ht="15.75" thickBot="1" x14ac:dyDescent="0.3">
      <c r="A1653" s="187">
        <v>148</v>
      </c>
      <c r="B1653" s="187">
        <v>53500100200</v>
      </c>
      <c r="C1653" s="1257" t="s">
        <v>1723</v>
      </c>
      <c r="D1653" s="1258"/>
      <c r="E1653" s="1258"/>
      <c r="F1653" s="1258"/>
      <c r="G1653" s="1258"/>
      <c r="H1653" s="1259"/>
      <c r="I1653" s="212"/>
    </row>
    <row r="1654" spans="1:9" ht="15.75" thickBot="1" x14ac:dyDescent="0.3">
      <c r="A1654" s="188">
        <v>1</v>
      </c>
      <c r="B1654" s="188">
        <v>22020102</v>
      </c>
      <c r="C1654" s="189" t="s">
        <v>3349</v>
      </c>
      <c r="D1654" s="192">
        <v>0</v>
      </c>
      <c r="E1654" s="190">
        <v>535000</v>
      </c>
      <c r="F1654" s="190">
        <v>1500000</v>
      </c>
      <c r="G1654" s="195">
        <v>3000000</v>
      </c>
      <c r="H1654" s="195">
        <v>2000000</v>
      </c>
      <c r="I1654" s="212"/>
    </row>
    <row r="1655" spans="1:9" ht="15.75" thickBot="1" x14ac:dyDescent="0.3">
      <c r="A1655" s="188">
        <v>2</v>
      </c>
      <c r="B1655" s="188">
        <v>22020201</v>
      </c>
      <c r="C1655" s="189" t="s">
        <v>3363</v>
      </c>
      <c r="D1655" s="192">
        <v>0</v>
      </c>
      <c r="E1655" s="190">
        <v>180000</v>
      </c>
      <c r="F1655" s="190">
        <v>300000</v>
      </c>
      <c r="G1655" s="195">
        <v>500000</v>
      </c>
      <c r="H1655" s="195">
        <v>500000</v>
      </c>
      <c r="I1655" s="212"/>
    </row>
    <row r="1656" spans="1:9" ht="15.75" thickBot="1" x14ac:dyDescent="0.3">
      <c r="A1656" s="188">
        <v>3</v>
      </c>
      <c r="B1656" s="188">
        <v>22020202</v>
      </c>
      <c r="C1656" s="189" t="s">
        <v>3350</v>
      </c>
      <c r="D1656" s="192">
        <v>0</v>
      </c>
      <c r="E1656" s="190">
        <v>50000</v>
      </c>
      <c r="F1656" s="190">
        <v>300000</v>
      </c>
      <c r="G1656" s="195">
        <v>500000</v>
      </c>
      <c r="H1656" s="195">
        <v>500000</v>
      </c>
      <c r="I1656" s="212"/>
    </row>
    <row r="1657" spans="1:9" ht="18.75" thickBot="1" x14ac:dyDescent="0.3">
      <c r="A1657" s="188">
        <v>4</v>
      </c>
      <c r="B1657" s="188">
        <v>22020301</v>
      </c>
      <c r="C1657" s="189" t="s">
        <v>3352</v>
      </c>
      <c r="D1657" s="192">
        <v>0</v>
      </c>
      <c r="E1657" s="190">
        <v>535000</v>
      </c>
      <c r="F1657" s="190">
        <v>600000</v>
      </c>
      <c r="G1657" s="195">
        <v>2000000</v>
      </c>
      <c r="H1657" s="195">
        <v>800000</v>
      </c>
      <c r="I1657" s="212"/>
    </row>
    <row r="1658" spans="1:9" ht="15.75" thickBot="1" x14ac:dyDescent="0.3">
      <c r="A1658" s="188">
        <v>5</v>
      </c>
      <c r="B1658" s="188">
        <v>22020306</v>
      </c>
      <c r="C1658" s="189" t="s">
        <v>3383</v>
      </c>
      <c r="D1658" s="192">
        <v>0</v>
      </c>
      <c r="E1658" s="190">
        <v>45000</v>
      </c>
      <c r="F1658" s="190">
        <v>250000</v>
      </c>
      <c r="G1658" s="195">
        <v>500000</v>
      </c>
      <c r="H1658" s="195">
        <v>500000</v>
      </c>
      <c r="I1658" s="212"/>
    </row>
    <row r="1659" spans="1:9" ht="18.75" thickBot="1" x14ac:dyDescent="0.3">
      <c r="A1659" s="188">
        <v>6</v>
      </c>
      <c r="B1659" s="188">
        <v>22020401</v>
      </c>
      <c r="C1659" s="189" t="s">
        <v>3356</v>
      </c>
      <c r="D1659" s="192">
        <v>0</v>
      </c>
      <c r="E1659" s="190">
        <v>460000</v>
      </c>
      <c r="F1659" s="190">
        <v>600000</v>
      </c>
      <c r="G1659" s="195">
        <v>2000000</v>
      </c>
      <c r="H1659" s="195">
        <v>1800000</v>
      </c>
      <c r="I1659" s="212"/>
    </row>
    <row r="1660" spans="1:9" ht="15.75" thickBot="1" x14ac:dyDescent="0.3">
      <c r="A1660" s="188">
        <v>7</v>
      </c>
      <c r="B1660" s="188">
        <v>22020501</v>
      </c>
      <c r="C1660" s="189" t="s">
        <v>3370</v>
      </c>
      <c r="D1660" s="192">
        <v>0</v>
      </c>
      <c r="E1660" s="190">
        <v>545000</v>
      </c>
      <c r="F1660" s="190">
        <v>750000</v>
      </c>
      <c r="G1660" s="195">
        <v>2500000</v>
      </c>
      <c r="H1660" s="195">
        <v>2000000</v>
      </c>
      <c r="I1660" s="212"/>
    </row>
    <row r="1661" spans="1:9" ht="15.75" thickBot="1" x14ac:dyDescent="0.3">
      <c r="A1661" s="188">
        <v>8</v>
      </c>
      <c r="B1661" s="188">
        <v>22021001</v>
      </c>
      <c r="C1661" s="189" t="s">
        <v>3360</v>
      </c>
      <c r="D1661" s="192">
        <v>0</v>
      </c>
      <c r="E1661" s="190">
        <v>140000</v>
      </c>
      <c r="F1661" s="190">
        <v>400000</v>
      </c>
      <c r="G1661" s="195">
        <v>500000</v>
      </c>
      <c r="H1661" s="195">
        <v>500000</v>
      </c>
      <c r="I1661" s="212"/>
    </row>
    <row r="1662" spans="1:9" ht="15.75" thickBot="1" x14ac:dyDescent="0.3">
      <c r="A1662" s="188">
        <v>9</v>
      </c>
      <c r="B1662" s="188">
        <v>22021007</v>
      </c>
      <c r="C1662" s="189" t="s">
        <v>3362</v>
      </c>
      <c r="D1662" s="192">
        <v>0</v>
      </c>
      <c r="E1662" s="190">
        <v>135000</v>
      </c>
      <c r="F1662" s="190">
        <v>300000</v>
      </c>
      <c r="G1662" s="195">
        <v>500000</v>
      </c>
      <c r="H1662" s="195">
        <v>500000</v>
      </c>
      <c r="I1662" s="212"/>
    </row>
    <row r="1663" spans="1:9" ht="15.75" thickBot="1" x14ac:dyDescent="0.3">
      <c r="A1663" s="1260" t="s">
        <v>365</v>
      </c>
      <c r="B1663" s="1261"/>
      <c r="C1663" s="1262"/>
      <c r="D1663" s="193">
        <v>0</v>
      </c>
      <c r="E1663" s="191">
        <v>2625000</v>
      </c>
      <c r="F1663" s="191">
        <v>5000000</v>
      </c>
      <c r="G1663" s="196">
        <v>12000000</v>
      </c>
      <c r="H1663" s="196">
        <f>SUM(H1654:H1662)</f>
        <v>9100000</v>
      </c>
      <c r="I1663" s="212"/>
    </row>
    <row r="1664" spans="1:9" ht="15" customHeight="1" thickBot="1" x14ac:dyDescent="0.3">
      <c r="A1664" s="187">
        <v>149</v>
      </c>
      <c r="B1664" s="187">
        <v>23800100600</v>
      </c>
      <c r="C1664" s="1257" t="s">
        <v>3170</v>
      </c>
      <c r="D1664" s="1258"/>
      <c r="E1664" s="1258"/>
      <c r="F1664" s="1258"/>
      <c r="G1664" s="1258"/>
      <c r="H1664" s="1258"/>
      <c r="I1664" s="212"/>
    </row>
    <row r="1665" spans="1:9" ht="15.75" thickBot="1" x14ac:dyDescent="0.3">
      <c r="A1665" s="188">
        <v>1</v>
      </c>
      <c r="B1665" s="188">
        <v>22020102</v>
      </c>
      <c r="C1665" s="189" t="s">
        <v>3349</v>
      </c>
      <c r="D1665" s="192">
        <v>0</v>
      </c>
      <c r="E1665" s="190">
        <v>5240000</v>
      </c>
      <c r="F1665" s="190">
        <v>5500000</v>
      </c>
      <c r="G1665" s="195">
        <v>6500000</v>
      </c>
      <c r="H1665" s="195">
        <v>5500000</v>
      </c>
      <c r="I1665" s="212"/>
    </row>
    <row r="1666" spans="1:9" ht="15.75" thickBot="1" x14ac:dyDescent="0.3">
      <c r="A1666" s="188">
        <v>2</v>
      </c>
      <c r="B1666" s="188">
        <v>22020201</v>
      </c>
      <c r="C1666" s="189" t="s">
        <v>3363</v>
      </c>
      <c r="D1666" s="192">
        <v>0</v>
      </c>
      <c r="E1666" s="190">
        <v>360000</v>
      </c>
      <c r="F1666" s="190">
        <v>500000</v>
      </c>
      <c r="G1666" s="195">
        <v>500000</v>
      </c>
      <c r="H1666" s="195">
        <v>500000</v>
      </c>
      <c r="I1666" s="212"/>
    </row>
    <row r="1667" spans="1:9" ht="15.75" thickBot="1" x14ac:dyDescent="0.3">
      <c r="A1667" s="188">
        <v>3</v>
      </c>
      <c r="B1667" s="188">
        <v>22020202</v>
      </c>
      <c r="C1667" s="189" t="s">
        <v>3350</v>
      </c>
      <c r="D1667" s="192">
        <v>0</v>
      </c>
      <c r="E1667" s="190">
        <v>560000</v>
      </c>
      <c r="F1667" s="190">
        <v>600000</v>
      </c>
      <c r="G1667" s="195">
        <v>600000</v>
      </c>
      <c r="H1667" s="195">
        <v>600000</v>
      </c>
      <c r="I1667" s="212"/>
    </row>
    <row r="1668" spans="1:9" ht="18.75" thickBot="1" x14ac:dyDescent="0.3">
      <c r="A1668" s="188">
        <v>4</v>
      </c>
      <c r="B1668" s="188">
        <v>22020301</v>
      </c>
      <c r="C1668" s="189" t="s">
        <v>3352</v>
      </c>
      <c r="D1668" s="192">
        <v>0</v>
      </c>
      <c r="E1668" s="190">
        <v>1092000</v>
      </c>
      <c r="F1668" s="190">
        <v>1200000</v>
      </c>
      <c r="G1668" s="195">
        <v>1200000</v>
      </c>
      <c r="H1668" s="195">
        <v>1200000</v>
      </c>
      <c r="I1668" s="212"/>
    </row>
    <row r="1669" spans="1:9" ht="15.75" thickBot="1" x14ac:dyDescent="0.3">
      <c r="A1669" s="188">
        <v>5</v>
      </c>
      <c r="B1669" s="188">
        <v>22020306</v>
      </c>
      <c r="C1669" s="189" t="s">
        <v>3383</v>
      </c>
      <c r="D1669" s="192">
        <v>0</v>
      </c>
      <c r="E1669" s="190">
        <v>690000</v>
      </c>
      <c r="F1669" s="190">
        <v>800000</v>
      </c>
      <c r="G1669" s="195">
        <v>800000</v>
      </c>
      <c r="H1669" s="195">
        <v>800000</v>
      </c>
      <c r="I1669" s="212"/>
    </row>
    <row r="1670" spans="1:9" ht="18.75" thickBot="1" x14ac:dyDescent="0.3">
      <c r="A1670" s="188">
        <v>6</v>
      </c>
      <c r="B1670" s="188">
        <v>22020401</v>
      </c>
      <c r="C1670" s="189" t="s">
        <v>3356</v>
      </c>
      <c r="D1670" s="192">
        <v>0</v>
      </c>
      <c r="E1670" s="190">
        <v>1345000</v>
      </c>
      <c r="F1670" s="190">
        <v>1500000</v>
      </c>
      <c r="G1670" s="195">
        <v>2500000</v>
      </c>
      <c r="H1670" s="195">
        <v>1750000</v>
      </c>
      <c r="I1670" s="212"/>
    </row>
    <row r="1671" spans="1:9" ht="15.75" thickBot="1" x14ac:dyDescent="0.3">
      <c r="A1671" s="188">
        <v>7</v>
      </c>
      <c r="B1671" s="188">
        <v>22020402</v>
      </c>
      <c r="C1671" s="189" t="s">
        <v>3366</v>
      </c>
      <c r="D1671" s="192">
        <v>0</v>
      </c>
      <c r="E1671" s="190">
        <v>685000</v>
      </c>
      <c r="F1671" s="190">
        <v>800000</v>
      </c>
      <c r="G1671" s="195">
        <v>800000</v>
      </c>
      <c r="H1671" s="195">
        <v>800000</v>
      </c>
      <c r="I1671" s="212"/>
    </row>
    <row r="1672" spans="1:9" ht="15.75" thickBot="1" x14ac:dyDescent="0.3">
      <c r="A1672" s="188">
        <v>8</v>
      </c>
      <c r="B1672" s="188">
        <v>22020501</v>
      </c>
      <c r="C1672" s="189" t="s">
        <v>3370</v>
      </c>
      <c r="D1672" s="192">
        <v>0</v>
      </c>
      <c r="E1672" s="190">
        <v>2715000</v>
      </c>
      <c r="F1672" s="190">
        <v>3000000</v>
      </c>
      <c r="G1672" s="195">
        <v>4000000</v>
      </c>
      <c r="H1672" s="195">
        <v>4000000</v>
      </c>
      <c r="I1672" s="212"/>
    </row>
    <row r="1673" spans="1:9" ht="15.75" thickBot="1" x14ac:dyDescent="0.3">
      <c r="A1673" s="188">
        <v>9</v>
      </c>
      <c r="B1673" s="188">
        <v>22021001</v>
      </c>
      <c r="C1673" s="189" t="s">
        <v>3360</v>
      </c>
      <c r="D1673" s="192">
        <v>0</v>
      </c>
      <c r="E1673" s="190">
        <v>275000</v>
      </c>
      <c r="F1673" s="190">
        <v>300000</v>
      </c>
      <c r="G1673" s="195">
        <v>300000</v>
      </c>
      <c r="H1673" s="195">
        <v>300000</v>
      </c>
      <c r="I1673" s="212"/>
    </row>
    <row r="1674" spans="1:9" ht="15.75" thickBot="1" x14ac:dyDescent="0.3">
      <c r="A1674" s="188">
        <v>10</v>
      </c>
      <c r="B1674" s="188">
        <v>22021007</v>
      </c>
      <c r="C1674" s="189" t="s">
        <v>3362</v>
      </c>
      <c r="D1674" s="192">
        <v>0</v>
      </c>
      <c r="E1674" s="190">
        <v>705000</v>
      </c>
      <c r="F1674" s="190">
        <v>800000</v>
      </c>
      <c r="G1674" s="195">
        <v>800000</v>
      </c>
      <c r="H1674" s="195">
        <v>800000</v>
      </c>
      <c r="I1674" s="212"/>
    </row>
    <row r="1675" spans="1:9" ht="15.75" thickBot="1" x14ac:dyDescent="0.3">
      <c r="A1675" s="1260" t="s">
        <v>365</v>
      </c>
      <c r="B1675" s="1261"/>
      <c r="C1675" s="1262"/>
      <c r="D1675" s="193">
        <v>0</v>
      </c>
      <c r="E1675" s="191">
        <v>13667000</v>
      </c>
      <c r="F1675" s="191">
        <v>15000000</v>
      </c>
      <c r="G1675" s="196">
        <v>18000000</v>
      </c>
      <c r="H1675" s="196">
        <f>SUM(H1665:H1674)</f>
        <v>16250000</v>
      </c>
      <c r="I1675" s="212"/>
    </row>
    <row r="1676" spans="1:9" ht="15.75" thickBot="1" x14ac:dyDescent="0.3">
      <c r="A1676" s="187">
        <v>150</v>
      </c>
      <c r="B1676" s="187">
        <v>22000100400</v>
      </c>
      <c r="C1676" s="1257" t="s">
        <v>3163</v>
      </c>
      <c r="D1676" s="1258"/>
      <c r="E1676" s="1258"/>
      <c r="F1676" s="1258"/>
      <c r="G1676" s="1258"/>
      <c r="H1676" s="1258"/>
      <c r="I1676" s="212"/>
    </row>
    <row r="1677" spans="1:9" ht="15.75" thickBot="1" x14ac:dyDescent="0.3">
      <c r="A1677" s="188">
        <v>1</v>
      </c>
      <c r="B1677" s="188">
        <v>22020102</v>
      </c>
      <c r="C1677" s="189" t="s">
        <v>3349</v>
      </c>
      <c r="D1677" s="192">
        <v>0</v>
      </c>
      <c r="E1677" s="190">
        <v>1200000</v>
      </c>
      <c r="F1677" s="190">
        <v>2000000</v>
      </c>
      <c r="G1677" s="195">
        <v>2000000</v>
      </c>
      <c r="H1677" s="195">
        <v>2000000</v>
      </c>
      <c r="I1677" s="212"/>
    </row>
    <row r="1678" spans="1:9" ht="15.75" thickBot="1" x14ac:dyDescent="0.3">
      <c r="A1678" s="188">
        <v>2</v>
      </c>
      <c r="B1678" s="188">
        <v>22020202</v>
      </c>
      <c r="C1678" s="189" t="s">
        <v>3350</v>
      </c>
      <c r="D1678" s="192">
        <v>0</v>
      </c>
      <c r="E1678" s="190">
        <v>800000</v>
      </c>
      <c r="F1678" s="190">
        <v>1200000</v>
      </c>
      <c r="G1678" s="195">
        <v>1200000</v>
      </c>
      <c r="H1678" s="195">
        <v>1200000</v>
      </c>
      <c r="I1678" s="212"/>
    </row>
    <row r="1679" spans="1:9" ht="18.75" thickBot="1" x14ac:dyDescent="0.3">
      <c r="A1679" s="188">
        <v>3</v>
      </c>
      <c r="B1679" s="188">
        <v>22020301</v>
      </c>
      <c r="C1679" s="189" t="s">
        <v>3352</v>
      </c>
      <c r="D1679" s="192">
        <v>0</v>
      </c>
      <c r="E1679" s="190">
        <v>725000</v>
      </c>
      <c r="F1679" s="190">
        <v>1000000</v>
      </c>
      <c r="G1679" s="195">
        <v>1000000</v>
      </c>
      <c r="H1679" s="195">
        <v>1000000</v>
      </c>
      <c r="I1679" s="212"/>
    </row>
    <row r="1680" spans="1:9" ht="15.75" thickBot="1" x14ac:dyDescent="0.3">
      <c r="A1680" s="188">
        <v>4</v>
      </c>
      <c r="B1680" s="188">
        <v>22020305</v>
      </c>
      <c r="C1680" s="189" t="s">
        <v>3355</v>
      </c>
      <c r="D1680" s="192">
        <v>0</v>
      </c>
      <c r="E1680" s="190">
        <v>550000</v>
      </c>
      <c r="F1680" s="190">
        <v>900000</v>
      </c>
      <c r="G1680" s="195">
        <v>900000</v>
      </c>
      <c r="H1680" s="195">
        <v>900000</v>
      </c>
      <c r="I1680" s="212"/>
    </row>
    <row r="1681" spans="1:9" ht="18.75" thickBot="1" x14ac:dyDescent="0.3">
      <c r="A1681" s="188">
        <v>5</v>
      </c>
      <c r="B1681" s="188">
        <v>22020401</v>
      </c>
      <c r="C1681" s="189" t="s">
        <v>3356</v>
      </c>
      <c r="D1681" s="192">
        <v>0</v>
      </c>
      <c r="E1681" s="190">
        <v>445000</v>
      </c>
      <c r="F1681" s="190">
        <v>600000</v>
      </c>
      <c r="G1681" s="195">
        <v>600000</v>
      </c>
      <c r="H1681" s="195">
        <v>600000</v>
      </c>
      <c r="I1681" s="212"/>
    </row>
    <row r="1682" spans="1:9" ht="15.75" thickBot="1" x14ac:dyDescent="0.3">
      <c r="A1682" s="188">
        <v>6</v>
      </c>
      <c r="B1682" s="188">
        <v>22020402</v>
      </c>
      <c r="C1682" s="189" t="s">
        <v>3366</v>
      </c>
      <c r="D1682" s="192">
        <v>0</v>
      </c>
      <c r="E1682" s="190">
        <v>180000</v>
      </c>
      <c r="F1682" s="190">
        <v>300000</v>
      </c>
      <c r="G1682" s="195">
        <v>300000</v>
      </c>
      <c r="H1682" s="195">
        <v>300000</v>
      </c>
      <c r="I1682" s="212"/>
    </row>
    <row r="1683" spans="1:9" ht="15.75" thickBot="1" x14ac:dyDescent="0.3">
      <c r="A1683" s="188">
        <v>7</v>
      </c>
      <c r="B1683" s="188">
        <v>22020501</v>
      </c>
      <c r="C1683" s="189" t="s">
        <v>3370</v>
      </c>
      <c r="D1683" s="192">
        <v>0</v>
      </c>
      <c r="E1683" s="190">
        <v>1800500</v>
      </c>
      <c r="F1683" s="190">
        <v>2300000</v>
      </c>
      <c r="G1683" s="195">
        <v>2300000</v>
      </c>
      <c r="H1683" s="195">
        <v>2300000</v>
      </c>
      <c r="I1683" s="212"/>
    </row>
    <row r="1684" spans="1:9" ht="15.75" thickBot="1" x14ac:dyDescent="0.3">
      <c r="A1684" s="188">
        <v>8</v>
      </c>
      <c r="B1684" s="188">
        <v>22020712</v>
      </c>
      <c r="C1684" s="189" t="s">
        <v>3381</v>
      </c>
      <c r="D1684" s="192">
        <v>0</v>
      </c>
      <c r="E1684" s="190">
        <v>100000</v>
      </c>
      <c r="F1684" s="190">
        <v>200000</v>
      </c>
      <c r="G1684" s="195">
        <v>200000</v>
      </c>
      <c r="H1684" s="195">
        <v>200000</v>
      </c>
      <c r="I1684" s="212"/>
    </row>
    <row r="1685" spans="1:9" ht="15.75" thickBot="1" x14ac:dyDescent="0.3">
      <c r="A1685" s="188">
        <v>9</v>
      </c>
      <c r="B1685" s="188">
        <v>22021001</v>
      </c>
      <c r="C1685" s="189" t="s">
        <v>3360</v>
      </c>
      <c r="D1685" s="192">
        <v>0</v>
      </c>
      <c r="E1685" s="190">
        <v>999500</v>
      </c>
      <c r="F1685" s="190">
        <v>1800000</v>
      </c>
      <c r="G1685" s="195">
        <v>1800000</v>
      </c>
      <c r="H1685" s="195">
        <v>1800000</v>
      </c>
      <c r="I1685" s="212"/>
    </row>
    <row r="1686" spans="1:9" ht="15.75" thickBot="1" x14ac:dyDescent="0.3">
      <c r="A1686" s="188">
        <v>10</v>
      </c>
      <c r="B1686" s="188">
        <v>22021007</v>
      </c>
      <c r="C1686" s="189" t="s">
        <v>3362</v>
      </c>
      <c r="D1686" s="192">
        <v>0</v>
      </c>
      <c r="E1686" s="190">
        <v>1200000</v>
      </c>
      <c r="F1686" s="190">
        <v>1700000</v>
      </c>
      <c r="G1686" s="195">
        <v>1700000</v>
      </c>
      <c r="H1686" s="195">
        <v>1700000</v>
      </c>
      <c r="I1686" s="212"/>
    </row>
    <row r="1687" spans="1:9" ht="15.75" thickBot="1" x14ac:dyDescent="0.3">
      <c r="A1687" s="1260" t="s">
        <v>365</v>
      </c>
      <c r="B1687" s="1261"/>
      <c r="C1687" s="1262"/>
      <c r="D1687" s="193">
        <v>0</v>
      </c>
      <c r="E1687" s="191">
        <v>8000000</v>
      </c>
      <c r="F1687" s="191">
        <v>12000000</v>
      </c>
      <c r="G1687" s="196">
        <v>12000000</v>
      </c>
      <c r="H1687" s="196">
        <f>SUM(H1677:H1686)</f>
        <v>12000000</v>
      </c>
      <c r="I1687" s="212"/>
    </row>
    <row r="1688" spans="1:9" ht="15.75" thickBot="1" x14ac:dyDescent="0.3">
      <c r="A1688" s="187">
        <v>151</v>
      </c>
      <c r="B1688" s="187">
        <v>52100200100</v>
      </c>
      <c r="C1688" s="1257" t="s">
        <v>371</v>
      </c>
      <c r="D1688" s="1258"/>
      <c r="E1688" s="1258"/>
      <c r="F1688" s="1258"/>
      <c r="G1688" s="1258"/>
      <c r="H1688" s="1258"/>
      <c r="I1688" s="212"/>
    </row>
    <row r="1689" spans="1:9" ht="15.75" thickBot="1" x14ac:dyDescent="0.3">
      <c r="A1689" s="188">
        <v>1</v>
      </c>
      <c r="B1689" s="188">
        <v>22020102</v>
      </c>
      <c r="C1689" s="189" t="s">
        <v>3349</v>
      </c>
      <c r="D1689" s="192">
        <v>0</v>
      </c>
      <c r="E1689" s="192">
        <v>0</v>
      </c>
      <c r="F1689" s="192">
        <v>0</v>
      </c>
      <c r="G1689" s="195">
        <v>5000000</v>
      </c>
      <c r="H1689" s="195">
        <v>3000000</v>
      </c>
      <c r="I1689" s="212"/>
    </row>
    <row r="1690" spans="1:9" ht="15.75" thickBot="1" x14ac:dyDescent="0.3">
      <c r="A1690" s="188">
        <v>2</v>
      </c>
      <c r="B1690" s="188">
        <v>22020201</v>
      </c>
      <c r="C1690" s="189" t="s">
        <v>3363</v>
      </c>
      <c r="D1690" s="192">
        <v>0</v>
      </c>
      <c r="E1690" s="192">
        <v>0</v>
      </c>
      <c r="F1690" s="192">
        <v>0</v>
      </c>
      <c r="G1690" s="195">
        <v>100000</v>
      </c>
      <c r="H1690" s="195">
        <v>100000</v>
      </c>
      <c r="I1690" s="212"/>
    </row>
    <row r="1691" spans="1:9" ht="15.75" thickBot="1" x14ac:dyDescent="0.3">
      <c r="A1691" s="188">
        <v>3</v>
      </c>
      <c r="B1691" s="188">
        <v>22020202</v>
      </c>
      <c r="C1691" s="189" t="s">
        <v>3350</v>
      </c>
      <c r="D1691" s="192">
        <v>0</v>
      </c>
      <c r="E1691" s="192">
        <v>0</v>
      </c>
      <c r="F1691" s="192">
        <v>0</v>
      </c>
      <c r="G1691" s="195">
        <v>450000</v>
      </c>
      <c r="H1691" s="195">
        <v>450000</v>
      </c>
      <c r="I1691" s="212"/>
    </row>
    <row r="1692" spans="1:9" ht="18.75" thickBot="1" x14ac:dyDescent="0.3">
      <c r="A1692" s="188">
        <v>4</v>
      </c>
      <c r="B1692" s="188">
        <v>22020301</v>
      </c>
      <c r="C1692" s="189" t="s">
        <v>3352</v>
      </c>
      <c r="D1692" s="192">
        <v>0</v>
      </c>
      <c r="E1692" s="192">
        <v>0</v>
      </c>
      <c r="F1692" s="192">
        <v>0</v>
      </c>
      <c r="G1692" s="195">
        <v>1650000</v>
      </c>
      <c r="H1692" s="195">
        <v>1650000</v>
      </c>
      <c r="I1692" s="212"/>
    </row>
    <row r="1693" spans="1:9" ht="15.75" thickBot="1" x14ac:dyDescent="0.3">
      <c r="A1693" s="188">
        <v>5</v>
      </c>
      <c r="B1693" s="188">
        <v>22020303</v>
      </c>
      <c r="C1693" s="189" t="s">
        <v>3353</v>
      </c>
      <c r="D1693" s="192">
        <v>0</v>
      </c>
      <c r="E1693" s="192">
        <v>0</v>
      </c>
      <c r="F1693" s="192">
        <v>0</v>
      </c>
      <c r="G1693" s="195">
        <v>60000</v>
      </c>
      <c r="H1693" s="195">
        <v>60000</v>
      </c>
      <c r="I1693" s="212"/>
    </row>
    <row r="1694" spans="1:9" ht="18.75" thickBot="1" x14ac:dyDescent="0.3">
      <c r="A1694" s="188">
        <v>6</v>
      </c>
      <c r="B1694" s="188">
        <v>22020401</v>
      </c>
      <c r="C1694" s="189" t="s">
        <v>3356</v>
      </c>
      <c r="D1694" s="192">
        <v>0</v>
      </c>
      <c r="E1694" s="192">
        <v>0</v>
      </c>
      <c r="F1694" s="192">
        <v>0</v>
      </c>
      <c r="G1694" s="195">
        <v>1640000</v>
      </c>
      <c r="H1694" s="195">
        <v>1640000</v>
      </c>
      <c r="I1694" s="212"/>
    </row>
    <row r="1695" spans="1:9" ht="15.75" thickBot="1" x14ac:dyDescent="0.3">
      <c r="A1695" s="188">
        <v>7</v>
      </c>
      <c r="B1695" s="188">
        <v>22020402</v>
      </c>
      <c r="C1695" s="189" t="s">
        <v>3366</v>
      </c>
      <c r="D1695" s="192">
        <v>0</v>
      </c>
      <c r="E1695" s="192">
        <v>0</v>
      </c>
      <c r="F1695" s="192">
        <v>0</v>
      </c>
      <c r="G1695" s="195">
        <v>300000</v>
      </c>
      <c r="H1695" s="195">
        <v>300000</v>
      </c>
      <c r="I1695" s="212"/>
    </row>
    <row r="1696" spans="1:9" ht="15.75" thickBot="1" x14ac:dyDescent="0.3">
      <c r="A1696" s="188">
        <v>8</v>
      </c>
      <c r="B1696" s="188">
        <v>22020501</v>
      </c>
      <c r="C1696" s="189" t="s">
        <v>3370</v>
      </c>
      <c r="D1696" s="192">
        <v>0</v>
      </c>
      <c r="E1696" s="192">
        <v>0</v>
      </c>
      <c r="F1696" s="192">
        <v>0</v>
      </c>
      <c r="G1696" s="195">
        <v>2000000</v>
      </c>
      <c r="H1696" s="195">
        <v>2000000</v>
      </c>
      <c r="I1696" s="212"/>
    </row>
    <row r="1697" spans="1:9" ht="15.75" thickBot="1" x14ac:dyDescent="0.3">
      <c r="A1697" s="188">
        <v>9</v>
      </c>
      <c r="B1697" s="188">
        <v>22021001</v>
      </c>
      <c r="C1697" s="189" t="s">
        <v>3360</v>
      </c>
      <c r="D1697" s="192">
        <v>0</v>
      </c>
      <c r="E1697" s="192">
        <v>0</v>
      </c>
      <c r="F1697" s="192">
        <v>0</v>
      </c>
      <c r="G1697" s="195">
        <v>200000</v>
      </c>
      <c r="H1697" s="195">
        <v>200000</v>
      </c>
      <c r="I1697" s="212"/>
    </row>
    <row r="1698" spans="1:9" ht="15.75" thickBot="1" x14ac:dyDescent="0.3">
      <c r="A1698" s="188">
        <v>10</v>
      </c>
      <c r="B1698" s="188">
        <v>22021003</v>
      </c>
      <c r="C1698" s="189" t="s">
        <v>3376</v>
      </c>
      <c r="D1698" s="192">
        <v>0</v>
      </c>
      <c r="E1698" s="192">
        <v>0</v>
      </c>
      <c r="F1698" s="192">
        <v>0</v>
      </c>
      <c r="G1698" s="195">
        <v>250000</v>
      </c>
      <c r="H1698" s="195">
        <v>250000</v>
      </c>
      <c r="I1698" s="212"/>
    </row>
    <row r="1699" spans="1:9" ht="15.75" thickBot="1" x14ac:dyDescent="0.3">
      <c r="A1699" s="188">
        <v>11</v>
      </c>
      <c r="B1699" s="188">
        <v>22021007</v>
      </c>
      <c r="C1699" s="189" t="s">
        <v>3362</v>
      </c>
      <c r="D1699" s="192">
        <v>0</v>
      </c>
      <c r="E1699" s="192">
        <v>0</v>
      </c>
      <c r="F1699" s="192">
        <v>0</v>
      </c>
      <c r="G1699" s="195">
        <v>350000</v>
      </c>
      <c r="H1699" s="195">
        <v>350000</v>
      </c>
      <c r="I1699" s="212"/>
    </row>
    <row r="1700" spans="1:9" ht="15.75" thickBot="1" x14ac:dyDescent="0.3">
      <c r="A1700" s="1260" t="s">
        <v>365</v>
      </c>
      <c r="B1700" s="1261"/>
      <c r="C1700" s="1262"/>
      <c r="D1700" s="193">
        <v>0</v>
      </c>
      <c r="E1700" s="193">
        <v>0</v>
      </c>
      <c r="F1700" s="193">
        <v>0</v>
      </c>
      <c r="G1700" s="196">
        <v>12000000</v>
      </c>
      <c r="H1700" s="196">
        <f>SUM(H1689:H1699)</f>
        <v>10000000</v>
      </c>
      <c r="I1700" s="212"/>
    </row>
    <row r="1701" spans="1:9" ht="15" customHeight="1" thickBot="1" x14ac:dyDescent="0.3">
      <c r="A1701" s="187">
        <v>152</v>
      </c>
      <c r="B1701" s="187">
        <v>25200100100</v>
      </c>
      <c r="C1701" s="1257" t="s">
        <v>1569</v>
      </c>
      <c r="D1701" s="1258"/>
      <c r="E1701" s="1258"/>
      <c r="F1701" s="1258"/>
      <c r="G1701" s="1258"/>
      <c r="H1701" s="1258"/>
      <c r="I1701" s="212"/>
    </row>
    <row r="1702" spans="1:9" ht="15.75" thickBot="1" x14ac:dyDescent="0.3">
      <c r="A1702" s="188">
        <v>1</v>
      </c>
      <c r="B1702" s="188">
        <v>22020102</v>
      </c>
      <c r="C1702" s="189" t="s">
        <v>3349</v>
      </c>
      <c r="D1702" s="192">
        <v>0</v>
      </c>
      <c r="E1702" s="192">
        <v>0</v>
      </c>
      <c r="F1702" s="190">
        <v>1500000</v>
      </c>
      <c r="G1702" s="195">
        <v>4500000</v>
      </c>
      <c r="H1702" s="195">
        <v>4100000</v>
      </c>
      <c r="I1702" s="212"/>
    </row>
    <row r="1703" spans="1:9" ht="15.75" thickBot="1" x14ac:dyDescent="0.3">
      <c r="A1703" s="188">
        <v>2</v>
      </c>
      <c r="B1703" s="188">
        <v>22020201</v>
      </c>
      <c r="C1703" s="189" t="s">
        <v>3363</v>
      </c>
      <c r="D1703" s="192">
        <v>0</v>
      </c>
      <c r="E1703" s="192">
        <v>0</v>
      </c>
      <c r="F1703" s="192">
        <v>0</v>
      </c>
      <c r="G1703" s="195">
        <v>800000</v>
      </c>
      <c r="H1703" s="195">
        <v>800000</v>
      </c>
      <c r="I1703" s="212"/>
    </row>
    <row r="1704" spans="1:9" ht="15.75" thickBot="1" x14ac:dyDescent="0.3">
      <c r="A1704" s="188">
        <v>3</v>
      </c>
      <c r="B1704" s="188">
        <v>22020202</v>
      </c>
      <c r="C1704" s="189" t="s">
        <v>3350</v>
      </c>
      <c r="D1704" s="192">
        <v>0</v>
      </c>
      <c r="E1704" s="192">
        <v>0</v>
      </c>
      <c r="F1704" s="190">
        <v>1300000</v>
      </c>
      <c r="G1704" s="195">
        <v>500000</v>
      </c>
      <c r="H1704" s="195">
        <v>500000</v>
      </c>
      <c r="I1704" s="212"/>
    </row>
    <row r="1705" spans="1:9" ht="18.75" thickBot="1" x14ac:dyDescent="0.3">
      <c r="A1705" s="188">
        <v>4</v>
      </c>
      <c r="B1705" s="188">
        <v>22020301</v>
      </c>
      <c r="C1705" s="189" t="s">
        <v>3352</v>
      </c>
      <c r="D1705" s="192">
        <v>0</v>
      </c>
      <c r="E1705" s="192">
        <v>0</v>
      </c>
      <c r="F1705" s="190">
        <v>200000</v>
      </c>
      <c r="G1705" s="195">
        <v>1500000</v>
      </c>
      <c r="H1705" s="195">
        <v>1500000</v>
      </c>
      <c r="I1705" s="212"/>
    </row>
    <row r="1706" spans="1:9" ht="15.75" thickBot="1" x14ac:dyDescent="0.3">
      <c r="A1706" s="188">
        <v>5</v>
      </c>
      <c r="B1706" s="188">
        <v>22020305</v>
      </c>
      <c r="C1706" s="189" t="s">
        <v>3355</v>
      </c>
      <c r="D1706" s="192">
        <v>0</v>
      </c>
      <c r="E1706" s="192">
        <v>0</v>
      </c>
      <c r="F1706" s="190">
        <v>1200000</v>
      </c>
      <c r="G1706" s="195">
        <v>1000000</v>
      </c>
      <c r="H1706" s="195">
        <v>1000000</v>
      </c>
      <c r="I1706" s="212"/>
    </row>
    <row r="1707" spans="1:9" ht="18.75" thickBot="1" x14ac:dyDescent="0.3">
      <c r="A1707" s="188">
        <v>6</v>
      </c>
      <c r="B1707" s="188">
        <v>22020401</v>
      </c>
      <c r="C1707" s="189" t="s">
        <v>3356</v>
      </c>
      <c r="D1707" s="192">
        <v>0</v>
      </c>
      <c r="E1707" s="192">
        <v>0</v>
      </c>
      <c r="F1707" s="190">
        <v>800000</v>
      </c>
      <c r="G1707" s="195">
        <v>2000000</v>
      </c>
      <c r="H1707" s="195">
        <v>2000000</v>
      </c>
      <c r="I1707" s="212"/>
    </row>
    <row r="1708" spans="1:9" ht="15.75" thickBot="1" x14ac:dyDescent="0.3">
      <c r="A1708" s="188">
        <v>7</v>
      </c>
      <c r="B1708" s="188">
        <v>22020402</v>
      </c>
      <c r="C1708" s="189" t="s">
        <v>3366</v>
      </c>
      <c r="D1708" s="192">
        <v>0</v>
      </c>
      <c r="E1708" s="192">
        <v>0</v>
      </c>
      <c r="F1708" s="190">
        <v>1000000</v>
      </c>
      <c r="G1708" s="195">
        <v>1000000</v>
      </c>
      <c r="H1708" s="195">
        <v>1000000</v>
      </c>
      <c r="I1708" s="212"/>
    </row>
    <row r="1709" spans="1:9" ht="15.75" thickBot="1" x14ac:dyDescent="0.3">
      <c r="A1709" s="188">
        <v>8</v>
      </c>
      <c r="B1709" s="188">
        <v>22020501</v>
      </c>
      <c r="C1709" s="189" t="s">
        <v>3370</v>
      </c>
      <c r="D1709" s="192">
        <v>0</v>
      </c>
      <c r="E1709" s="192">
        <v>0</v>
      </c>
      <c r="F1709" s="190">
        <v>500000</v>
      </c>
      <c r="G1709" s="195">
        <v>2000000</v>
      </c>
      <c r="H1709" s="195">
        <v>2000000</v>
      </c>
      <c r="I1709" s="212"/>
    </row>
    <row r="1710" spans="1:9" ht="15.75" thickBot="1" x14ac:dyDescent="0.3">
      <c r="A1710" s="188">
        <v>9</v>
      </c>
      <c r="B1710" s="188">
        <v>22021001</v>
      </c>
      <c r="C1710" s="189" t="s">
        <v>3360</v>
      </c>
      <c r="D1710" s="192">
        <v>0</v>
      </c>
      <c r="E1710" s="192">
        <v>0</v>
      </c>
      <c r="F1710" s="192">
        <v>0</v>
      </c>
      <c r="G1710" s="195">
        <v>1200000</v>
      </c>
      <c r="H1710" s="195">
        <v>1200000</v>
      </c>
      <c r="I1710" s="212"/>
    </row>
    <row r="1711" spans="1:9" ht="15.75" thickBot="1" x14ac:dyDescent="0.3">
      <c r="A1711" s="188">
        <v>10</v>
      </c>
      <c r="B1711" s="188">
        <v>22021007</v>
      </c>
      <c r="C1711" s="189" t="s">
        <v>3362</v>
      </c>
      <c r="D1711" s="192">
        <v>0</v>
      </c>
      <c r="E1711" s="192">
        <v>0</v>
      </c>
      <c r="F1711" s="190">
        <v>1500000</v>
      </c>
      <c r="G1711" s="195">
        <v>1500000</v>
      </c>
      <c r="H1711" s="195">
        <v>1500000</v>
      </c>
      <c r="I1711" s="212"/>
    </row>
    <row r="1712" spans="1:9" ht="15.75" thickBot="1" x14ac:dyDescent="0.3">
      <c r="A1712" s="1260" t="s">
        <v>365</v>
      </c>
      <c r="B1712" s="1261"/>
      <c r="C1712" s="1262"/>
      <c r="D1712" s="193">
        <v>0</v>
      </c>
      <c r="E1712" s="193">
        <v>0</v>
      </c>
      <c r="F1712" s="191">
        <v>8000000</v>
      </c>
      <c r="G1712" s="196">
        <v>16000000</v>
      </c>
      <c r="H1712" s="196">
        <f>SUM(H1702:H1711)</f>
        <v>15600000</v>
      </c>
      <c r="I1712" s="212"/>
    </row>
    <row r="1713" spans="1:9" ht="15" customHeight="1" thickBot="1" x14ac:dyDescent="0.3">
      <c r="A1713" s="187">
        <v>153</v>
      </c>
      <c r="B1713" s="187">
        <v>11105200100</v>
      </c>
      <c r="C1713" s="1257" t="s">
        <v>438</v>
      </c>
      <c r="D1713" s="1258"/>
      <c r="E1713" s="1258"/>
      <c r="F1713" s="1258"/>
      <c r="G1713" s="1258"/>
      <c r="H1713" s="1258"/>
      <c r="I1713" s="212"/>
    </row>
    <row r="1714" spans="1:9" ht="15.75" thickBot="1" x14ac:dyDescent="0.3">
      <c r="A1714" s="188">
        <v>1</v>
      </c>
      <c r="B1714" s="188">
        <v>22020102</v>
      </c>
      <c r="C1714" s="189" t="s">
        <v>3349</v>
      </c>
      <c r="D1714" s="192">
        <v>0</v>
      </c>
      <c r="E1714" s="192">
        <v>0</v>
      </c>
      <c r="F1714" s="190">
        <v>200000</v>
      </c>
      <c r="G1714" s="195">
        <v>3000000</v>
      </c>
      <c r="H1714" s="195">
        <v>2000000</v>
      </c>
      <c r="I1714" s="212"/>
    </row>
    <row r="1715" spans="1:9" ht="15.75" thickBot="1" x14ac:dyDescent="0.3">
      <c r="A1715" s="188">
        <v>2</v>
      </c>
      <c r="B1715" s="188">
        <v>22020201</v>
      </c>
      <c r="C1715" s="189" t="s">
        <v>3363</v>
      </c>
      <c r="D1715" s="192">
        <v>0</v>
      </c>
      <c r="E1715" s="192">
        <v>0</v>
      </c>
      <c r="F1715" s="192">
        <v>0</v>
      </c>
      <c r="G1715" s="195">
        <v>500000</v>
      </c>
      <c r="H1715" s="195">
        <v>500000</v>
      </c>
      <c r="I1715" s="212"/>
    </row>
    <row r="1716" spans="1:9" ht="15.75" thickBot="1" x14ac:dyDescent="0.3">
      <c r="A1716" s="188">
        <v>3</v>
      </c>
      <c r="B1716" s="188">
        <v>22020202</v>
      </c>
      <c r="C1716" s="189" t="s">
        <v>3350</v>
      </c>
      <c r="D1716" s="192">
        <v>0</v>
      </c>
      <c r="E1716" s="192">
        <v>0</v>
      </c>
      <c r="F1716" s="190">
        <v>90000</v>
      </c>
      <c r="G1716" s="195">
        <v>500000</v>
      </c>
      <c r="H1716" s="195">
        <v>500000</v>
      </c>
      <c r="I1716" s="212"/>
    </row>
    <row r="1717" spans="1:9" ht="15.75" thickBot="1" x14ac:dyDescent="0.3">
      <c r="A1717" s="188">
        <v>4</v>
      </c>
      <c r="B1717" s="188">
        <v>22020203</v>
      </c>
      <c r="C1717" s="189" t="s">
        <v>3351</v>
      </c>
      <c r="D1717" s="192">
        <v>0</v>
      </c>
      <c r="E1717" s="192">
        <v>0</v>
      </c>
      <c r="F1717" s="192">
        <v>0</v>
      </c>
      <c r="G1717" s="195">
        <v>500000</v>
      </c>
      <c r="H1717" s="195">
        <v>500000</v>
      </c>
      <c r="I1717" s="212"/>
    </row>
    <row r="1718" spans="1:9" ht="15.75" thickBot="1" x14ac:dyDescent="0.3">
      <c r="A1718" s="188">
        <v>5</v>
      </c>
      <c r="B1718" s="188">
        <v>22020210</v>
      </c>
      <c r="C1718" s="189" t="s">
        <v>3401</v>
      </c>
      <c r="D1718" s="192">
        <v>0</v>
      </c>
      <c r="E1718" s="192">
        <v>0</v>
      </c>
      <c r="F1718" s="192">
        <v>0</v>
      </c>
      <c r="G1718" s="195">
        <v>250000</v>
      </c>
      <c r="H1718" s="195">
        <v>250000</v>
      </c>
      <c r="I1718" s="212"/>
    </row>
    <row r="1719" spans="1:9" ht="18.75" thickBot="1" x14ac:dyDescent="0.3">
      <c r="A1719" s="188">
        <v>6</v>
      </c>
      <c r="B1719" s="188">
        <v>22020301</v>
      </c>
      <c r="C1719" s="189" t="s">
        <v>3352</v>
      </c>
      <c r="D1719" s="192">
        <v>0</v>
      </c>
      <c r="E1719" s="192">
        <v>0</v>
      </c>
      <c r="F1719" s="190">
        <v>100000</v>
      </c>
      <c r="G1719" s="195">
        <v>1250000</v>
      </c>
      <c r="H1719" s="195">
        <v>700000</v>
      </c>
      <c r="I1719" s="212"/>
    </row>
    <row r="1720" spans="1:9" ht="15.75" thickBot="1" x14ac:dyDescent="0.3">
      <c r="A1720" s="188">
        <v>7</v>
      </c>
      <c r="B1720" s="188">
        <v>22020305</v>
      </c>
      <c r="C1720" s="189" t="s">
        <v>3355</v>
      </c>
      <c r="D1720" s="192">
        <v>0</v>
      </c>
      <c r="E1720" s="192">
        <v>0</v>
      </c>
      <c r="F1720" s="190">
        <v>50000</v>
      </c>
      <c r="G1720" s="195">
        <v>500000</v>
      </c>
      <c r="H1720" s="195">
        <v>500000</v>
      </c>
      <c r="I1720" s="212"/>
    </row>
    <row r="1721" spans="1:9" ht="18.75" thickBot="1" x14ac:dyDescent="0.3">
      <c r="A1721" s="188">
        <v>8</v>
      </c>
      <c r="B1721" s="188">
        <v>22020401</v>
      </c>
      <c r="C1721" s="189" t="s">
        <v>3356</v>
      </c>
      <c r="D1721" s="192">
        <v>0</v>
      </c>
      <c r="E1721" s="192">
        <v>0</v>
      </c>
      <c r="F1721" s="190">
        <v>1000000</v>
      </c>
      <c r="G1721" s="195">
        <v>750000</v>
      </c>
      <c r="H1721" s="195">
        <v>750000</v>
      </c>
      <c r="I1721" s="212"/>
    </row>
    <row r="1722" spans="1:9" ht="15.75" thickBot="1" x14ac:dyDescent="0.3">
      <c r="A1722" s="188">
        <v>9</v>
      </c>
      <c r="B1722" s="188">
        <v>22020402</v>
      </c>
      <c r="C1722" s="189" t="s">
        <v>3366</v>
      </c>
      <c r="D1722" s="192">
        <v>0</v>
      </c>
      <c r="E1722" s="192">
        <v>0</v>
      </c>
      <c r="F1722" s="190">
        <v>200000</v>
      </c>
      <c r="G1722" s="195">
        <v>500000</v>
      </c>
      <c r="H1722" s="195">
        <v>500000</v>
      </c>
      <c r="I1722" s="212"/>
    </row>
    <row r="1723" spans="1:9" ht="15.75" thickBot="1" x14ac:dyDescent="0.3">
      <c r="A1723" s="188">
        <v>10</v>
      </c>
      <c r="B1723" s="188">
        <v>22020501</v>
      </c>
      <c r="C1723" s="189" t="s">
        <v>3370</v>
      </c>
      <c r="D1723" s="192">
        <v>0</v>
      </c>
      <c r="E1723" s="192">
        <v>0</v>
      </c>
      <c r="F1723" s="190">
        <v>200000</v>
      </c>
      <c r="G1723" s="195">
        <v>750000</v>
      </c>
      <c r="H1723" s="195">
        <v>750000</v>
      </c>
      <c r="I1723" s="212"/>
    </row>
    <row r="1724" spans="1:9" ht="15.75" thickBot="1" x14ac:dyDescent="0.3">
      <c r="A1724" s="188">
        <v>11</v>
      </c>
      <c r="B1724" s="188">
        <v>22020712</v>
      </c>
      <c r="C1724" s="189" t="s">
        <v>3381</v>
      </c>
      <c r="D1724" s="192">
        <v>0</v>
      </c>
      <c r="E1724" s="192">
        <v>0</v>
      </c>
      <c r="F1724" s="192">
        <v>0</v>
      </c>
      <c r="G1724" s="195">
        <v>500000</v>
      </c>
      <c r="H1724" s="195">
        <v>500000</v>
      </c>
      <c r="I1724" s="212"/>
    </row>
    <row r="1725" spans="1:9" ht="15.75" thickBot="1" x14ac:dyDescent="0.3">
      <c r="A1725" s="188">
        <v>12</v>
      </c>
      <c r="B1725" s="188">
        <v>22020803</v>
      </c>
      <c r="C1725" s="189" t="s">
        <v>3373</v>
      </c>
      <c r="D1725" s="192">
        <v>0</v>
      </c>
      <c r="E1725" s="192">
        <v>0</v>
      </c>
      <c r="F1725" s="192">
        <v>0</v>
      </c>
      <c r="G1725" s="195">
        <v>500000</v>
      </c>
      <c r="H1725" s="195">
        <v>500000</v>
      </c>
      <c r="I1725" s="212"/>
    </row>
    <row r="1726" spans="1:9" ht="15.75" thickBot="1" x14ac:dyDescent="0.3">
      <c r="A1726" s="188">
        <v>13</v>
      </c>
      <c r="B1726" s="188">
        <v>22021007</v>
      </c>
      <c r="C1726" s="189" t="s">
        <v>3362</v>
      </c>
      <c r="D1726" s="192">
        <v>0</v>
      </c>
      <c r="E1726" s="192">
        <v>0</v>
      </c>
      <c r="F1726" s="190">
        <v>160000</v>
      </c>
      <c r="G1726" s="195">
        <v>500000</v>
      </c>
      <c r="H1726" s="195">
        <v>500000</v>
      </c>
      <c r="I1726" s="212"/>
    </row>
    <row r="1727" spans="1:9" ht="15.75" thickBot="1" x14ac:dyDescent="0.3">
      <c r="A1727" s="1260" t="s">
        <v>365</v>
      </c>
      <c r="B1727" s="1261"/>
      <c r="C1727" s="1262"/>
      <c r="D1727" s="193">
        <v>0</v>
      </c>
      <c r="E1727" s="193">
        <v>0</v>
      </c>
      <c r="F1727" s="191">
        <v>2000000</v>
      </c>
      <c r="G1727" s="196">
        <v>10000000</v>
      </c>
      <c r="H1727" s="196">
        <f>SUM(H1714:H1726)</f>
        <v>8450000</v>
      </c>
      <c r="I1727" s="212"/>
    </row>
    <row r="1728" spans="1:9" ht="15.75" thickBot="1" x14ac:dyDescent="0.3">
      <c r="A1728" s="187">
        <v>154</v>
      </c>
      <c r="B1728" s="187">
        <v>22000700200</v>
      </c>
      <c r="C1728" s="1257" t="s">
        <v>3217</v>
      </c>
      <c r="D1728" s="1258"/>
      <c r="E1728" s="1258"/>
      <c r="F1728" s="1258"/>
      <c r="G1728" s="1258"/>
      <c r="H1728" s="1258"/>
      <c r="I1728" s="212"/>
    </row>
    <row r="1729" spans="1:9" ht="15.75" thickBot="1" x14ac:dyDescent="0.3">
      <c r="A1729" s="188">
        <v>1</v>
      </c>
      <c r="B1729" s="188">
        <v>22020102</v>
      </c>
      <c r="C1729" s="189" t="s">
        <v>3349</v>
      </c>
      <c r="D1729" s="192">
        <v>0</v>
      </c>
      <c r="E1729" s="192">
        <v>0</v>
      </c>
      <c r="F1729" s="192">
        <v>0</v>
      </c>
      <c r="G1729" s="195">
        <v>14500000</v>
      </c>
      <c r="H1729" s="195">
        <v>13500000</v>
      </c>
      <c r="I1729" s="212"/>
    </row>
    <row r="1730" spans="1:9" ht="15.75" thickBot="1" x14ac:dyDescent="0.3">
      <c r="A1730" s="188">
        <v>2</v>
      </c>
      <c r="B1730" s="188">
        <v>22020201</v>
      </c>
      <c r="C1730" s="189" t="s">
        <v>3363</v>
      </c>
      <c r="D1730" s="192">
        <v>0</v>
      </c>
      <c r="E1730" s="192">
        <v>0</v>
      </c>
      <c r="F1730" s="192">
        <v>0</v>
      </c>
      <c r="G1730" s="195">
        <v>750000</v>
      </c>
      <c r="H1730" s="195">
        <v>750000</v>
      </c>
      <c r="I1730" s="212"/>
    </row>
    <row r="1731" spans="1:9" ht="15.75" thickBot="1" x14ac:dyDescent="0.3">
      <c r="A1731" s="188">
        <v>3</v>
      </c>
      <c r="B1731" s="188">
        <v>22020202</v>
      </c>
      <c r="C1731" s="189" t="s">
        <v>3350</v>
      </c>
      <c r="D1731" s="192">
        <v>0</v>
      </c>
      <c r="E1731" s="192">
        <v>0</v>
      </c>
      <c r="F1731" s="192">
        <v>0</v>
      </c>
      <c r="G1731" s="195">
        <v>300000</v>
      </c>
      <c r="H1731" s="195">
        <v>300000</v>
      </c>
      <c r="I1731" s="212"/>
    </row>
    <row r="1732" spans="1:9" ht="18.75" thickBot="1" x14ac:dyDescent="0.3">
      <c r="A1732" s="188">
        <v>4</v>
      </c>
      <c r="B1732" s="188">
        <v>22020301</v>
      </c>
      <c r="C1732" s="189" t="s">
        <v>3352</v>
      </c>
      <c r="D1732" s="192">
        <v>0</v>
      </c>
      <c r="E1732" s="192">
        <v>0</v>
      </c>
      <c r="F1732" s="192">
        <v>0</v>
      </c>
      <c r="G1732" s="195">
        <v>8550000</v>
      </c>
      <c r="H1732" s="195">
        <v>8550000</v>
      </c>
      <c r="I1732" s="212"/>
    </row>
    <row r="1733" spans="1:9" ht="15.75" thickBot="1" x14ac:dyDescent="0.3">
      <c r="A1733" s="188">
        <v>5</v>
      </c>
      <c r="B1733" s="188">
        <v>22020305</v>
      </c>
      <c r="C1733" s="189" t="s">
        <v>3355</v>
      </c>
      <c r="D1733" s="192">
        <v>0</v>
      </c>
      <c r="E1733" s="192">
        <v>0</v>
      </c>
      <c r="F1733" s="192">
        <v>0</v>
      </c>
      <c r="G1733" s="195">
        <v>750000</v>
      </c>
      <c r="H1733" s="195">
        <v>750000</v>
      </c>
      <c r="I1733" s="212"/>
    </row>
    <row r="1734" spans="1:9" ht="15.75" thickBot="1" x14ac:dyDescent="0.3">
      <c r="A1734" s="188">
        <v>6</v>
      </c>
      <c r="B1734" s="188">
        <v>22020402</v>
      </c>
      <c r="C1734" s="189" t="s">
        <v>3366</v>
      </c>
      <c r="D1734" s="192">
        <v>0</v>
      </c>
      <c r="E1734" s="192">
        <v>0</v>
      </c>
      <c r="F1734" s="192">
        <v>0</v>
      </c>
      <c r="G1734" s="195">
        <v>3500000</v>
      </c>
      <c r="H1734" s="195">
        <v>3500000</v>
      </c>
      <c r="I1734" s="212"/>
    </row>
    <row r="1735" spans="1:9" ht="15.75" thickBot="1" x14ac:dyDescent="0.3">
      <c r="A1735" s="188">
        <v>7</v>
      </c>
      <c r="B1735" s="188">
        <v>22020501</v>
      </c>
      <c r="C1735" s="189" t="s">
        <v>3370</v>
      </c>
      <c r="D1735" s="192">
        <v>0</v>
      </c>
      <c r="E1735" s="192">
        <v>0</v>
      </c>
      <c r="F1735" s="192">
        <v>0</v>
      </c>
      <c r="G1735" s="195">
        <v>5500000</v>
      </c>
      <c r="H1735" s="195">
        <v>5500000</v>
      </c>
      <c r="I1735" s="212"/>
    </row>
    <row r="1736" spans="1:9" ht="15.75" thickBot="1" x14ac:dyDescent="0.3">
      <c r="A1736" s="188">
        <v>8</v>
      </c>
      <c r="B1736" s="188">
        <v>22020803</v>
      </c>
      <c r="C1736" s="189" t="s">
        <v>3373</v>
      </c>
      <c r="D1736" s="192">
        <v>0</v>
      </c>
      <c r="E1736" s="192">
        <v>0</v>
      </c>
      <c r="F1736" s="192">
        <v>0</v>
      </c>
      <c r="G1736" s="195">
        <v>4950000</v>
      </c>
      <c r="H1736" s="195">
        <v>4950000</v>
      </c>
      <c r="I1736" s="212"/>
    </row>
    <row r="1737" spans="1:9" ht="15.75" thickBot="1" x14ac:dyDescent="0.3">
      <c r="A1737" s="188">
        <v>9</v>
      </c>
      <c r="B1737" s="188">
        <v>22021001</v>
      </c>
      <c r="C1737" s="189" t="s">
        <v>3360</v>
      </c>
      <c r="D1737" s="192">
        <v>0</v>
      </c>
      <c r="E1737" s="192">
        <v>0</v>
      </c>
      <c r="F1737" s="192">
        <v>0</v>
      </c>
      <c r="G1737" s="195">
        <v>450000</v>
      </c>
      <c r="H1737" s="195">
        <v>450000</v>
      </c>
      <c r="I1737" s="212"/>
    </row>
    <row r="1738" spans="1:9" ht="15.75" thickBot="1" x14ac:dyDescent="0.3">
      <c r="A1738" s="188">
        <v>10</v>
      </c>
      <c r="B1738" s="188">
        <v>22021007</v>
      </c>
      <c r="C1738" s="189" t="s">
        <v>3362</v>
      </c>
      <c r="D1738" s="192">
        <v>0</v>
      </c>
      <c r="E1738" s="192">
        <v>0</v>
      </c>
      <c r="F1738" s="192">
        <v>0</v>
      </c>
      <c r="G1738" s="195">
        <v>750000</v>
      </c>
      <c r="H1738" s="195">
        <v>750000</v>
      </c>
      <c r="I1738" s="212"/>
    </row>
    <row r="1739" spans="1:9" ht="15.75" thickBot="1" x14ac:dyDescent="0.3">
      <c r="A1739" s="1260" t="s">
        <v>365</v>
      </c>
      <c r="B1739" s="1261"/>
      <c r="C1739" s="1262"/>
      <c r="D1739" s="193">
        <v>0</v>
      </c>
      <c r="E1739" s="193">
        <v>0</v>
      </c>
      <c r="F1739" s="193">
        <v>0</v>
      </c>
      <c r="G1739" s="196">
        <v>40000000</v>
      </c>
      <c r="H1739" s="196">
        <f>SUM(H1729:H1738)</f>
        <v>39000000</v>
      </c>
      <c r="I1739" s="212"/>
    </row>
    <row r="1740" spans="1:9" ht="15" customHeight="1" thickBot="1" x14ac:dyDescent="0.3">
      <c r="A1740" s="187">
        <v>155</v>
      </c>
      <c r="B1740" s="187">
        <v>26300100200</v>
      </c>
      <c r="C1740" s="1257" t="s">
        <v>3241</v>
      </c>
      <c r="D1740" s="1258"/>
      <c r="E1740" s="1258"/>
      <c r="F1740" s="1258"/>
      <c r="G1740" s="1258"/>
      <c r="H1740" s="1258"/>
      <c r="I1740" s="212"/>
    </row>
    <row r="1741" spans="1:9" ht="15.75" thickBot="1" x14ac:dyDescent="0.3">
      <c r="A1741" s="188">
        <v>1</v>
      </c>
      <c r="B1741" s="188">
        <v>22020102</v>
      </c>
      <c r="C1741" s="189" t="s">
        <v>3349</v>
      </c>
      <c r="D1741" s="192">
        <v>0</v>
      </c>
      <c r="E1741" s="192">
        <v>0</v>
      </c>
      <c r="F1741" s="192">
        <v>0</v>
      </c>
      <c r="G1741" s="195">
        <v>3000000</v>
      </c>
      <c r="H1741" s="195">
        <v>3000000</v>
      </c>
      <c r="I1741" s="212"/>
    </row>
    <row r="1742" spans="1:9" ht="15.75" thickBot="1" x14ac:dyDescent="0.3">
      <c r="A1742" s="188">
        <v>2</v>
      </c>
      <c r="B1742" s="188">
        <v>22020201</v>
      </c>
      <c r="C1742" s="189" t="s">
        <v>3363</v>
      </c>
      <c r="D1742" s="192">
        <v>0</v>
      </c>
      <c r="E1742" s="192">
        <v>0</v>
      </c>
      <c r="F1742" s="192">
        <v>0</v>
      </c>
      <c r="G1742" s="195">
        <v>1200000</v>
      </c>
      <c r="H1742" s="195">
        <v>500000</v>
      </c>
      <c r="I1742" s="212"/>
    </row>
    <row r="1743" spans="1:9" ht="15.75" thickBot="1" x14ac:dyDescent="0.3">
      <c r="A1743" s="188">
        <v>3</v>
      </c>
      <c r="B1743" s="188">
        <v>22020202</v>
      </c>
      <c r="C1743" s="189" t="s">
        <v>3350</v>
      </c>
      <c r="D1743" s="192">
        <v>0</v>
      </c>
      <c r="E1743" s="192">
        <v>0</v>
      </c>
      <c r="F1743" s="192">
        <v>0</v>
      </c>
      <c r="G1743" s="195">
        <v>500000</v>
      </c>
      <c r="H1743" s="195">
        <v>300000</v>
      </c>
      <c r="I1743" s="212"/>
    </row>
    <row r="1744" spans="1:9" ht="18.75" thickBot="1" x14ac:dyDescent="0.3">
      <c r="A1744" s="188">
        <v>4</v>
      </c>
      <c r="B1744" s="188">
        <v>22020301</v>
      </c>
      <c r="C1744" s="189" t="s">
        <v>3352</v>
      </c>
      <c r="D1744" s="192">
        <v>0</v>
      </c>
      <c r="E1744" s="192">
        <v>0</v>
      </c>
      <c r="F1744" s="192">
        <v>0</v>
      </c>
      <c r="G1744" s="195">
        <v>1800000</v>
      </c>
      <c r="H1744" s="195">
        <v>800000</v>
      </c>
      <c r="I1744" s="212"/>
    </row>
    <row r="1745" spans="1:9" ht="15.75" thickBot="1" x14ac:dyDescent="0.3">
      <c r="A1745" s="188">
        <v>5</v>
      </c>
      <c r="B1745" s="188">
        <v>22020305</v>
      </c>
      <c r="C1745" s="189" t="s">
        <v>3355</v>
      </c>
      <c r="D1745" s="192">
        <v>0</v>
      </c>
      <c r="E1745" s="192">
        <v>0</v>
      </c>
      <c r="F1745" s="192">
        <v>0</v>
      </c>
      <c r="G1745" s="195">
        <v>500000</v>
      </c>
      <c r="H1745" s="195">
        <v>500000</v>
      </c>
      <c r="I1745" s="212"/>
    </row>
    <row r="1746" spans="1:9" ht="18.75" thickBot="1" x14ac:dyDescent="0.3">
      <c r="A1746" s="188">
        <v>6</v>
      </c>
      <c r="B1746" s="188">
        <v>22020401</v>
      </c>
      <c r="C1746" s="189" t="s">
        <v>3356</v>
      </c>
      <c r="D1746" s="192">
        <v>0</v>
      </c>
      <c r="E1746" s="192">
        <v>0</v>
      </c>
      <c r="F1746" s="192">
        <v>0</v>
      </c>
      <c r="G1746" s="195">
        <v>800000</v>
      </c>
      <c r="H1746" s="195">
        <v>600000</v>
      </c>
      <c r="I1746" s="212"/>
    </row>
    <row r="1747" spans="1:9" ht="15.75" thickBot="1" x14ac:dyDescent="0.3">
      <c r="A1747" s="188">
        <v>7</v>
      </c>
      <c r="B1747" s="188">
        <v>22020402</v>
      </c>
      <c r="C1747" s="189" t="s">
        <v>3366</v>
      </c>
      <c r="D1747" s="192">
        <v>0</v>
      </c>
      <c r="E1747" s="192">
        <v>0</v>
      </c>
      <c r="F1747" s="192">
        <v>0</v>
      </c>
      <c r="G1747" s="195">
        <v>500000</v>
      </c>
      <c r="H1747" s="195">
        <v>500000</v>
      </c>
      <c r="I1747" s="212"/>
    </row>
    <row r="1748" spans="1:9" ht="15.75" thickBot="1" x14ac:dyDescent="0.3">
      <c r="A1748" s="188">
        <v>8</v>
      </c>
      <c r="B1748" s="188">
        <v>22020501</v>
      </c>
      <c r="C1748" s="189" t="s">
        <v>3370</v>
      </c>
      <c r="D1748" s="192">
        <v>0</v>
      </c>
      <c r="E1748" s="192">
        <v>0</v>
      </c>
      <c r="F1748" s="192">
        <v>0</v>
      </c>
      <c r="G1748" s="195">
        <v>2500000</v>
      </c>
      <c r="H1748" s="195">
        <v>1250000</v>
      </c>
      <c r="I1748" s="212"/>
    </row>
    <row r="1749" spans="1:9" ht="15.75" thickBot="1" x14ac:dyDescent="0.3">
      <c r="A1749" s="188">
        <v>9</v>
      </c>
      <c r="B1749" s="188">
        <v>22021001</v>
      </c>
      <c r="C1749" s="189" t="s">
        <v>3360</v>
      </c>
      <c r="D1749" s="192">
        <v>0</v>
      </c>
      <c r="E1749" s="192">
        <v>0</v>
      </c>
      <c r="F1749" s="192">
        <v>0</v>
      </c>
      <c r="G1749" s="195">
        <v>500000</v>
      </c>
      <c r="H1749" s="195">
        <v>500000</v>
      </c>
      <c r="I1749" s="212"/>
    </row>
    <row r="1750" spans="1:9" ht="15.75" thickBot="1" x14ac:dyDescent="0.3">
      <c r="A1750" s="188">
        <v>10</v>
      </c>
      <c r="B1750" s="188">
        <v>22021007</v>
      </c>
      <c r="C1750" s="189" t="s">
        <v>3362</v>
      </c>
      <c r="D1750" s="192">
        <v>0</v>
      </c>
      <c r="E1750" s="192">
        <v>0</v>
      </c>
      <c r="F1750" s="192">
        <v>0</v>
      </c>
      <c r="G1750" s="195">
        <v>700000</v>
      </c>
      <c r="H1750" s="195">
        <v>500000</v>
      </c>
      <c r="I1750" s="212"/>
    </row>
    <row r="1751" spans="1:9" ht="15.75" thickBot="1" x14ac:dyDescent="0.3">
      <c r="A1751" s="1260" t="s">
        <v>365</v>
      </c>
      <c r="B1751" s="1261"/>
      <c r="C1751" s="1262"/>
      <c r="D1751" s="193">
        <v>0</v>
      </c>
      <c r="E1751" s="193">
        <v>0</v>
      </c>
      <c r="F1751" s="193">
        <v>0</v>
      </c>
      <c r="G1751" s="196">
        <v>12000000</v>
      </c>
      <c r="H1751" s="196">
        <f>SUM(H1741:H1750)</f>
        <v>8450000</v>
      </c>
      <c r="I1751" s="212"/>
    </row>
    <row r="1752" spans="1:9" ht="15" customHeight="1" thickBot="1" x14ac:dyDescent="0.3">
      <c r="A1752" s="187">
        <v>156</v>
      </c>
      <c r="B1752" s="187">
        <v>21500100300</v>
      </c>
      <c r="C1752" s="1257" t="s">
        <v>3235</v>
      </c>
      <c r="D1752" s="1258"/>
      <c r="E1752" s="1258"/>
      <c r="F1752" s="1258"/>
      <c r="G1752" s="1258"/>
      <c r="H1752" s="1258"/>
      <c r="I1752" s="212"/>
    </row>
    <row r="1753" spans="1:9" ht="15.75" thickBot="1" x14ac:dyDescent="0.3">
      <c r="A1753" s="188">
        <v>1</v>
      </c>
      <c r="B1753" s="188">
        <v>22020102</v>
      </c>
      <c r="C1753" s="189" t="s">
        <v>3349</v>
      </c>
      <c r="D1753" s="192">
        <v>0</v>
      </c>
      <c r="E1753" s="192">
        <v>0</v>
      </c>
      <c r="F1753" s="192">
        <v>0</v>
      </c>
      <c r="G1753" s="195">
        <v>1200000</v>
      </c>
      <c r="H1753" s="195">
        <v>500000</v>
      </c>
      <c r="I1753" s="212"/>
    </row>
    <row r="1754" spans="1:9" ht="15.75" thickBot="1" x14ac:dyDescent="0.3">
      <c r="A1754" s="188">
        <v>2</v>
      </c>
      <c r="B1754" s="188">
        <v>22020201</v>
      </c>
      <c r="C1754" s="189" t="s">
        <v>3363</v>
      </c>
      <c r="D1754" s="192">
        <v>0</v>
      </c>
      <c r="E1754" s="192">
        <v>0</v>
      </c>
      <c r="F1754" s="192">
        <v>0</v>
      </c>
      <c r="G1754" s="195">
        <v>450000</v>
      </c>
      <c r="H1754" s="195">
        <v>150000</v>
      </c>
      <c r="I1754" s="212"/>
    </row>
    <row r="1755" spans="1:9" ht="15.75" thickBot="1" x14ac:dyDescent="0.3">
      <c r="A1755" s="188">
        <v>3</v>
      </c>
      <c r="B1755" s="188">
        <v>22020202</v>
      </c>
      <c r="C1755" s="189" t="s">
        <v>3350</v>
      </c>
      <c r="D1755" s="192">
        <v>0</v>
      </c>
      <c r="E1755" s="192">
        <v>0</v>
      </c>
      <c r="F1755" s="192">
        <v>0</v>
      </c>
      <c r="G1755" s="195">
        <v>150000</v>
      </c>
      <c r="H1755" s="195">
        <v>150000</v>
      </c>
      <c r="I1755" s="212"/>
    </row>
    <row r="1756" spans="1:9" ht="18.75" thickBot="1" x14ac:dyDescent="0.3">
      <c r="A1756" s="188">
        <v>4</v>
      </c>
      <c r="B1756" s="188">
        <v>22020301</v>
      </c>
      <c r="C1756" s="189" t="s">
        <v>3352</v>
      </c>
      <c r="D1756" s="192">
        <v>0</v>
      </c>
      <c r="E1756" s="192">
        <v>0</v>
      </c>
      <c r="F1756" s="192">
        <v>0</v>
      </c>
      <c r="G1756" s="195">
        <v>600000</v>
      </c>
      <c r="H1756" s="195">
        <v>300000</v>
      </c>
      <c r="I1756" s="212"/>
    </row>
    <row r="1757" spans="1:9" ht="15.75" thickBot="1" x14ac:dyDescent="0.3">
      <c r="A1757" s="188">
        <v>5</v>
      </c>
      <c r="B1757" s="188">
        <v>22020305</v>
      </c>
      <c r="C1757" s="189" t="s">
        <v>3355</v>
      </c>
      <c r="D1757" s="192">
        <v>0</v>
      </c>
      <c r="E1757" s="192">
        <v>0</v>
      </c>
      <c r="F1757" s="192">
        <v>0</v>
      </c>
      <c r="G1757" s="195">
        <v>300000</v>
      </c>
      <c r="H1757" s="195">
        <v>200000</v>
      </c>
      <c r="I1757" s="212"/>
    </row>
    <row r="1758" spans="1:9" ht="18.75" thickBot="1" x14ac:dyDescent="0.3">
      <c r="A1758" s="188">
        <v>6</v>
      </c>
      <c r="B1758" s="188">
        <v>22020401</v>
      </c>
      <c r="C1758" s="189" t="s">
        <v>3356</v>
      </c>
      <c r="D1758" s="192">
        <v>0</v>
      </c>
      <c r="E1758" s="192">
        <v>0</v>
      </c>
      <c r="F1758" s="192">
        <v>0</v>
      </c>
      <c r="G1758" s="195">
        <v>900000</v>
      </c>
      <c r="H1758" s="195">
        <v>400000</v>
      </c>
      <c r="I1758" s="212"/>
    </row>
    <row r="1759" spans="1:9" ht="15.75" thickBot="1" x14ac:dyDescent="0.3">
      <c r="A1759" s="188">
        <v>7</v>
      </c>
      <c r="B1759" s="188">
        <v>22020402</v>
      </c>
      <c r="C1759" s="189" t="s">
        <v>3366</v>
      </c>
      <c r="D1759" s="192">
        <v>0</v>
      </c>
      <c r="E1759" s="192">
        <v>0</v>
      </c>
      <c r="F1759" s="192">
        <v>0</v>
      </c>
      <c r="G1759" s="195">
        <v>400000</v>
      </c>
      <c r="H1759" s="195">
        <v>100000</v>
      </c>
      <c r="I1759" s="212"/>
    </row>
    <row r="1760" spans="1:9" ht="15.75" thickBot="1" x14ac:dyDescent="0.3">
      <c r="A1760" s="188">
        <v>8</v>
      </c>
      <c r="B1760" s="188">
        <v>22020501</v>
      </c>
      <c r="C1760" s="189" t="s">
        <v>3370</v>
      </c>
      <c r="D1760" s="192">
        <v>0</v>
      </c>
      <c r="E1760" s="192">
        <v>0</v>
      </c>
      <c r="F1760" s="192">
        <v>0</v>
      </c>
      <c r="G1760" s="195">
        <v>800000</v>
      </c>
      <c r="H1760" s="195">
        <v>500000</v>
      </c>
      <c r="I1760" s="212"/>
    </row>
    <row r="1761" spans="1:9" ht="15.75" thickBot="1" x14ac:dyDescent="0.3">
      <c r="A1761" s="188">
        <v>9</v>
      </c>
      <c r="B1761" s="188">
        <v>22021001</v>
      </c>
      <c r="C1761" s="189" t="s">
        <v>3360</v>
      </c>
      <c r="D1761" s="192">
        <v>0</v>
      </c>
      <c r="E1761" s="192">
        <v>0</v>
      </c>
      <c r="F1761" s="192">
        <v>0</v>
      </c>
      <c r="G1761" s="195">
        <v>200000</v>
      </c>
      <c r="H1761" s="195">
        <v>200000</v>
      </c>
      <c r="I1761" s="212"/>
    </row>
    <row r="1762" spans="1:9" ht="15.75" thickBot="1" x14ac:dyDescent="0.3">
      <c r="A1762" s="1260" t="s">
        <v>365</v>
      </c>
      <c r="B1762" s="1261"/>
      <c r="C1762" s="1262"/>
      <c r="D1762" s="193">
        <v>0</v>
      </c>
      <c r="E1762" s="193">
        <v>0</v>
      </c>
      <c r="F1762" s="193">
        <v>0</v>
      </c>
      <c r="G1762" s="196">
        <v>5000000</v>
      </c>
      <c r="H1762" s="196">
        <f>SUM(H1753:H1761)</f>
        <v>2500000</v>
      </c>
      <c r="I1762" s="212"/>
    </row>
    <row r="1763" spans="1:9" ht="15.75" thickBot="1" x14ac:dyDescent="0.3">
      <c r="A1763" s="1260" t="s">
        <v>3409</v>
      </c>
      <c r="B1763" s="1261"/>
      <c r="C1763" s="1262"/>
      <c r="D1763" s="194">
        <v>2681716849.6300001</v>
      </c>
      <c r="E1763" s="194">
        <v>2461519108.1399999</v>
      </c>
      <c r="F1763" s="194">
        <v>4562700000</v>
      </c>
      <c r="G1763" s="199">
        <f>G1762+G1751+G1739+G1727+G1712+G1700+G1687+G1675+G1663+G1652+G1639+G1628+G1616+G1602+G1591+G1579+G1566+G1551+G1548+G1533+G1521+G1505+G1493+G1484+G1472+G1460+G1430+G1418+G1407+G1398+G1386+G1374+G1363+G1350+G1337+G1326+G1314+G1303+G1291+G1280+G1269+G1258+G1245+G1234+G1223+G1212+G1199+G1187+G1175+G1163+G1150+G1139+G1128+G1119+G1107+G1095+G1084+G1075+G1063+G1051+G1035+G1011+G988+G957+G945+G931+G919+G908+G897+'overhead cost by sector'!G1160+'overhead cost by sector'!G1149+'overhead cost by sector'!G1136+'overhead cost by sector'!G1125+G836+G822+G812+G800+G783+G771+G758+G746+G735+G724+G712+G700+G640+G629+G616+G605+G590+G576+G564+G552+G538+G529+G518+G506+G495+G482+G472+G462+G451+G438+G427+G415+G405+G392+G382+G370+G358+G346+G333+G321+G310+G297+G286+G274+G263+G251+G240+G226+G213+G202+G190+G177+G166+G155+G146+G135+G123+G111+G99+G89+G77+G64+G51+G20</f>
        <v>4769143402</v>
      </c>
      <c r="H1763" s="199">
        <f>H1762+H1751+H1739+H1727+H1712+H1700+H1687+H1675+H1663+H1652+H1639+H1628+H1616+H1602+H1591+H1579+H1566+H1551+H1548+H1533+H1521+H1505+H1493+H1484+H1472+H1460+H1430+H1418+H1407+H1398+H1386+H1374+H1363+H1350+H1337+H1326+H1314+H1303+H1291+H1280+H1269+H1258+H1245+H1234+H1223+H1212+H1199+H1187+H1175+H1163+H1150+H1139+H1128+H1119+H1107+H1095+H1084+H1075+H1063+H1051+H1035+H1011+H988+H957+H945+H931+H919+H908+H897+'overhead cost by sector'!H1160+'overhead cost by sector'!H1149+'overhead cost by sector'!H1136+'overhead cost by sector'!H1125+H836+H822+H812+H800+H783+H771+H758+H746+H735+H724+H712+H700+H640+H629+H616+H605+H590+H576+H564+H552+H538+H529+H518+H506+H495+H482+H472+H462+H451+H438+H427+H415+H405+H392+H382+H370+H358+H346+H333+H321+H310+H297+H286+H274+H263+H251+H240+H226+H213+H202+H190+H177+H166+H155+H146+H135+H123+H111+H99+H89+H77+H64+H51+H20</f>
        <v>3514715150</v>
      </c>
      <c r="I1763" s="194"/>
    </row>
    <row r="1764" spans="1:9" ht="13.15" customHeight="1" x14ac:dyDescent="0.25">
      <c r="A1764" s="220"/>
      <c r="B1764" s="220"/>
      <c r="C1764" s="220"/>
      <c r="D1764" s="225"/>
      <c r="E1764" s="225"/>
      <c r="F1764" s="226"/>
      <c r="G1764" s="226"/>
      <c r="H1764" s="226"/>
      <c r="I1764" s="225"/>
    </row>
    <row r="1765" spans="1:9" hidden="1" x14ac:dyDescent="0.25">
      <c r="F1765" s="221"/>
      <c r="G1765" s="222">
        <v>4769143402</v>
      </c>
      <c r="H1765" s="222">
        <v>4769143402</v>
      </c>
    </row>
    <row r="1766" spans="1:9" x14ac:dyDescent="0.25">
      <c r="F1766" s="221"/>
      <c r="G1766" s="223">
        <f>G1765-H1763</f>
        <v>1254428252</v>
      </c>
      <c r="H1766" s="224">
        <f>'[3]new manual'!$H$33</f>
        <v>40060000000</v>
      </c>
    </row>
    <row r="1768" spans="1:9" x14ac:dyDescent="0.25">
      <c r="F1768" s="1266" t="s">
        <v>3411</v>
      </c>
      <c r="G1768" s="1266"/>
      <c r="H1768" s="219">
        <f>H1766-H1763</f>
        <v>36545284850</v>
      </c>
    </row>
  </sheetData>
  <mergeCells count="284">
    <mergeCell ref="F1768:G1768"/>
    <mergeCell ref="A3:A4"/>
    <mergeCell ref="B3:B4"/>
    <mergeCell ref="C3:C4"/>
    <mergeCell ref="D3:E3"/>
    <mergeCell ref="F3:G3"/>
    <mergeCell ref="C452:H452"/>
    <mergeCell ref="C463:H463"/>
    <mergeCell ref="C65:H65"/>
    <mergeCell ref="C78:H78"/>
    <mergeCell ref="C90:H90"/>
    <mergeCell ref="A20:C20"/>
    <mergeCell ref="A51:C51"/>
    <mergeCell ref="A64:C64"/>
    <mergeCell ref="C5:H5"/>
    <mergeCell ref="C21:H21"/>
    <mergeCell ref="C52:H52"/>
    <mergeCell ref="A111:C111"/>
    <mergeCell ref="A123:C123"/>
    <mergeCell ref="A135:C135"/>
    <mergeCell ref="C100:H100"/>
    <mergeCell ref="C112:H112"/>
    <mergeCell ref="A688:C688"/>
    <mergeCell ref="C654:I654"/>
    <mergeCell ref="C124:H124"/>
    <mergeCell ref="A77:C77"/>
    <mergeCell ref="A89:C89"/>
    <mergeCell ref="A99:C99"/>
    <mergeCell ref="C167:H167"/>
    <mergeCell ref="C178:H178"/>
    <mergeCell ref="C191:H191"/>
    <mergeCell ref="A146:C146"/>
    <mergeCell ref="A155:C155"/>
    <mergeCell ref="A166:C166"/>
    <mergeCell ref="C136:H136"/>
    <mergeCell ref="C147:H147"/>
    <mergeCell ref="C156:H156"/>
    <mergeCell ref="A213:C213"/>
    <mergeCell ref="A226:C226"/>
    <mergeCell ref="A240:C240"/>
    <mergeCell ref="C203:H203"/>
    <mergeCell ref="C214:H214"/>
    <mergeCell ref="C227:H227"/>
    <mergeCell ref="A177:C177"/>
    <mergeCell ref="A190:C190"/>
    <mergeCell ref="A202:C202"/>
    <mergeCell ref="C275:H275"/>
    <mergeCell ref="C287:H287"/>
    <mergeCell ref="C298:H298"/>
    <mergeCell ref="A251:C251"/>
    <mergeCell ref="A263:C263"/>
    <mergeCell ref="A274:C274"/>
    <mergeCell ref="C241:H241"/>
    <mergeCell ref="C252:H252"/>
    <mergeCell ref="C264:H264"/>
    <mergeCell ref="A321:C321"/>
    <mergeCell ref="A333:C333"/>
    <mergeCell ref="A346:C346"/>
    <mergeCell ref="C311:H311"/>
    <mergeCell ref="C322:H322"/>
    <mergeCell ref="C334:H334"/>
    <mergeCell ref="A286:C286"/>
    <mergeCell ref="A297:C297"/>
    <mergeCell ref="A310:C310"/>
    <mergeCell ref="C383:H383"/>
    <mergeCell ref="C393:H393"/>
    <mergeCell ref="C406:H406"/>
    <mergeCell ref="A358:C358"/>
    <mergeCell ref="A370:C370"/>
    <mergeCell ref="A382:C382"/>
    <mergeCell ref="C347:H347"/>
    <mergeCell ref="C359:H359"/>
    <mergeCell ref="C371:H371"/>
    <mergeCell ref="A427:C427"/>
    <mergeCell ref="A438:C438"/>
    <mergeCell ref="A451:C451"/>
    <mergeCell ref="C416:H416"/>
    <mergeCell ref="C428:H428"/>
    <mergeCell ref="C439:H439"/>
    <mergeCell ref="A392:C392"/>
    <mergeCell ref="A405:C405"/>
    <mergeCell ref="A415:C415"/>
    <mergeCell ref="A495:C495"/>
    <mergeCell ref="A506:C506"/>
    <mergeCell ref="A518:C518"/>
    <mergeCell ref="A462:C462"/>
    <mergeCell ref="A472:C472"/>
    <mergeCell ref="A482:C482"/>
    <mergeCell ref="C473:H473"/>
    <mergeCell ref="C483:H483"/>
    <mergeCell ref="C496:H496"/>
    <mergeCell ref="C507:H507"/>
    <mergeCell ref="A564:C564"/>
    <mergeCell ref="A576:C576"/>
    <mergeCell ref="A590:C590"/>
    <mergeCell ref="A529:C529"/>
    <mergeCell ref="A538:C538"/>
    <mergeCell ref="A552:C552"/>
    <mergeCell ref="C519:H519"/>
    <mergeCell ref="C530:H530"/>
    <mergeCell ref="C539:H539"/>
    <mergeCell ref="C553:H553"/>
    <mergeCell ref="C565:H565"/>
    <mergeCell ref="C577:H577"/>
    <mergeCell ref="A640:C640"/>
    <mergeCell ref="A700:C700"/>
    <mergeCell ref="A712:C712"/>
    <mergeCell ref="A605:C605"/>
    <mergeCell ref="A616:C616"/>
    <mergeCell ref="A629:C629"/>
    <mergeCell ref="C591:H591"/>
    <mergeCell ref="C606:H606"/>
    <mergeCell ref="C617:H617"/>
    <mergeCell ref="C630:H630"/>
    <mergeCell ref="C689:H689"/>
    <mergeCell ref="C701:H701"/>
    <mergeCell ref="A664:C664"/>
    <mergeCell ref="C665:I665"/>
    <mergeCell ref="A677:C677"/>
    <mergeCell ref="C678:I678"/>
    <mergeCell ref="C641:I641"/>
    <mergeCell ref="A653:C653"/>
    <mergeCell ref="C784:I784"/>
    <mergeCell ref="C801:I801"/>
    <mergeCell ref="C813:I813"/>
    <mergeCell ref="C823:I823"/>
    <mergeCell ref="C713:H713"/>
    <mergeCell ref="A758:C758"/>
    <mergeCell ref="A771:C771"/>
    <mergeCell ref="A783:C783"/>
    <mergeCell ref="A724:C724"/>
    <mergeCell ref="A735:C735"/>
    <mergeCell ref="A746:C746"/>
    <mergeCell ref="C725:H725"/>
    <mergeCell ref="C736:H736"/>
    <mergeCell ref="C885:I885"/>
    <mergeCell ref="A836:C836"/>
    <mergeCell ref="A800:C800"/>
    <mergeCell ref="A812:C812"/>
    <mergeCell ref="A822:C822"/>
    <mergeCell ref="C946:I946"/>
    <mergeCell ref="A908:C908"/>
    <mergeCell ref="A919:C919"/>
    <mergeCell ref="A931:C931"/>
    <mergeCell ref="A897:C897"/>
    <mergeCell ref="C920:I920"/>
    <mergeCell ref="C909:I909"/>
    <mergeCell ref="C898:I898"/>
    <mergeCell ref="C932:I932"/>
    <mergeCell ref="C1120:I1120"/>
    <mergeCell ref="A1095:C1095"/>
    <mergeCell ref="A1107:C1107"/>
    <mergeCell ref="A1119:C1119"/>
    <mergeCell ref="A1063:C1063"/>
    <mergeCell ref="A1075:C1075"/>
    <mergeCell ref="A1084:C1084"/>
    <mergeCell ref="C1108:I1108"/>
    <mergeCell ref="C1085:I1085"/>
    <mergeCell ref="C1096:I1096"/>
    <mergeCell ref="C1076:I1076"/>
    <mergeCell ref="C1064:I1064"/>
    <mergeCell ref="C1052:I1052"/>
    <mergeCell ref="A1011:C1011"/>
    <mergeCell ref="A1035:C1035"/>
    <mergeCell ref="A1051:C1051"/>
    <mergeCell ref="A945:C945"/>
    <mergeCell ref="A957:C957"/>
    <mergeCell ref="A988:C988"/>
    <mergeCell ref="C1036:I1036"/>
    <mergeCell ref="C1012:I1012"/>
    <mergeCell ref="C989:I989"/>
    <mergeCell ref="C958:I958"/>
    <mergeCell ref="A1199:C1199"/>
    <mergeCell ref="A1212:C1212"/>
    <mergeCell ref="A1223:C1223"/>
    <mergeCell ref="A1163:C1163"/>
    <mergeCell ref="A1175:C1175"/>
    <mergeCell ref="A1187:C1187"/>
    <mergeCell ref="A1128:C1128"/>
    <mergeCell ref="A1139:C1139"/>
    <mergeCell ref="A1150:C1150"/>
    <mergeCell ref="C1140:I1140"/>
    <mergeCell ref="C1129:I1129"/>
    <mergeCell ref="A1303:C1303"/>
    <mergeCell ref="A1314:C1314"/>
    <mergeCell ref="A1326:C1326"/>
    <mergeCell ref="A1269:C1269"/>
    <mergeCell ref="A1280:C1280"/>
    <mergeCell ref="A1291:C1291"/>
    <mergeCell ref="A1234:C1234"/>
    <mergeCell ref="A1245:C1245"/>
    <mergeCell ref="A1258:C1258"/>
    <mergeCell ref="A1407:C1407"/>
    <mergeCell ref="A1418:C1418"/>
    <mergeCell ref="A1430:C1430"/>
    <mergeCell ref="C1408:H1408"/>
    <mergeCell ref="C1399:H1399"/>
    <mergeCell ref="A1374:C1374"/>
    <mergeCell ref="A1386:C1386"/>
    <mergeCell ref="A1398:C1398"/>
    <mergeCell ref="A1337:C1337"/>
    <mergeCell ref="A1350:C1350"/>
    <mergeCell ref="A1363:C1363"/>
    <mergeCell ref="C1387:H1387"/>
    <mergeCell ref="C1375:H1375"/>
    <mergeCell ref="C1364:H1364"/>
    <mergeCell ref="A1460:C1460"/>
    <mergeCell ref="A1472:C1472"/>
    <mergeCell ref="A1484:C1484"/>
    <mergeCell ref="C1522:H1522"/>
    <mergeCell ref="C1506:H1506"/>
    <mergeCell ref="C1494:H1494"/>
    <mergeCell ref="C1485:H1485"/>
    <mergeCell ref="C1473:H1473"/>
    <mergeCell ref="C1461:H1461"/>
    <mergeCell ref="C1701:H1701"/>
    <mergeCell ref="A1566:C1566"/>
    <mergeCell ref="A1579:C1579"/>
    <mergeCell ref="A1591:C1591"/>
    <mergeCell ref="C1552:H1552"/>
    <mergeCell ref="C1567:H1567"/>
    <mergeCell ref="C1580:H1580"/>
    <mergeCell ref="C1592:H1592"/>
    <mergeCell ref="C1603:H1603"/>
    <mergeCell ref="C1617:H1617"/>
    <mergeCell ref="A1616:C1616"/>
    <mergeCell ref="A1751:C1751"/>
    <mergeCell ref="A1762:C1762"/>
    <mergeCell ref="A1763:C1763"/>
    <mergeCell ref="A1712:C1712"/>
    <mergeCell ref="A1727:C1727"/>
    <mergeCell ref="A1739:C1739"/>
    <mergeCell ref="C1740:H1740"/>
    <mergeCell ref="C1752:H1752"/>
    <mergeCell ref="C1728:H1728"/>
    <mergeCell ref="C1713:H1713"/>
    <mergeCell ref="C1431:H1431"/>
    <mergeCell ref="C1419:H1419"/>
    <mergeCell ref="C1629:H1629"/>
    <mergeCell ref="A1675:C1675"/>
    <mergeCell ref="A1687:C1687"/>
    <mergeCell ref="A1700:C1700"/>
    <mergeCell ref="A1639:C1639"/>
    <mergeCell ref="A1652:C1652"/>
    <mergeCell ref="A1663:C1663"/>
    <mergeCell ref="C1688:H1688"/>
    <mergeCell ref="C1676:H1676"/>
    <mergeCell ref="C1664:H1664"/>
    <mergeCell ref="C1640:H1640"/>
    <mergeCell ref="C1653:H1653"/>
    <mergeCell ref="A1602:C1602"/>
    <mergeCell ref="A1628:C1628"/>
    <mergeCell ref="A1533:C1533"/>
    <mergeCell ref="A1548:C1548"/>
    <mergeCell ref="A1551:C1551"/>
    <mergeCell ref="A1493:C1493"/>
    <mergeCell ref="A1505:C1505"/>
    <mergeCell ref="A1521:C1521"/>
    <mergeCell ref="C1534:H1534"/>
    <mergeCell ref="C1549:H1549"/>
    <mergeCell ref="A1:I1"/>
    <mergeCell ref="A2:I2"/>
    <mergeCell ref="H4:I4"/>
    <mergeCell ref="C1338:I1338"/>
    <mergeCell ref="C1351:I1351"/>
    <mergeCell ref="C1327:I1327"/>
    <mergeCell ref="C1315:I1315"/>
    <mergeCell ref="C1304:I1304"/>
    <mergeCell ref="C1292:I1292"/>
    <mergeCell ref="C1281:I1281"/>
    <mergeCell ref="C1270:I1270"/>
    <mergeCell ref="C1259:I1259"/>
    <mergeCell ref="C1246:I1246"/>
    <mergeCell ref="C1235:I1235"/>
    <mergeCell ref="C1224:I1224"/>
    <mergeCell ref="C1213:I1213"/>
    <mergeCell ref="C1200:I1200"/>
    <mergeCell ref="C1188:I1188"/>
    <mergeCell ref="C1176:I1176"/>
    <mergeCell ref="C1164:I1164"/>
    <mergeCell ref="C1151:I1151"/>
    <mergeCell ref="C747:I747"/>
    <mergeCell ref="C759:I759"/>
    <mergeCell ref="C772:I772"/>
  </mergeCells>
  <pageMargins left="0.7" right="0.7" top="0.75" bottom="0.75" header="0.3" footer="0.3"/>
  <pageSetup scale="9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tabSelected="1" topLeftCell="A2" workbookViewId="0">
      <selection activeCell="M31" sqref="M31"/>
    </sheetView>
  </sheetViews>
  <sheetFormatPr defaultRowHeight="15" x14ac:dyDescent="0.25"/>
  <sheetData>
    <row r="1" spans="1:12" x14ac:dyDescent="0.25">
      <c r="A1" s="1271"/>
      <c r="B1" s="1271"/>
      <c r="C1" s="1271"/>
      <c r="D1" s="1271"/>
      <c r="E1" s="1271"/>
      <c r="F1" s="1271"/>
      <c r="G1" s="1271"/>
      <c r="H1" s="1271"/>
      <c r="I1" s="1271"/>
      <c r="J1" s="1271"/>
      <c r="K1" s="1271"/>
      <c r="L1" s="1271"/>
    </row>
    <row r="2" spans="1:12" x14ac:dyDescent="0.25">
      <c r="A2" s="1271"/>
      <c r="B2" s="1271"/>
      <c r="C2" s="1271"/>
      <c r="D2" s="1271"/>
      <c r="E2" s="1271"/>
      <c r="F2" s="1271"/>
      <c r="G2" s="1271"/>
      <c r="H2" s="1271"/>
      <c r="I2" s="1271"/>
      <c r="J2" s="1271"/>
      <c r="K2" s="1271"/>
      <c r="L2" s="1271"/>
    </row>
    <row r="3" spans="1:12" x14ac:dyDescent="0.25">
      <c r="A3" s="1271"/>
      <c r="B3" s="1271"/>
      <c r="C3" s="1271"/>
      <c r="D3" s="1271"/>
      <c r="E3" s="1271"/>
      <c r="F3" s="1271"/>
      <c r="G3" s="1271"/>
      <c r="H3" s="1271"/>
      <c r="I3" s="1271"/>
      <c r="J3" s="1271"/>
      <c r="K3" s="1271"/>
      <c r="L3" s="1271"/>
    </row>
    <row r="4" spans="1:12" x14ac:dyDescent="0.25">
      <c r="A4" s="1271"/>
      <c r="B4" s="1271"/>
      <c r="C4" s="1271"/>
      <c r="D4" s="1271"/>
      <c r="E4" s="1271"/>
      <c r="F4" s="1271"/>
      <c r="G4" s="1271"/>
      <c r="H4" s="1271"/>
      <c r="I4" s="1271"/>
      <c r="J4" s="1271"/>
      <c r="K4" s="1271"/>
      <c r="L4" s="1271"/>
    </row>
    <row r="5" spans="1:12" x14ac:dyDescent="0.25">
      <c r="A5" s="1271"/>
      <c r="B5" s="1271"/>
      <c r="C5" s="1271"/>
      <c r="D5" s="1271"/>
      <c r="E5" s="1271"/>
      <c r="F5" s="1271"/>
      <c r="G5" s="1271"/>
      <c r="H5" s="1271"/>
      <c r="I5" s="1271"/>
      <c r="J5" s="1271"/>
      <c r="K5" s="1271"/>
      <c r="L5" s="1271"/>
    </row>
    <row r="6" spans="1:12" x14ac:dyDescent="0.25">
      <c r="A6" s="1271"/>
      <c r="B6" s="1271"/>
      <c r="C6" s="1271"/>
      <c r="D6" s="1271"/>
      <c r="E6" s="1271"/>
      <c r="F6" s="1271"/>
      <c r="G6" s="1271"/>
      <c r="H6" s="1271"/>
      <c r="I6" s="1271"/>
      <c r="J6" s="1271"/>
      <c r="K6" s="1271"/>
      <c r="L6" s="1271"/>
    </row>
    <row r="7" spans="1:12" x14ac:dyDescent="0.25">
      <c r="A7" s="1271"/>
      <c r="B7" s="1271"/>
      <c r="C7" s="1271"/>
      <c r="D7" s="1271"/>
      <c r="E7" s="1271"/>
      <c r="F7" s="1271"/>
      <c r="G7" s="1271"/>
      <c r="H7" s="1271"/>
      <c r="I7" s="1271"/>
      <c r="J7" s="1271"/>
      <c r="K7" s="1271"/>
      <c r="L7" s="1271"/>
    </row>
    <row r="8" spans="1:12" x14ac:dyDescent="0.25">
      <c r="A8" s="1271"/>
      <c r="B8" s="1271"/>
      <c r="C8" s="1271"/>
      <c r="D8" s="1271"/>
      <c r="E8" s="1271"/>
      <c r="F8" s="1271"/>
      <c r="G8" s="1271"/>
      <c r="H8" s="1271"/>
      <c r="I8" s="1271"/>
      <c r="J8" s="1271"/>
      <c r="K8" s="1271"/>
      <c r="L8" s="1271"/>
    </row>
    <row r="9" spans="1:12" x14ac:dyDescent="0.25">
      <c r="A9" s="1271"/>
      <c r="B9" s="1271"/>
      <c r="C9" s="1271"/>
      <c r="D9" s="1271"/>
      <c r="E9" s="1271"/>
      <c r="F9" s="1271"/>
      <c r="G9" s="1271"/>
      <c r="H9" s="1271"/>
      <c r="I9" s="1271"/>
      <c r="J9" s="1271"/>
      <c r="K9" s="1271"/>
      <c r="L9" s="1271"/>
    </row>
    <row r="10" spans="1:12" x14ac:dyDescent="0.25">
      <c r="A10" s="1271"/>
      <c r="B10" s="1271"/>
      <c r="C10" s="1271"/>
      <c r="D10" s="1271"/>
      <c r="E10" s="1271"/>
      <c r="F10" s="1271"/>
      <c r="G10" s="1271"/>
      <c r="H10" s="1271"/>
      <c r="I10" s="1271"/>
      <c r="J10" s="1271"/>
      <c r="K10" s="1271"/>
      <c r="L10" s="1271"/>
    </row>
    <row r="11" spans="1:12" x14ac:dyDescent="0.25">
      <c r="A11" s="1271"/>
      <c r="B11" s="1271"/>
      <c r="C11" s="1271"/>
      <c r="D11" s="1271"/>
      <c r="E11" s="1271"/>
      <c r="F11" s="1271"/>
      <c r="G11" s="1271"/>
      <c r="H11" s="1271"/>
      <c r="I11" s="1271"/>
      <c r="J11" s="1271"/>
      <c r="K11" s="1271"/>
      <c r="L11" s="1271"/>
    </row>
    <row r="12" spans="1:12" x14ac:dyDescent="0.25">
      <c r="A12" s="1271"/>
      <c r="B12" s="1271"/>
      <c r="C12" s="1271"/>
      <c r="D12" s="1271"/>
      <c r="E12" s="1271"/>
      <c r="F12" s="1271"/>
      <c r="G12" s="1271"/>
      <c r="H12" s="1271"/>
      <c r="I12" s="1271"/>
      <c r="J12" s="1271"/>
      <c r="K12" s="1271"/>
      <c r="L12" s="1271"/>
    </row>
    <row r="13" spans="1:12" x14ac:dyDescent="0.25">
      <c r="A13" s="1271"/>
      <c r="B13" s="1271"/>
      <c r="C13" s="1271"/>
      <c r="D13" s="1271"/>
      <c r="E13" s="1271"/>
      <c r="F13" s="1271"/>
      <c r="G13" s="1271"/>
      <c r="H13" s="1271"/>
      <c r="I13" s="1271"/>
      <c r="J13" s="1271"/>
      <c r="K13" s="1271"/>
      <c r="L13" s="1271"/>
    </row>
    <row r="14" spans="1:12" x14ac:dyDescent="0.25">
      <c r="A14" s="1271"/>
      <c r="B14" s="1271"/>
      <c r="C14" s="1271"/>
      <c r="D14" s="1271"/>
      <c r="E14" s="1271"/>
      <c r="F14" s="1271"/>
      <c r="G14" s="1271"/>
      <c r="H14" s="1271"/>
      <c r="I14" s="1271"/>
      <c r="J14" s="1271"/>
      <c r="K14" s="1271"/>
      <c r="L14" s="1271"/>
    </row>
    <row r="15" spans="1:12" x14ac:dyDescent="0.25">
      <c r="A15" s="1271"/>
      <c r="B15" s="1271"/>
      <c r="C15" s="1271"/>
      <c r="D15" s="1271"/>
      <c r="E15" s="1271"/>
      <c r="F15" s="1271"/>
      <c r="G15" s="1271"/>
      <c r="H15" s="1271"/>
      <c r="I15" s="1271"/>
      <c r="J15" s="1271"/>
      <c r="K15" s="1271"/>
      <c r="L15" s="1271"/>
    </row>
    <row r="16" spans="1:12" x14ac:dyDescent="0.25">
      <c r="A16" s="1271"/>
      <c r="B16" s="1271"/>
      <c r="C16" s="1271"/>
      <c r="D16" s="1271"/>
      <c r="E16" s="1271"/>
      <c r="F16" s="1271"/>
      <c r="G16" s="1271"/>
      <c r="H16" s="1271"/>
      <c r="I16" s="1271"/>
      <c r="J16" s="1271"/>
      <c r="K16" s="1271"/>
      <c r="L16" s="1271"/>
    </row>
    <row r="17" spans="1:12" x14ac:dyDescent="0.25">
      <c r="A17" s="1271"/>
      <c r="B17" s="1271"/>
      <c r="C17" s="1271"/>
      <c r="D17" s="1271"/>
      <c r="E17" s="1271"/>
      <c r="F17" s="1271"/>
      <c r="G17" s="1271"/>
      <c r="H17" s="1271"/>
      <c r="I17" s="1271"/>
      <c r="J17" s="1271"/>
      <c r="K17" s="1271"/>
      <c r="L17" s="1271"/>
    </row>
    <row r="18" spans="1:12" x14ac:dyDescent="0.25">
      <c r="A18" s="1271"/>
      <c r="B18" s="1271"/>
      <c r="C18" s="1271"/>
      <c r="D18" s="1271"/>
      <c r="E18" s="1271"/>
      <c r="F18" s="1271"/>
      <c r="G18" s="1271"/>
      <c r="H18" s="1271"/>
      <c r="I18" s="1271"/>
      <c r="J18" s="1271"/>
      <c r="K18" s="1271"/>
      <c r="L18" s="1271"/>
    </row>
    <row r="19" spans="1:12" x14ac:dyDescent="0.25">
      <c r="A19" s="1271"/>
      <c r="B19" s="1271"/>
      <c r="C19" s="1271"/>
      <c r="D19" s="1271"/>
      <c r="E19" s="1271"/>
      <c r="F19" s="1271"/>
      <c r="G19" s="1271"/>
      <c r="H19" s="1271"/>
      <c r="I19" s="1271"/>
      <c r="J19" s="1271"/>
      <c r="K19" s="1271"/>
      <c r="L19" s="1271"/>
    </row>
    <row r="20" spans="1:12" x14ac:dyDescent="0.25">
      <c r="A20" s="1271"/>
      <c r="B20" s="1271"/>
      <c r="C20" s="1271"/>
      <c r="D20" s="1271"/>
      <c r="E20" s="1271"/>
      <c r="F20" s="1271"/>
      <c r="G20" s="1271"/>
      <c r="H20" s="1271"/>
      <c r="I20" s="1271"/>
      <c r="J20" s="1271"/>
      <c r="K20" s="1271"/>
      <c r="L20" s="1271"/>
    </row>
    <row r="21" spans="1:12" x14ac:dyDescent="0.25">
      <c r="A21" s="1271"/>
      <c r="B21" s="1271"/>
      <c r="C21" s="1271"/>
      <c r="D21" s="1271"/>
      <c r="E21" s="1271"/>
      <c r="F21" s="1271"/>
      <c r="G21" s="1271"/>
      <c r="H21" s="1271"/>
      <c r="I21" s="1271"/>
      <c r="J21" s="1271"/>
      <c r="K21" s="1271"/>
      <c r="L21" s="1271"/>
    </row>
    <row r="22" spans="1:12" x14ac:dyDescent="0.25">
      <c r="A22" s="1271"/>
      <c r="B22" s="1271"/>
      <c r="C22" s="1271"/>
      <c r="D22" s="1271"/>
      <c r="E22" s="1271"/>
      <c r="F22" s="1271"/>
      <c r="G22" s="1271"/>
      <c r="H22" s="1271"/>
      <c r="I22" s="1271"/>
      <c r="J22" s="1271"/>
      <c r="K22" s="1271"/>
      <c r="L22" s="1271"/>
    </row>
    <row r="23" spans="1:12" x14ac:dyDescent="0.25">
      <c r="A23" s="1271"/>
      <c r="B23" s="1271"/>
      <c r="C23" s="1271"/>
      <c r="D23" s="1271"/>
      <c r="E23" s="1271"/>
      <c r="F23" s="1271"/>
      <c r="G23" s="1271"/>
      <c r="H23" s="1271"/>
      <c r="I23" s="1271"/>
      <c r="J23" s="1271"/>
      <c r="K23" s="1271"/>
      <c r="L23" s="1271"/>
    </row>
    <row r="24" spans="1:12" x14ac:dyDescent="0.25">
      <c r="A24" s="1271"/>
      <c r="B24" s="1271"/>
      <c r="C24" s="1271"/>
      <c r="D24" s="1271"/>
      <c r="E24" s="1271"/>
      <c r="F24" s="1271"/>
      <c r="G24" s="1271"/>
      <c r="H24" s="1271"/>
      <c r="I24" s="1271"/>
      <c r="J24" s="1271"/>
      <c r="K24" s="1271"/>
      <c r="L24" s="1271"/>
    </row>
    <row r="25" spans="1:12" x14ac:dyDescent="0.25">
      <c r="A25" s="1271"/>
      <c r="B25" s="1271"/>
      <c r="C25" s="1271"/>
      <c r="D25" s="1271"/>
      <c r="E25" s="1271"/>
      <c r="F25" s="1271"/>
      <c r="G25" s="1271"/>
      <c r="H25" s="1271"/>
      <c r="I25" s="1271"/>
      <c r="J25" s="1271"/>
      <c r="K25" s="1271"/>
      <c r="L25" s="1271"/>
    </row>
    <row r="26" spans="1:12" x14ac:dyDescent="0.25">
      <c r="A26" s="1271"/>
      <c r="B26" s="1271"/>
      <c r="C26" s="1271"/>
      <c r="D26" s="1271"/>
      <c r="E26" s="1271"/>
      <c r="F26" s="1271"/>
      <c r="G26" s="1271"/>
      <c r="H26" s="1271"/>
      <c r="I26" s="1271"/>
      <c r="J26" s="1271"/>
      <c r="K26" s="1271"/>
      <c r="L26" s="1271"/>
    </row>
    <row r="27" spans="1:12" x14ac:dyDescent="0.25">
      <c r="A27" s="1271"/>
      <c r="B27" s="1271"/>
      <c r="C27" s="1271"/>
      <c r="D27" s="1271"/>
      <c r="E27" s="1271"/>
      <c r="F27" s="1271"/>
      <c r="G27" s="1271"/>
      <c r="H27" s="1271"/>
      <c r="I27" s="1271"/>
      <c r="J27" s="1271"/>
      <c r="K27" s="1271"/>
      <c r="L27" s="1271"/>
    </row>
    <row r="28" spans="1:12" x14ac:dyDescent="0.25">
      <c r="A28" s="1271"/>
      <c r="B28" s="1271"/>
      <c r="C28" s="1271"/>
      <c r="D28" s="1271"/>
      <c r="E28" s="1271"/>
      <c r="F28" s="1271"/>
      <c r="G28" s="1271"/>
      <c r="H28" s="1271"/>
      <c r="I28" s="1271"/>
      <c r="J28" s="1271"/>
      <c r="K28" s="1271"/>
      <c r="L28" s="1271"/>
    </row>
    <row r="29" spans="1:12" x14ac:dyDescent="0.25">
      <c r="A29" s="1271"/>
      <c r="B29" s="1271"/>
      <c r="C29" s="1271"/>
      <c r="D29" s="1271"/>
      <c r="E29" s="1271"/>
      <c r="F29" s="1271"/>
      <c r="G29" s="1271"/>
      <c r="H29" s="1271"/>
      <c r="I29" s="1271"/>
      <c r="J29" s="1271"/>
      <c r="K29" s="1271"/>
      <c r="L29" s="1271"/>
    </row>
    <row r="30" spans="1:12" x14ac:dyDescent="0.25">
      <c r="A30" s="1271"/>
      <c r="B30" s="1271"/>
      <c r="C30" s="1271"/>
      <c r="D30" s="1271"/>
      <c r="E30" s="1271"/>
      <c r="F30" s="1271"/>
      <c r="G30" s="1271"/>
      <c r="H30" s="1271"/>
      <c r="I30" s="1271"/>
      <c r="J30" s="1271"/>
      <c r="K30" s="1271"/>
      <c r="L30" s="1271"/>
    </row>
    <row r="31" spans="1:12" x14ac:dyDescent="0.25">
      <c r="A31" s="1271"/>
      <c r="B31" s="1271"/>
      <c r="C31" s="1271"/>
      <c r="D31" s="1271"/>
      <c r="E31" s="1271"/>
      <c r="F31" s="1271"/>
      <c r="G31" s="1271"/>
      <c r="H31" s="1271"/>
      <c r="I31" s="1271"/>
      <c r="J31" s="1271"/>
      <c r="K31" s="1271"/>
      <c r="L31" s="1271"/>
    </row>
    <row r="32" spans="1:12" x14ac:dyDescent="0.25">
      <c r="A32" s="1271"/>
      <c r="B32" s="1271"/>
      <c r="C32" s="1271"/>
      <c r="D32" s="1271"/>
      <c r="E32" s="1271"/>
      <c r="F32" s="1271"/>
      <c r="G32" s="1271"/>
      <c r="H32" s="1271"/>
      <c r="I32" s="1271"/>
      <c r="J32" s="1271"/>
      <c r="K32" s="1271"/>
      <c r="L32" s="1271"/>
    </row>
    <row r="33" spans="1:12" x14ac:dyDescent="0.25">
      <c r="A33" s="1271"/>
      <c r="B33" s="1271"/>
      <c r="C33" s="1271"/>
      <c r="D33" s="1271"/>
      <c r="E33" s="1271"/>
      <c r="F33" s="1271"/>
      <c r="G33" s="1271"/>
      <c r="H33" s="1271"/>
      <c r="I33" s="1271"/>
      <c r="J33" s="1271"/>
      <c r="K33" s="1271"/>
      <c r="L33" s="1271"/>
    </row>
    <row r="34" spans="1:12" x14ac:dyDescent="0.25">
      <c r="A34" s="1271"/>
      <c r="B34" s="1271"/>
      <c r="C34" s="1271"/>
      <c r="D34" s="1271"/>
      <c r="E34" s="1271"/>
      <c r="F34" s="1271"/>
      <c r="G34" s="1271"/>
      <c r="H34" s="1271"/>
      <c r="I34" s="1271"/>
      <c r="J34" s="1271"/>
      <c r="K34" s="1271"/>
      <c r="L34" s="1271"/>
    </row>
  </sheetData>
  <mergeCells count="1">
    <mergeCell ref="A1:L3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
  <sheetViews>
    <sheetView topLeftCell="A26" workbookViewId="0">
      <selection activeCell="E32" sqref="A1:XFD1048576"/>
    </sheetView>
  </sheetViews>
  <sheetFormatPr defaultColWidth="8.85546875" defaultRowHeight="15" x14ac:dyDescent="0.25"/>
  <cols>
    <col min="1" max="1" width="66" style="918" customWidth="1"/>
    <col min="2" max="2" width="25" style="918" bestFit="1" customWidth="1"/>
    <col min="3" max="3" width="27.85546875" style="918" bestFit="1" customWidth="1"/>
    <col min="4" max="5" width="8.85546875" style="918"/>
    <col min="6" max="6" width="20.7109375" style="918" customWidth="1"/>
    <col min="7" max="16384" width="8.85546875" style="918"/>
  </cols>
  <sheetData>
    <row r="1" spans="1:3" ht="19.149999999999999" customHeight="1" x14ac:dyDescent="0.25">
      <c r="A1" s="1272" t="s">
        <v>4288</v>
      </c>
      <c r="B1" s="1273"/>
      <c r="C1" s="1274"/>
    </row>
    <row r="2" spans="1:3" ht="15.75" x14ac:dyDescent="0.25">
      <c r="A2" s="919" t="s">
        <v>4020</v>
      </c>
      <c r="B2" s="920" t="s">
        <v>4289</v>
      </c>
      <c r="C2" s="920" t="s">
        <v>4290</v>
      </c>
    </row>
    <row r="3" spans="1:3" ht="15.75" x14ac:dyDescent="0.25">
      <c r="A3" s="921" t="s">
        <v>4021</v>
      </c>
      <c r="B3" s="921"/>
      <c r="C3" s="922"/>
    </row>
    <row r="4" spans="1:3" ht="15.75" x14ac:dyDescent="0.25">
      <c r="A4" s="923" t="s">
        <v>4022</v>
      </c>
      <c r="B4" s="924">
        <f>500000000</f>
        <v>500000000</v>
      </c>
      <c r="C4" s="924">
        <f>500000000/2</f>
        <v>250000000</v>
      </c>
    </row>
    <row r="5" spans="1:3" ht="30.75" x14ac:dyDescent="0.25">
      <c r="A5" s="925" t="s">
        <v>4023</v>
      </c>
      <c r="B5" s="926">
        <v>1525000000</v>
      </c>
      <c r="C5" s="927">
        <v>6400000000</v>
      </c>
    </row>
    <row r="6" spans="1:3" ht="15.75" x14ac:dyDescent="0.25">
      <c r="A6" s="925" t="s">
        <v>4024</v>
      </c>
      <c r="B6" s="927">
        <v>1519884078.8599999</v>
      </c>
      <c r="C6" s="927">
        <v>1519884078.8599999</v>
      </c>
    </row>
    <row r="7" spans="1:3" ht="15.75" x14ac:dyDescent="0.25">
      <c r="A7" s="925" t="s">
        <v>1216</v>
      </c>
      <c r="B7" s="927">
        <v>0</v>
      </c>
      <c r="C7" s="927">
        <v>201600000</v>
      </c>
    </row>
    <row r="8" spans="1:3" ht="15.75" x14ac:dyDescent="0.25">
      <c r="A8" s="925" t="s">
        <v>4514</v>
      </c>
      <c r="B8" s="927">
        <v>256000000</v>
      </c>
      <c r="C8" s="927">
        <v>256000000</v>
      </c>
    </row>
    <row r="9" spans="1:3" ht="15.75" x14ac:dyDescent="0.25">
      <c r="A9" s="925" t="s">
        <v>4511</v>
      </c>
      <c r="B9" s="927">
        <v>0</v>
      </c>
      <c r="C9" s="927">
        <v>1000000000</v>
      </c>
    </row>
    <row r="10" spans="1:3" ht="15.75" x14ac:dyDescent="0.25">
      <c r="A10" s="391" t="s">
        <v>4025</v>
      </c>
      <c r="B10" s="393">
        <f>SUM(B4:B8)</f>
        <v>3800884078.8599997</v>
      </c>
      <c r="C10" s="393">
        <f>SUM(C4:C9)</f>
        <v>9627484078.8600006</v>
      </c>
    </row>
    <row r="11" spans="1:3" ht="15.75" x14ac:dyDescent="0.25">
      <c r="A11" s="928"/>
      <c r="B11" s="929"/>
      <c r="C11" s="930"/>
    </row>
    <row r="12" spans="1:3" ht="15.75" x14ac:dyDescent="0.25">
      <c r="A12" s="391" t="s">
        <v>4026</v>
      </c>
      <c r="B12" s="931"/>
      <c r="C12" s="931"/>
    </row>
    <row r="13" spans="1:3" ht="15.75" x14ac:dyDescent="0.25">
      <c r="A13" s="923" t="s">
        <v>4512</v>
      </c>
      <c r="B13" s="932">
        <v>350000000</v>
      </c>
      <c r="C13" s="927">
        <f>350000000-150000000</f>
        <v>200000000</v>
      </c>
    </row>
    <row r="14" spans="1:3" ht="15.75" x14ac:dyDescent="0.25">
      <c r="A14" s="925" t="s">
        <v>4027</v>
      </c>
      <c r="B14" s="927">
        <v>500000000</v>
      </c>
      <c r="C14" s="927">
        <v>500000000</v>
      </c>
    </row>
    <row r="15" spans="1:3" ht="15.75" x14ac:dyDescent="0.25">
      <c r="A15" s="925" t="s">
        <v>4028</v>
      </c>
      <c r="B15" s="926">
        <v>100000000</v>
      </c>
      <c r="C15" s="927">
        <v>50000000</v>
      </c>
    </row>
    <row r="16" spans="1:3" ht="15.75" x14ac:dyDescent="0.25">
      <c r="A16" s="925" t="s">
        <v>4029</v>
      </c>
      <c r="B16" s="926">
        <v>800000000</v>
      </c>
      <c r="C16" s="927">
        <v>200000000</v>
      </c>
    </row>
    <row r="17" spans="1:3" ht="30.75" x14ac:dyDescent="0.25">
      <c r="A17" s="925" t="s">
        <v>4030</v>
      </c>
      <c r="B17" s="926">
        <v>915000000</v>
      </c>
      <c r="C17" s="927">
        <f>915000000-595000000</f>
        <v>320000000</v>
      </c>
    </row>
    <row r="18" spans="1:3" ht="15.75" x14ac:dyDescent="0.25">
      <c r="A18" s="925" t="s">
        <v>4031</v>
      </c>
      <c r="B18" s="926">
        <v>783659375</v>
      </c>
      <c r="C18" s="927">
        <v>350000000</v>
      </c>
    </row>
    <row r="19" spans="1:3" ht="15.75" x14ac:dyDescent="0.25">
      <c r="A19" s="925" t="s">
        <v>4032</v>
      </c>
      <c r="B19" s="926">
        <v>500000000</v>
      </c>
      <c r="C19" s="927">
        <v>50000000</v>
      </c>
    </row>
    <row r="20" spans="1:3" ht="15.75" x14ac:dyDescent="0.25">
      <c r="A20" s="391" t="s">
        <v>4033</v>
      </c>
      <c r="B20" s="393">
        <f>SUM(B13:B19)</f>
        <v>3948659375</v>
      </c>
      <c r="C20" s="393">
        <f>SUM(C13:C19)</f>
        <v>1670000000</v>
      </c>
    </row>
    <row r="21" spans="1:3" ht="15.75" x14ac:dyDescent="0.25">
      <c r="A21" s="933"/>
      <c r="B21" s="934"/>
      <c r="C21" s="927"/>
    </row>
    <row r="22" spans="1:3" ht="15.75" x14ac:dyDescent="0.25">
      <c r="A22" s="391" t="s">
        <v>4034</v>
      </c>
      <c r="B22" s="926"/>
      <c r="C22" s="927"/>
    </row>
    <row r="23" spans="1:3" ht="15.75" x14ac:dyDescent="0.25">
      <c r="A23" s="391" t="s">
        <v>4035</v>
      </c>
      <c r="B23" s="931">
        <f>+B22+B20+B10</f>
        <v>7749543453.8599997</v>
      </c>
      <c r="C23" s="393">
        <f>+C22+C20+C10</f>
        <v>11297484078.860001</v>
      </c>
    </row>
    <row r="24" spans="1:3" ht="15.75" x14ac:dyDescent="0.25">
      <c r="A24" s="935"/>
      <c r="B24" s="934"/>
      <c r="C24" s="936"/>
    </row>
    <row r="25" spans="1:3" ht="0.6" customHeight="1" x14ac:dyDescent="0.25">
      <c r="A25" s="1272" t="s">
        <v>4291</v>
      </c>
      <c r="B25" s="1273"/>
      <c r="C25" s="1274"/>
    </row>
    <row r="26" spans="1:3" ht="19.149999999999999" customHeight="1" x14ac:dyDescent="0.25">
      <c r="A26" s="1272" t="s">
        <v>4291</v>
      </c>
      <c r="B26" s="1273"/>
      <c r="C26" s="1274"/>
    </row>
    <row r="27" spans="1:3" ht="15.75" x14ac:dyDescent="0.25">
      <c r="A27" s="391" t="s">
        <v>4292</v>
      </c>
      <c r="B27" s="931"/>
      <c r="C27" s="937"/>
    </row>
    <row r="28" spans="1:3" ht="15.75" x14ac:dyDescent="0.25">
      <c r="A28" s="925" t="s">
        <v>4293</v>
      </c>
      <c r="B28" s="925">
        <v>30000000000</v>
      </c>
      <c r="C28" s="938">
        <v>15200000000</v>
      </c>
    </row>
    <row r="29" spans="1:3" ht="15.75" x14ac:dyDescent="0.25">
      <c r="A29" s="925" t="s">
        <v>4036</v>
      </c>
      <c r="B29" s="925">
        <v>2000000000</v>
      </c>
      <c r="C29" s="938">
        <v>1000000000</v>
      </c>
    </row>
    <row r="30" spans="1:3" ht="15.75" x14ac:dyDescent="0.25">
      <c r="A30" s="925" t="s">
        <v>4037</v>
      </c>
      <c r="B30" s="925">
        <v>2500000000</v>
      </c>
      <c r="C30" s="938">
        <v>1000000000</v>
      </c>
    </row>
    <row r="31" spans="1:3" ht="15.75" x14ac:dyDescent="0.25">
      <c r="A31" s="925" t="s">
        <v>4038</v>
      </c>
      <c r="B31" s="925">
        <v>2000000000</v>
      </c>
      <c r="C31" s="938">
        <f>4000000000/40</f>
        <v>100000000</v>
      </c>
    </row>
    <row r="32" spans="1:3" ht="15.75" x14ac:dyDescent="0.25">
      <c r="A32" s="939" t="s">
        <v>3903</v>
      </c>
      <c r="B32" s="926"/>
      <c r="C32" s="927">
        <f>12000000000-8500000000</f>
        <v>3500000000</v>
      </c>
    </row>
    <row r="33" spans="1:6" ht="15.75" x14ac:dyDescent="0.25">
      <c r="A33" s="925" t="s">
        <v>4039</v>
      </c>
      <c r="B33" s="925">
        <v>9907275000</v>
      </c>
      <c r="C33" s="938">
        <v>9838772904.6899986</v>
      </c>
      <c r="F33" s="940"/>
    </row>
    <row r="34" spans="1:6" ht="15.75" x14ac:dyDescent="0.25">
      <c r="A34" s="925" t="s">
        <v>4040</v>
      </c>
      <c r="B34" s="925">
        <v>1000000000</v>
      </c>
      <c r="C34" s="938">
        <f>2000000000-2000000000</f>
        <v>0</v>
      </c>
      <c r="F34" s="941"/>
    </row>
    <row r="35" spans="1:6" ht="15.75" x14ac:dyDescent="0.25">
      <c r="A35" s="925" t="s">
        <v>4048</v>
      </c>
      <c r="B35" s="926"/>
      <c r="C35" s="927">
        <v>600000000</v>
      </c>
    </row>
    <row r="36" spans="1:6" ht="15.75" x14ac:dyDescent="0.25">
      <c r="A36" s="925" t="s">
        <v>4049</v>
      </c>
      <c r="B36" s="926"/>
      <c r="C36" s="927">
        <f>(10000000/7)*360</f>
        <v>514285714.28571433</v>
      </c>
    </row>
    <row r="37" spans="1:6" ht="15.75" x14ac:dyDescent="0.25">
      <c r="A37" s="925" t="s">
        <v>4513</v>
      </c>
      <c r="B37" s="942"/>
      <c r="C37" s="927">
        <v>100000000</v>
      </c>
    </row>
    <row r="38" spans="1:6" ht="15.75" x14ac:dyDescent="0.25">
      <c r="A38" s="943" t="s">
        <v>3728</v>
      </c>
      <c r="B38" s="943">
        <f>SUM(B28:B36)</f>
        <v>47407275000</v>
      </c>
      <c r="C38" s="943">
        <f>SUM(C28:C37)</f>
        <v>31853058618.975712</v>
      </c>
    </row>
    <row r="39" spans="1:6" ht="15.75" x14ac:dyDescent="0.25">
      <c r="A39" s="928"/>
      <c r="B39" s="929"/>
      <c r="C39" s="930"/>
    </row>
    <row r="40" spans="1:6" ht="15.75" x14ac:dyDescent="0.25">
      <c r="A40" s="391" t="s">
        <v>4294</v>
      </c>
      <c r="B40" s="931"/>
      <c r="C40" s="922"/>
    </row>
    <row r="41" spans="1:6" ht="15.75" x14ac:dyDescent="0.25">
      <c r="A41" s="925" t="s">
        <v>4041</v>
      </c>
      <c r="B41" s="926">
        <v>70286270</v>
      </c>
      <c r="C41" s="927">
        <v>454972410.89999998</v>
      </c>
    </row>
    <row r="42" spans="1:6" ht="15.75" x14ac:dyDescent="0.25">
      <c r="A42" s="925" t="s">
        <v>4042</v>
      </c>
      <c r="B42" s="925">
        <v>1429311700</v>
      </c>
      <c r="C42" s="944">
        <f>1429311700-1429311700</f>
        <v>0</v>
      </c>
    </row>
    <row r="43" spans="1:6" ht="15.75" x14ac:dyDescent="0.25">
      <c r="A43" s="925" t="s">
        <v>3621</v>
      </c>
      <c r="B43" s="926">
        <v>500000000</v>
      </c>
      <c r="C43" s="927">
        <v>244733359.34999999</v>
      </c>
    </row>
    <row r="44" spans="1:6" ht="15.75" x14ac:dyDescent="0.25">
      <c r="A44" s="925" t="s">
        <v>4043</v>
      </c>
      <c r="B44" s="926"/>
      <c r="C44" s="927">
        <v>0</v>
      </c>
    </row>
    <row r="45" spans="1:6" ht="15.75" x14ac:dyDescent="0.25">
      <c r="A45" s="925" t="s">
        <v>4044</v>
      </c>
      <c r="B45" s="926">
        <v>1525000000</v>
      </c>
      <c r="C45" s="927">
        <f>305*5000000</f>
        <v>1525000000</v>
      </c>
    </row>
    <row r="46" spans="1:6" ht="15.75" x14ac:dyDescent="0.25">
      <c r="A46" s="925" t="s">
        <v>4045</v>
      </c>
      <c r="B46" s="926">
        <v>2300000000</v>
      </c>
      <c r="C46" s="927">
        <v>500000000</v>
      </c>
    </row>
    <row r="47" spans="1:6" ht="15.75" x14ac:dyDescent="0.25">
      <c r="A47" s="925" t="s">
        <v>4046</v>
      </c>
      <c r="B47" s="926">
        <v>3050000000</v>
      </c>
      <c r="C47" s="927">
        <f>305*10000000-3050000000</f>
        <v>0</v>
      </c>
    </row>
    <row r="48" spans="1:6" ht="30.75" x14ac:dyDescent="0.25">
      <c r="A48" s="925" t="s">
        <v>4047</v>
      </c>
      <c r="B48" s="926">
        <v>1201000000</v>
      </c>
      <c r="C48" s="927">
        <v>1201000000</v>
      </c>
    </row>
    <row r="49" spans="1:3" ht="30.75" x14ac:dyDescent="0.25">
      <c r="A49" s="925" t="s">
        <v>4517</v>
      </c>
      <c r="B49" s="926"/>
      <c r="C49" s="927">
        <f>4131400000+90000000</f>
        <v>4221400000</v>
      </c>
    </row>
    <row r="50" spans="1:3" ht="15.75" x14ac:dyDescent="0.25">
      <c r="A50" s="391" t="s">
        <v>3728</v>
      </c>
      <c r="B50" s="392">
        <f>SUM(B41:B48)</f>
        <v>10075597970</v>
      </c>
      <c r="C50" s="392">
        <f>SUM(C41:C49)</f>
        <v>8147105770.25</v>
      </c>
    </row>
    <row r="51" spans="1:3" ht="15.75" x14ac:dyDescent="0.25">
      <c r="A51" s="928"/>
      <c r="B51" s="929"/>
      <c r="C51" s="930"/>
    </row>
    <row r="52" spans="1:3" ht="15.75" x14ac:dyDescent="0.25">
      <c r="A52" s="391" t="s">
        <v>4050</v>
      </c>
      <c r="B52" s="931">
        <f>+B50+B38</f>
        <v>57482872970</v>
      </c>
      <c r="C52" s="931">
        <f>+C50+C38</f>
        <v>40000164389.225708</v>
      </c>
    </row>
    <row r="53" spans="1:3" ht="13.9" customHeight="1" x14ac:dyDescent="0.25">
      <c r="A53" s="928"/>
      <c r="B53" s="945"/>
      <c r="C53" s="930"/>
    </row>
    <row r="54" spans="1:3" ht="15.75" hidden="1" x14ac:dyDescent="0.25">
      <c r="A54" s="1272" t="s">
        <v>4295</v>
      </c>
      <c r="B54" s="1273"/>
      <c r="C54" s="1274"/>
    </row>
    <row r="55" spans="1:3" ht="19.149999999999999" customHeight="1" x14ac:dyDescent="0.25">
      <c r="A55" s="1272" t="s">
        <v>4295</v>
      </c>
      <c r="B55" s="1273"/>
      <c r="C55" s="1274"/>
    </row>
    <row r="56" spans="1:3" ht="15.75" x14ac:dyDescent="0.25">
      <c r="A56" s="391" t="s">
        <v>4051</v>
      </c>
      <c r="B56" s="931"/>
      <c r="C56" s="931"/>
    </row>
    <row r="57" spans="1:3" ht="15.75" x14ac:dyDescent="0.25">
      <c r="A57" s="925" t="s">
        <v>4052</v>
      </c>
      <c r="B57" s="946">
        <v>4500000000</v>
      </c>
      <c r="C57" s="924">
        <v>4081000000</v>
      </c>
    </row>
    <row r="58" spans="1:3" ht="15.75" x14ac:dyDescent="0.25">
      <c r="A58" s="925" t="s">
        <v>4053</v>
      </c>
      <c r="B58" s="932">
        <v>5000000000</v>
      </c>
      <c r="C58" s="924">
        <v>8000000000</v>
      </c>
    </row>
    <row r="59" spans="1:3" ht="15.75" x14ac:dyDescent="0.25">
      <c r="A59" s="925" t="s">
        <v>4054</v>
      </c>
      <c r="B59" s="932">
        <v>4660437098</v>
      </c>
      <c r="C59" s="924">
        <f>1035917290.15+2000000000+1000000000</f>
        <v>4035917290.1500001</v>
      </c>
    </row>
    <row r="60" spans="1:3" ht="15.75" x14ac:dyDescent="0.25">
      <c r="A60" s="925" t="s">
        <v>4055</v>
      </c>
      <c r="B60" s="932">
        <v>100000000</v>
      </c>
      <c r="C60" s="924">
        <v>50000000</v>
      </c>
    </row>
    <row r="61" spans="1:3" ht="15.75" x14ac:dyDescent="0.25">
      <c r="A61" s="925" t="s">
        <v>4056</v>
      </c>
      <c r="B61" s="932">
        <v>1000000000</v>
      </c>
      <c r="C61" s="924">
        <v>0</v>
      </c>
    </row>
    <row r="62" spans="1:3" ht="15.75" x14ac:dyDescent="0.25">
      <c r="A62" s="925" t="s">
        <v>4057</v>
      </c>
      <c r="B62" s="926">
        <v>500000000</v>
      </c>
      <c r="C62" s="924">
        <v>149255122.94999999</v>
      </c>
    </row>
    <row r="63" spans="1:3" ht="15.75" x14ac:dyDescent="0.25">
      <c r="A63" s="925" t="s">
        <v>4058</v>
      </c>
      <c r="B63" s="926">
        <v>8484953737</v>
      </c>
      <c r="C63" s="924">
        <v>1000000000</v>
      </c>
    </row>
    <row r="64" spans="1:3" ht="15.75" x14ac:dyDescent="0.25">
      <c r="A64" s="939" t="s">
        <v>4059</v>
      </c>
      <c r="B64" s="926"/>
      <c r="C64" s="927">
        <v>1500000000</v>
      </c>
    </row>
    <row r="65" spans="1:3" ht="15.75" x14ac:dyDescent="0.25">
      <c r="A65" s="391" t="s">
        <v>4060</v>
      </c>
      <c r="B65" s="393">
        <f>SUM(B57:B64)</f>
        <v>24245390835</v>
      </c>
      <c r="C65" s="393">
        <f>SUM(C57:C64)</f>
        <v>18816172413.099998</v>
      </c>
    </row>
  </sheetData>
  <mergeCells count="5">
    <mergeCell ref="A1:C1"/>
    <mergeCell ref="A25:C25"/>
    <mergeCell ref="A54:C54"/>
    <mergeCell ref="A26:C26"/>
    <mergeCell ref="A55:C55"/>
  </mergeCells>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topLeftCell="C36" workbookViewId="0">
      <selection activeCell="C36" sqref="C36"/>
    </sheetView>
  </sheetViews>
  <sheetFormatPr defaultRowHeight="15" x14ac:dyDescent="0.25"/>
  <cols>
    <col min="1" max="1" width="6.85546875" customWidth="1"/>
    <col min="2" max="2" width="52.5703125" bestFit="1" customWidth="1"/>
    <col min="3" max="3" width="93.140625" customWidth="1"/>
  </cols>
  <sheetData>
    <row r="1" spans="1:3" ht="15.75" thickBot="1" x14ac:dyDescent="0.3">
      <c r="A1" s="1275" t="s">
        <v>4616</v>
      </c>
      <c r="B1" s="1276"/>
      <c r="C1" s="1277"/>
    </row>
    <row r="2" spans="1:3" ht="15.75" thickBot="1" x14ac:dyDescent="0.3">
      <c r="A2" s="1047" t="s">
        <v>2918</v>
      </c>
      <c r="B2" s="1047" t="s">
        <v>4020</v>
      </c>
      <c r="C2" s="1047" t="s">
        <v>4617</v>
      </c>
    </row>
    <row r="3" spans="1:3" ht="29.25" thickBot="1" x14ac:dyDescent="0.3">
      <c r="A3" s="1048">
        <v>1</v>
      </c>
      <c r="B3" s="1049" t="s">
        <v>4618</v>
      </c>
      <c r="C3" s="1050" t="s">
        <v>4619</v>
      </c>
    </row>
    <row r="4" spans="1:3" ht="58.5" thickBot="1" x14ac:dyDescent="0.3">
      <c r="A4" s="1051">
        <v>1.1000000000000001</v>
      </c>
      <c r="B4" s="1052" t="s">
        <v>4620</v>
      </c>
      <c r="C4" s="1053" t="s">
        <v>4621</v>
      </c>
    </row>
    <row r="5" spans="1:3" ht="15.75" thickBot="1" x14ac:dyDescent="0.3">
      <c r="A5" s="1051">
        <v>1.2</v>
      </c>
      <c r="B5" s="1052" t="s">
        <v>4622</v>
      </c>
      <c r="C5" s="1054" t="s">
        <v>4623</v>
      </c>
    </row>
    <row r="6" spans="1:3" ht="15.75" thickBot="1" x14ac:dyDescent="0.3">
      <c r="A6" s="1051">
        <v>1.3</v>
      </c>
      <c r="B6" s="1052" t="s">
        <v>4624</v>
      </c>
      <c r="C6" s="1054" t="s">
        <v>4625</v>
      </c>
    </row>
    <row r="7" spans="1:3" ht="30" thickBot="1" x14ac:dyDescent="0.3">
      <c r="A7" s="1051">
        <v>1.4</v>
      </c>
      <c r="B7" s="1052" t="s">
        <v>4626</v>
      </c>
      <c r="C7" s="1052" t="s">
        <v>4627</v>
      </c>
    </row>
    <row r="8" spans="1:3" ht="30" thickBot="1" x14ac:dyDescent="0.3">
      <c r="A8" s="1051">
        <v>1.5</v>
      </c>
      <c r="B8" s="1052" t="s">
        <v>4628</v>
      </c>
      <c r="C8" s="1052" t="s">
        <v>4629</v>
      </c>
    </row>
    <row r="9" spans="1:3" ht="30" thickBot="1" x14ac:dyDescent="0.3">
      <c r="A9" s="1051">
        <v>1.6</v>
      </c>
      <c r="B9" s="1052" t="s">
        <v>4630</v>
      </c>
      <c r="C9" s="1052" t="s">
        <v>4631</v>
      </c>
    </row>
    <row r="10" spans="1:3" ht="30" thickBot="1" x14ac:dyDescent="0.3">
      <c r="A10" s="1051">
        <v>1.7</v>
      </c>
      <c r="B10" s="1052" t="s">
        <v>4632</v>
      </c>
      <c r="C10" s="1052" t="s">
        <v>4633</v>
      </c>
    </row>
    <row r="11" spans="1:3" ht="72" thickBot="1" x14ac:dyDescent="0.3">
      <c r="A11" s="1055">
        <v>2</v>
      </c>
      <c r="B11" s="1056" t="s">
        <v>4634</v>
      </c>
      <c r="C11" s="1057" t="s">
        <v>4635</v>
      </c>
    </row>
    <row r="12" spans="1:3" ht="44.25" thickBot="1" x14ac:dyDescent="0.3">
      <c r="A12" s="1058">
        <v>2.1</v>
      </c>
      <c r="B12" s="1059" t="s">
        <v>3887</v>
      </c>
      <c r="C12" s="1059" t="s">
        <v>4636</v>
      </c>
    </row>
    <row r="13" spans="1:3" ht="44.25" thickBot="1" x14ac:dyDescent="0.3">
      <c r="A13" s="1055">
        <v>2.2000000000000002</v>
      </c>
      <c r="B13" s="1060" t="s">
        <v>3888</v>
      </c>
      <c r="C13" s="951" t="s">
        <v>4637</v>
      </c>
    </row>
    <row r="14" spans="1:3" ht="72.75" thickBot="1" x14ac:dyDescent="0.3">
      <c r="A14" s="1055">
        <v>2.2999999999999998</v>
      </c>
      <c r="B14" s="1060" t="s">
        <v>4638</v>
      </c>
      <c r="C14" s="951" t="s">
        <v>4639</v>
      </c>
    </row>
    <row r="15" spans="1:3" ht="30" thickBot="1" x14ac:dyDescent="0.3">
      <c r="A15" s="1055" t="s">
        <v>4640</v>
      </c>
      <c r="B15" s="1060" t="s">
        <v>3890</v>
      </c>
      <c r="C15" s="951" t="s">
        <v>4641</v>
      </c>
    </row>
    <row r="16" spans="1:3" ht="30" thickBot="1" x14ac:dyDescent="0.3">
      <c r="A16" s="1055" t="s">
        <v>4642</v>
      </c>
      <c r="B16" s="1060" t="s">
        <v>3898</v>
      </c>
      <c r="C16" s="951" t="s">
        <v>4643</v>
      </c>
    </row>
    <row r="17" spans="1:3" ht="30" thickBot="1" x14ac:dyDescent="0.3">
      <c r="A17" s="1055" t="s">
        <v>4644</v>
      </c>
      <c r="B17" s="1060" t="s">
        <v>3900</v>
      </c>
      <c r="C17" s="951" t="s">
        <v>4102</v>
      </c>
    </row>
    <row r="18" spans="1:3" ht="30" thickBot="1" x14ac:dyDescent="0.3">
      <c r="A18" s="1055" t="s">
        <v>4645</v>
      </c>
      <c r="B18" s="1060" t="s">
        <v>3901</v>
      </c>
      <c r="C18" s="951" t="s">
        <v>4104</v>
      </c>
    </row>
    <row r="19" spans="1:3" ht="30" thickBot="1" x14ac:dyDescent="0.3">
      <c r="A19" s="1055" t="s">
        <v>4646</v>
      </c>
      <c r="B19" s="1060" t="s">
        <v>3902</v>
      </c>
      <c r="C19" s="951" t="s">
        <v>4102</v>
      </c>
    </row>
    <row r="20" spans="1:3" ht="15.75" thickBot="1" x14ac:dyDescent="0.3">
      <c r="A20" s="1055" t="s">
        <v>4647</v>
      </c>
      <c r="B20" s="1060" t="s">
        <v>3897</v>
      </c>
      <c r="C20" s="951" t="s">
        <v>4100</v>
      </c>
    </row>
    <row r="21" spans="1:3" ht="44.25" thickBot="1" x14ac:dyDescent="0.3">
      <c r="A21" s="1058">
        <v>2.4</v>
      </c>
      <c r="B21" s="1060" t="s">
        <v>3889</v>
      </c>
      <c r="C21" s="951" t="s">
        <v>4648</v>
      </c>
    </row>
    <row r="22" spans="1:3" ht="100.5" thickBot="1" x14ac:dyDescent="0.3">
      <c r="A22" s="1061">
        <v>2.5</v>
      </c>
      <c r="B22" s="1060" t="s">
        <v>4649</v>
      </c>
      <c r="C22" s="958" t="s">
        <v>4650</v>
      </c>
    </row>
    <row r="23" spans="1:3" ht="57.75" thickBot="1" x14ac:dyDescent="0.3">
      <c r="A23" s="1061" t="s">
        <v>4651</v>
      </c>
      <c r="B23" s="1060" t="s">
        <v>4652</v>
      </c>
      <c r="C23" s="958" t="s">
        <v>4653</v>
      </c>
    </row>
    <row r="24" spans="1:3" ht="43.5" thickBot="1" x14ac:dyDescent="0.3">
      <c r="A24" s="1061" t="s">
        <v>4654</v>
      </c>
      <c r="B24" s="1060" t="s">
        <v>3894</v>
      </c>
      <c r="C24" s="958" t="s">
        <v>4655</v>
      </c>
    </row>
    <row r="25" spans="1:3" ht="29.25" thickBot="1" x14ac:dyDescent="0.3">
      <c r="A25" s="1061" t="s">
        <v>4656</v>
      </c>
      <c r="B25" s="1060" t="s">
        <v>4657</v>
      </c>
      <c r="C25" s="958" t="s">
        <v>4658</v>
      </c>
    </row>
    <row r="26" spans="1:3" ht="43.5" thickBot="1" x14ac:dyDescent="0.3">
      <c r="A26" s="1061" t="s">
        <v>4659</v>
      </c>
      <c r="B26" s="1060" t="s">
        <v>3917</v>
      </c>
      <c r="C26" s="958" t="s">
        <v>4660</v>
      </c>
    </row>
    <row r="27" spans="1:3" ht="43.5" thickBot="1" x14ac:dyDescent="0.3">
      <c r="A27" s="1061" t="s">
        <v>4661</v>
      </c>
      <c r="B27" s="1060" t="s">
        <v>4662</v>
      </c>
      <c r="C27" s="958" t="s">
        <v>4663</v>
      </c>
    </row>
    <row r="28" spans="1:3" ht="44.25" thickBot="1" x14ac:dyDescent="0.3">
      <c r="A28" s="1061" t="s">
        <v>4664</v>
      </c>
      <c r="B28" s="1060" t="s">
        <v>3910</v>
      </c>
      <c r="C28" s="951" t="s">
        <v>4665</v>
      </c>
    </row>
    <row r="29" spans="1:3" ht="30" thickBot="1" x14ac:dyDescent="0.3">
      <c r="A29" s="1058">
        <v>2.6</v>
      </c>
      <c r="B29" s="1060" t="s">
        <v>4666</v>
      </c>
      <c r="C29" s="951" t="s">
        <v>4667</v>
      </c>
    </row>
    <row r="30" spans="1:3" ht="158.25" thickBot="1" x14ac:dyDescent="0.3">
      <c r="A30" s="1058">
        <v>2.7</v>
      </c>
      <c r="B30" s="1060" t="s">
        <v>4668</v>
      </c>
      <c r="C30" s="951" t="s">
        <v>4669</v>
      </c>
    </row>
    <row r="31" spans="1:3" ht="44.25" thickBot="1" x14ac:dyDescent="0.3">
      <c r="A31" s="1058">
        <v>2.8</v>
      </c>
      <c r="B31" s="1062" t="s">
        <v>4670</v>
      </c>
      <c r="C31" s="951" t="s">
        <v>4671</v>
      </c>
    </row>
    <row r="32" spans="1:3" ht="30" thickBot="1" x14ac:dyDescent="0.3">
      <c r="A32" s="1063">
        <v>3</v>
      </c>
      <c r="B32" s="1064" t="s">
        <v>4672</v>
      </c>
      <c r="C32" s="951" t="s">
        <v>4673</v>
      </c>
    </row>
    <row r="33" spans="1:3" ht="72.75" thickBot="1" x14ac:dyDescent="0.3">
      <c r="A33" s="1063" t="s">
        <v>4674</v>
      </c>
      <c r="B33" s="1065" t="s">
        <v>4675</v>
      </c>
      <c r="C33" s="951" t="s">
        <v>4676</v>
      </c>
    </row>
    <row r="34" spans="1:3" ht="30" thickBot="1" x14ac:dyDescent="0.3">
      <c r="A34" s="1063">
        <v>3.1</v>
      </c>
      <c r="B34" s="1066" t="s">
        <v>3453</v>
      </c>
      <c r="C34" s="951" t="s">
        <v>4677</v>
      </c>
    </row>
    <row r="35" spans="1:3" ht="58.5" thickBot="1" x14ac:dyDescent="0.3">
      <c r="A35" s="1063">
        <v>3.2</v>
      </c>
      <c r="B35" s="1066" t="s">
        <v>4678</v>
      </c>
      <c r="C35" s="951" t="s">
        <v>4679</v>
      </c>
    </row>
    <row r="36" spans="1:3" ht="72.75" thickBot="1" x14ac:dyDescent="0.3">
      <c r="A36" s="1063">
        <v>3.3</v>
      </c>
      <c r="B36" s="1066" t="s">
        <v>3454</v>
      </c>
      <c r="C36" s="951" t="s">
        <v>4875</v>
      </c>
    </row>
    <row r="37" spans="1:3" ht="44.25" thickBot="1" x14ac:dyDescent="0.3">
      <c r="A37" s="1063">
        <v>3.4</v>
      </c>
      <c r="B37" s="1066" t="s">
        <v>4614</v>
      </c>
      <c r="C37" s="951" t="s">
        <v>4680</v>
      </c>
    </row>
    <row r="38" spans="1:3" ht="44.25" thickBot="1" x14ac:dyDescent="0.3">
      <c r="A38" s="1063">
        <v>3.5</v>
      </c>
      <c r="B38" s="1066" t="s">
        <v>4615</v>
      </c>
      <c r="C38" s="951" t="s">
        <v>4681</v>
      </c>
    </row>
    <row r="39" spans="1:3" ht="44.25" thickBot="1" x14ac:dyDescent="0.3">
      <c r="A39" s="1063">
        <v>3.6</v>
      </c>
      <c r="B39" s="1066" t="s">
        <v>4682</v>
      </c>
      <c r="C39" s="951" t="s">
        <v>4683</v>
      </c>
    </row>
    <row r="40" spans="1:3" ht="30" thickBot="1" x14ac:dyDescent="0.3">
      <c r="A40" s="1063">
        <v>3.7</v>
      </c>
      <c r="B40" s="1066" t="s">
        <v>4684</v>
      </c>
      <c r="C40" s="951" t="s">
        <v>4560</v>
      </c>
    </row>
    <row r="41" spans="1:3" ht="30" thickBot="1" x14ac:dyDescent="0.3">
      <c r="A41" s="1063">
        <v>3.8</v>
      </c>
      <c r="B41" s="1066" t="s">
        <v>4685</v>
      </c>
      <c r="C41" s="951" t="s">
        <v>4561</v>
      </c>
    </row>
    <row r="42" spans="1:3" ht="43.5" thickBot="1" x14ac:dyDescent="0.3">
      <c r="A42" s="1063">
        <v>3.9</v>
      </c>
      <c r="B42" s="1067" t="s">
        <v>4686</v>
      </c>
      <c r="C42" s="951" t="s">
        <v>4687</v>
      </c>
    </row>
    <row r="43" spans="1:3" ht="44.25" thickBot="1" x14ac:dyDescent="0.3">
      <c r="A43" s="1063">
        <v>4</v>
      </c>
      <c r="B43" s="1068" t="s">
        <v>4688</v>
      </c>
      <c r="C43" s="951" t="s">
        <v>4689</v>
      </c>
    </row>
    <row r="44" spans="1:3" ht="87" thickBot="1" x14ac:dyDescent="0.3">
      <c r="A44" s="1063">
        <v>4.0999999999999996</v>
      </c>
      <c r="B44" s="1069" t="s">
        <v>4015</v>
      </c>
      <c r="C44" s="951" t="s">
        <v>4872</v>
      </c>
    </row>
    <row r="45" spans="1:3" ht="72.75" thickBot="1" x14ac:dyDescent="0.3">
      <c r="A45" s="1063">
        <v>4.2</v>
      </c>
      <c r="B45" s="1069" t="s">
        <v>4016</v>
      </c>
      <c r="C45" s="951" t="s">
        <v>4873</v>
      </c>
    </row>
    <row r="46" spans="1:3" ht="44.25" thickBot="1" x14ac:dyDescent="0.3">
      <c r="A46" s="1063">
        <v>4.3</v>
      </c>
      <c r="B46" s="1069" t="s">
        <v>4017</v>
      </c>
      <c r="C46" s="951" t="s">
        <v>4690</v>
      </c>
    </row>
    <row r="47" spans="1:3" ht="58.5" thickBot="1" x14ac:dyDescent="0.3">
      <c r="A47" s="1063">
        <v>4.4000000000000004</v>
      </c>
      <c r="B47" s="1069" t="s">
        <v>3447</v>
      </c>
      <c r="C47" s="951" t="s">
        <v>4691</v>
      </c>
    </row>
    <row r="48" spans="1:3" ht="44.25" thickBot="1" x14ac:dyDescent="0.3">
      <c r="A48" s="1063">
        <v>4.5</v>
      </c>
      <c r="B48" s="1069" t="s">
        <v>4018</v>
      </c>
      <c r="C48" s="1070" t="s">
        <v>4874</v>
      </c>
    </row>
    <row r="49" spans="1:3" ht="44.25" thickBot="1" x14ac:dyDescent="0.3">
      <c r="A49" s="1063">
        <v>5</v>
      </c>
      <c r="B49" s="1071" t="s">
        <v>4692</v>
      </c>
      <c r="C49" s="951" t="s">
        <v>4693</v>
      </c>
    </row>
    <row r="50" spans="1:3" ht="44.25" thickBot="1" x14ac:dyDescent="0.3">
      <c r="A50" s="1063">
        <v>5.0999999999999996</v>
      </c>
      <c r="B50" s="1066" t="s">
        <v>4694</v>
      </c>
      <c r="C50" s="1072" t="s">
        <v>4871</v>
      </c>
    </row>
    <row r="51" spans="1:3" ht="30" thickBot="1" x14ac:dyDescent="0.3">
      <c r="A51" s="1063">
        <v>5.2</v>
      </c>
      <c r="B51" s="1067" t="s">
        <v>4695</v>
      </c>
      <c r="C51" s="951" t="s">
        <v>4696</v>
      </c>
    </row>
    <row r="52" spans="1:3" ht="44.25" thickBot="1" x14ac:dyDescent="0.3">
      <c r="A52" s="1063">
        <v>5.3</v>
      </c>
      <c r="B52" s="1067" t="s">
        <v>4697</v>
      </c>
      <c r="C52" s="951" t="s">
        <v>4698</v>
      </c>
    </row>
    <row r="53" spans="1:3" ht="58.5" thickBot="1" x14ac:dyDescent="0.3">
      <c r="A53" s="1063">
        <v>5.4</v>
      </c>
      <c r="B53" s="1066" t="s">
        <v>4699</v>
      </c>
      <c r="C53" s="951" t="s">
        <v>4700</v>
      </c>
    </row>
    <row r="54" spans="1:3" ht="15.75" thickBot="1" x14ac:dyDescent="0.3">
      <c r="A54" s="1063">
        <v>5.5</v>
      </c>
      <c r="B54" s="1066" t="s">
        <v>4701</v>
      </c>
      <c r="C54" s="951" t="s">
        <v>4702</v>
      </c>
    </row>
    <row r="55" spans="1:3" ht="30" thickBot="1" x14ac:dyDescent="0.3">
      <c r="A55" s="1073">
        <v>6</v>
      </c>
      <c r="B55" s="1074" t="s">
        <v>4703</v>
      </c>
      <c r="C55" s="1072" t="s">
        <v>4704</v>
      </c>
    </row>
    <row r="56" spans="1:3" ht="44.25" thickBot="1" x14ac:dyDescent="0.3">
      <c r="A56" s="1061">
        <v>6.1</v>
      </c>
      <c r="B56" s="1066" t="s">
        <v>4705</v>
      </c>
      <c r="C56" s="951" t="s">
        <v>4706</v>
      </c>
    </row>
  </sheetData>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5"/>
  <sheetViews>
    <sheetView topLeftCell="A179" workbookViewId="0">
      <selection activeCell="I197" sqref="I197"/>
    </sheetView>
  </sheetViews>
  <sheetFormatPr defaultRowHeight="15" x14ac:dyDescent="0.25"/>
  <cols>
    <col min="1" max="1" width="3.7109375" bestFit="1" customWidth="1"/>
    <col min="2" max="2" width="8.85546875" bestFit="1" customWidth="1"/>
    <col min="3" max="3" width="30.42578125" bestFit="1" customWidth="1"/>
    <col min="4" max="4" width="4.42578125" bestFit="1" customWidth="1"/>
    <col min="5" max="5" width="14.42578125" bestFit="1" customWidth="1"/>
    <col min="6" max="6" width="4.42578125" bestFit="1" customWidth="1"/>
    <col min="7" max="7" width="13.7109375" bestFit="1" customWidth="1"/>
    <col min="8" max="8" width="4.42578125" bestFit="1" customWidth="1"/>
    <col min="9" max="9" width="12.140625" bestFit="1" customWidth="1"/>
    <col min="10" max="10" width="4.42578125" bestFit="1" customWidth="1"/>
    <col min="11" max="11" width="16.7109375" bestFit="1" customWidth="1"/>
    <col min="12" max="12" width="4.7109375" bestFit="1" customWidth="1"/>
    <col min="13" max="14" width="12.7109375" bestFit="1" customWidth="1"/>
    <col min="16" max="16" width="18.5703125" bestFit="1" customWidth="1"/>
  </cols>
  <sheetData>
    <row r="1" spans="1:16" x14ac:dyDescent="0.25">
      <c r="A1" s="1278" t="s">
        <v>3714</v>
      </c>
      <c r="B1" s="1278"/>
      <c r="C1" s="1278"/>
      <c r="D1" s="1278"/>
      <c r="E1" s="1278"/>
      <c r="F1" s="1278"/>
      <c r="G1" s="1278"/>
      <c r="H1" s="1278"/>
      <c r="I1" s="1278"/>
      <c r="J1" s="1278"/>
      <c r="K1" s="1278"/>
      <c r="L1" s="1278"/>
      <c r="M1" s="1278"/>
      <c r="N1" s="1278"/>
      <c r="O1" s="1147"/>
      <c r="P1" s="1147"/>
    </row>
    <row r="2" spans="1:16" x14ac:dyDescent="0.25">
      <c r="A2" s="1279" t="s">
        <v>4775</v>
      </c>
      <c r="B2" s="1279"/>
      <c r="C2" s="1279"/>
      <c r="D2" s="1279"/>
      <c r="E2" s="1279"/>
      <c r="F2" s="1279"/>
      <c r="G2" s="1279"/>
      <c r="H2" s="1279"/>
      <c r="I2" s="1279"/>
      <c r="J2" s="1279"/>
      <c r="K2" s="1279"/>
      <c r="L2" s="1279"/>
      <c r="M2" s="1279"/>
      <c r="N2" s="1279"/>
      <c r="O2" s="1147"/>
      <c r="P2" s="1147"/>
    </row>
    <row r="3" spans="1:16" ht="19.5" customHeight="1" x14ac:dyDescent="0.25">
      <c r="A3" s="1148" t="s">
        <v>4</v>
      </c>
      <c r="B3" s="1149" t="s">
        <v>2</v>
      </c>
      <c r="C3" s="1148" t="s">
        <v>3</v>
      </c>
      <c r="D3" s="1280" t="s">
        <v>4776</v>
      </c>
      <c r="E3" s="1281"/>
      <c r="F3" s="1282" t="s">
        <v>4601</v>
      </c>
      <c r="G3" s="1283"/>
      <c r="H3" s="1282" t="s">
        <v>4330</v>
      </c>
      <c r="I3" s="1283"/>
      <c r="J3" s="1284" t="s">
        <v>4331</v>
      </c>
      <c r="K3" s="1285"/>
      <c r="L3" s="1284" t="s">
        <v>4337</v>
      </c>
      <c r="M3" s="1285"/>
      <c r="N3" s="1150" t="s">
        <v>3728</v>
      </c>
      <c r="O3" s="999"/>
    </row>
    <row r="4" spans="1:16" ht="19.5" customHeight="1" x14ac:dyDescent="0.25">
      <c r="A4" s="1148"/>
      <c r="B4" s="1149"/>
      <c r="C4" s="1148"/>
      <c r="D4" s="1148" t="s">
        <v>4777</v>
      </c>
      <c r="E4" s="1148" t="s">
        <v>4778</v>
      </c>
      <c r="F4" s="1148" t="s">
        <v>4777</v>
      </c>
      <c r="G4" s="1151"/>
      <c r="H4" s="1151" t="s">
        <v>4777</v>
      </c>
      <c r="I4" s="1151"/>
      <c r="J4" s="1151" t="s">
        <v>4777</v>
      </c>
      <c r="K4" s="1152" t="s">
        <v>4778</v>
      </c>
      <c r="L4" s="1152"/>
      <c r="M4" s="1152"/>
      <c r="N4" s="1150"/>
      <c r="O4" s="221"/>
    </row>
    <row r="5" spans="1:16" x14ac:dyDescent="0.25">
      <c r="A5" s="1099">
        <v>1</v>
      </c>
      <c r="B5" s="1286" t="s">
        <v>3466</v>
      </c>
      <c r="C5" s="1287"/>
      <c r="D5" s="1287"/>
      <c r="E5" s="1287"/>
      <c r="F5" s="1287"/>
      <c r="G5" s="1287"/>
      <c r="H5" s="1287"/>
      <c r="I5" s="1287"/>
      <c r="J5" s="1287"/>
      <c r="K5" s="1287"/>
      <c r="L5" s="1287"/>
      <c r="M5" s="1287"/>
      <c r="N5" s="1288"/>
    </row>
    <row r="6" spans="1:16" x14ac:dyDescent="0.25">
      <c r="A6" s="1112">
        <v>1</v>
      </c>
      <c r="B6" s="1077">
        <v>21500100100</v>
      </c>
      <c r="C6" s="1077" t="s">
        <v>710</v>
      </c>
      <c r="D6" s="1078" t="s">
        <v>2923</v>
      </c>
      <c r="E6" s="1079">
        <v>1552599714.29</v>
      </c>
      <c r="F6" s="1077"/>
      <c r="G6" s="1079">
        <v>451973871.19</v>
      </c>
      <c r="H6" s="1080" t="s">
        <v>2964</v>
      </c>
      <c r="I6" s="1079">
        <v>18000000</v>
      </c>
      <c r="J6" s="1130" t="s">
        <v>3079</v>
      </c>
      <c r="K6" s="1079">
        <v>15000000</v>
      </c>
      <c r="L6" s="1080" t="s">
        <v>4779</v>
      </c>
      <c r="M6" s="1079">
        <v>1847714285.71</v>
      </c>
      <c r="N6" s="1079">
        <f>G6+I6+K6+M6</f>
        <v>2332688156.9000001</v>
      </c>
    </row>
    <row r="7" spans="1:16" ht="19.5" customHeight="1" x14ac:dyDescent="0.25">
      <c r="A7" s="1112">
        <v>2</v>
      </c>
      <c r="B7" s="1077">
        <v>21510200100</v>
      </c>
      <c r="C7" s="1153" t="s">
        <v>39</v>
      </c>
      <c r="D7" s="1088">
        <v>1</v>
      </c>
      <c r="E7" s="1154">
        <v>1317000</v>
      </c>
      <c r="F7" s="1153"/>
      <c r="G7" s="1079">
        <v>253982534.91</v>
      </c>
      <c r="H7" s="1080" t="s">
        <v>4780</v>
      </c>
      <c r="I7" s="1079">
        <v>4875000</v>
      </c>
      <c r="J7" s="1130" t="s">
        <v>3079</v>
      </c>
      <c r="K7" s="1079">
        <v>5000000</v>
      </c>
      <c r="L7" s="1080" t="s">
        <v>4781</v>
      </c>
      <c r="M7" s="1079">
        <v>82100000</v>
      </c>
      <c r="N7" s="1079">
        <f t="shared" ref="N7:N17" si="0">G7+I7+K7+M7</f>
        <v>345957534.90999997</v>
      </c>
    </row>
    <row r="8" spans="1:16" x14ac:dyDescent="0.25">
      <c r="A8" s="1112">
        <v>3</v>
      </c>
      <c r="B8" s="1077">
        <v>21510200200</v>
      </c>
      <c r="C8" s="1077" t="s">
        <v>3024</v>
      </c>
      <c r="D8" s="1078"/>
      <c r="E8" s="1079">
        <v>0</v>
      </c>
      <c r="F8" s="1077"/>
      <c r="G8" s="1079">
        <v>0</v>
      </c>
      <c r="H8" s="1080" t="s">
        <v>2966</v>
      </c>
      <c r="I8" s="1079">
        <v>9000000</v>
      </c>
      <c r="J8" s="1130"/>
      <c r="K8" s="1079">
        <v>0</v>
      </c>
      <c r="L8" s="1080"/>
      <c r="M8" s="1079">
        <v>0</v>
      </c>
      <c r="N8" s="1079">
        <f t="shared" si="0"/>
        <v>9000000</v>
      </c>
    </row>
    <row r="9" spans="1:16" ht="19.5" x14ac:dyDescent="0.25">
      <c r="A9" s="1112">
        <v>4</v>
      </c>
      <c r="B9" s="1077">
        <v>21511000100</v>
      </c>
      <c r="C9" s="1087" t="s">
        <v>125</v>
      </c>
      <c r="D9" s="1088" t="s">
        <v>2927</v>
      </c>
      <c r="E9" s="1089">
        <v>0</v>
      </c>
      <c r="F9" s="1087"/>
      <c r="G9" s="1079">
        <v>52895668.380000003</v>
      </c>
      <c r="H9" s="1080" t="s">
        <v>2966</v>
      </c>
      <c r="I9" s="1079">
        <v>3500000</v>
      </c>
      <c r="J9" s="1130"/>
      <c r="K9" s="1079">
        <v>0</v>
      </c>
      <c r="L9" s="1080" t="s">
        <v>3187</v>
      </c>
      <c r="M9" s="1079">
        <v>32000000</v>
      </c>
      <c r="N9" s="1079">
        <f t="shared" si="0"/>
        <v>88395668.379999995</v>
      </c>
    </row>
    <row r="10" spans="1:16" ht="20.25" customHeight="1" x14ac:dyDescent="0.25">
      <c r="A10" s="1112">
        <v>5</v>
      </c>
      <c r="B10" s="1077">
        <v>21511500100</v>
      </c>
      <c r="C10" s="1087" t="s">
        <v>134</v>
      </c>
      <c r="D10" s="1088"/>
      <c r="E10" s="1089">
        <v>0</v>
      </c>
      <c r="F10" s="1087"/>
      <c r="G10" s="1079">
        <v>0</v>
      </c>
      <c r="H10" s="1080" t="s">
        <v>2969</v>
      </c>
      <c r="I10" s="1079">
        <v>3575000</v>
      </c>
      <c r="J10" s="1130"/>
      <c r="K10" s="1079">
        <v>0</v>
      </c>
      <c r="L10" s="1080" t="s">
        <v>4782</v>
      </c>
      <c r="M10" s="1079">
        <v>9000000</v>
      </c>
      <c r="N10" s="1079">
        <f t="shared" si="0"/>
        <v>12575000</v>
      </c>
    </row>
    <row r="11" spans="1:16" x14ac:dyDescent="0.25">
      <c r="A11" s="1112">
        <v>6</v>
      </c>
      <c r="B11" s="1077">
        <v>21511600100</v>
      </c>
      <c r="C11" s="1077" t="s">
        <v>314</v>
      </c>
      <c r="D11" s="1078" t="s">
        <v>2925</v>
      </c>
      <c r="E11" s="1079">
        <v>47605000</v>
      </c>
      <c r="F11" s="1077"/>
      <c r="G11" s="1079">
        <v>0</v>
      </c>
      <c r="H11" s="1080" t="s">
        <v>2969</v>
      </c>
      <c r="I11" s="1079">
        <v>5200000</v>
      </c>
      <c r="J11" s="1130"/>
      <c r="K11" s="1079">
        <v>0</v>
      </c>
      <c r="L11" s="1080" t="s">
        <v>4783</v>
      </c>
      <c r="M11" s="1079">
        <v>100000000</v>
      </c>
      <c r="N11" s="1079">
        <f t="shared" si="0"/>
        <v>105200000</v>
      </c>
    </row>
    <row r="12" spans="1:16" x14ac:dyDescent="0.25">
      <c r="A12" s="1112">
        <v>7</v>
      </c>
      <c r="B12" s="1077">
        <v>23305100200</v>
      </c>
      <c r="C12" s="1077" t="s">
        <v>2306</v>
      </c>
      <c r="D12" s="1078"/>
      <c r="E12" s="1089">
        <v>50000000</v>
      </c>
      <c r="F12" s="1077"/>
      <c r="G12" s="1079">
        <v>0</v>
      </c>
      <c r="H12" s="1080" t="s">
        <v>4784</v>
      </c>
      <c r="I12" s="1079">
        <v>6500000</v>
      </c>
      <c r="J12" s="1130"/>
      <c r="K12" s="1079">
        <v>0</v>
      </c>
      <c r="L12" s="1080" t="s">
        <v>3194</v>
      </c>
      <c r="M12" s="1079">
        <v>110000000</v>
      </c>
      <c r="N12" s="1079">
        <f t="shared" si="0"/>
        <v>116500000</v>
      </c>
    </row>
    <row r="13" spans="1:16" ht="28.5" x14ac:dyDescent="0.25">
      <c r="A13" s="1112">
        <v>8</v>
      </c>
      <c r="B13" s="1077">
        <v>23405600100</v>
      </c>
      <c r="C13" s="1087" t="s">
        <v>2192</v>
      </c>
      <c r="D13" s="1088">
        <v>2</v>
      </c>
      <c r="E13" s="1089">
        <v>500000000</v>
      </c>
      <c r="F13" s="1087"/>
      <c r="G13" s="1079">
        <v>0</v>
      </c>
      <c r="H13" s="1080" t="s">
        <v>2972</v>
      </c>
      <c r="I13" s="1079">
        <v>3900000</v>
      </c>
      <c r="J13" s="1130"/>
      <c r="K13" s="1079">
        <v>0</v>
      </c>
      <c r="L13" s="1080" t="s">
        <v>4785</v>
      </c>
      <c r="M13" s="1079">
        <v>1260000000</v>
      </c>
      <c r="N13" s="1079">
        <f t="shared" si="0"/>
        <v>1263900000</v>
      </c>
    </row>
    <row r="14" spans="1:16" ht="28.5" x14ac:dyDescent="0.25">
      <c r="A14" s="1112">
        <v>9</v>
      </c>
      <c r="B14" s="1077">
        <v>21500100300</v>
      </c>
      <c r="C14" s="1087" t="s">
        <v>3235</v>
      </c>
      <c r="D14" s="1088"/>
      <c r="E14" s="1089">
        <v>0</v>
      </c>
      <c r="F14" s="1087"/>
      <c r="G14" s="1079">
        <v>0</v>
      </c>
      <c r="H14" s="1080" t="s">
        <v>4786</v>
      </c>
      <c r="I14" s="1079">
        <v>2500000</v>
      </c>
      <c r="J14" s="1130"/>
      <c r="K14" s="1079">
        <v>0</v>
      </c>
      <c r="L14" s="1080"/>
      <c r="M14" s="1079">
        <v>0</v>
      </c>
      <c r="N14" s="1079">
        <f t="shared" si="0"/>
        <v>2500000</v>
      </c>
    </row>
    <row r="15" spans="1:16" ht="19.5" x14ac:dyDescent="0.25">
      <c r="A15" s="1112">
        <v>10</v>
      </c>
      <c r="B15" s="1077">
        <v>11102000100</v>
      </c>
      <c r="C15" s="1087" t="s">
        <v>1924</v>
      </c>
      <c r="D15" s="1088" t="s">
        <v>2927</v>
      </c>
      <c r="E15" s="1089">
        <v>2106667000</v>
      </c>
      <c r="F15" s="1087"/>
      <c r="G15" s="1079">
        <v>0</v>
      </c>
      <c r="H15" s="1080" t="s">
        <v>2974</v>
      </c>
      <c r="I15" s="1079">
        <v>3900000</v>
      </c>
      <c r="J15" s="1130"/>
      <c r="K15" s="1079">
        <v>0</v>
      </c>
      <c r="L15" s="1080" t="s">
        <v>3192</v>
      </c>
      <c r="M15" s="1079">
        <v>2125000000</v>
      </c>
      <c r="N15" s="1079">
        <f t="shared" si="0"/>
        <v>2128900000</v>
      </c>
    </row>
    <row r="16" spans="1:16" x14ac:dyDescent="0.25">
      <c r="A16" s="1112">
        <v>11</v>
      </c>
      <c r="B16" s="1077">
        <v>21502100100</v>
      </c>
      <c r="C16" s="1077" t="s">
        <v>3032</v>
      </c>
      <c r="D16" s="1078"/>
      <c r="E16" s="1079">
        <v>0</v>
      </c>
      <c r="F16" s="1077"/>
      <c r="G16" s="1079">
        <v>0</v>
      </c>
      <c r="H16" s="1080" t="s">
        <v>4787</v>
      </c>
      <c r="I16" s="1079">
        <v>1000000</v>
      </c>
      <c r="J16" s="1130"/>
      <c r="K16" s="1079">
        <v>0</v>
      </c>
      <c r="L16" s="1080"/>
      <c r="M16" s="1079"/>
      <c r="N16" s="1079">
        <f t="shared" si="0"/>
        <v>1000000</v>
      </c>
    </row>
    <row r="17" spans="1:14" x14ac:dyDescent="0.25">
      <c r="A17" s="1076">
        <v>12</v>
      </c>
      <c r="B17" s="1077">
        <v>23305100100</v>
      </c>
      <c r="C17" s="1077" t="s">
        <v>1395</v>
      </c>
      <c r="D17" s="1078" t="s">
        <v>2925</v>
      </c>
      <c r="E17" s="1079">
        <v>1059244000</v>
      </c>
      <c r="F17" s="1077"/>
      <c r="G17" s="1079">
        <v>630876209.99000001</v>
      </c>
      <c r="H17" s="1080" t="s">
        <v>2976</v>
      </c>
      <c r="I17" s="1079">
        <v>23900000</v>
      </c>
      <c r="J17" s="1130" t="s">
        <v>3079</v>
      </c>
      <c r="K17" s="1079">
        <v>58000000</v>
      </c>
      <c r="L17" s="1080" t="s">
        <v>4788</v>
      </c>
      <c r="M17" s="1079">
        <v>92100000</v>
      </c>
      <c r="N17" s="1079">
        <f t="shared" si="0"/>
        <v>804876209.99000001</v>
      </c>
    </row>
    <row r="18" spans="1:14" x14ac:dyDescent="0.25">
      <c r="A18" s="1289" t="s">
        <v>3476</v>
      </c>
      <c r="B18" s="1289"/>
      <c r="C18" s="1289"/>
      <c r="D18" s="1146"/>
      <c r="E18" s="1128">
        <f>SUM(E6:E17)</f>
        <v>5317432714.29</v>
      </c>
      <c r="F18" s="1146"/>
      <c r="G18" s="1097">
        <f>SUM(G6:G17)</f>
        <v>1389728284.47</v>
      </c>
      <c r="H18" s="1097"/>
      <c r="I18" s="1097">
        <f>SUM(I6:I17)</f>
        <v>85850000</v>
      </c>
      <c r="J18" s="1097"/>
      <c r="K18" s="1097">
        <f>SUM(K6:K17)</f>
        <v>78000000</v>
      </c>
      <c r="L18" s="1097"/>
      <c r="M18" s="1097">
        <f>SUM(M6:M17)</f>
        <v>5657914285.71</v>
      </c>
      <c r="N18" s="1097">
        <f>SUM(N6:N17)</f>
        <v>7211492570.1800003</v>
      </c>
    </row>
    <row r="19" spans="1:14" x14ac:dyDescent="0.25">
      <c r="A19" s="1099">
        <v>2</v>
      </c>
      <c r="B19" s="1290" t="s">
        <v>3456</v>
      </c>
      <c r="C19" s="1290"/>
      <c r="D19" s="1290"/>
      <c r="E19" s="1290"/>
      <c r="F19" s="1290"/>
      <c r="G19" s="1290"/>
      <c r="H19" s="1290"/>
      <c r="I19" s="1290"/>
      <c r="J19" s="1290"/>
      <c r="K19" s="1290"/>
      <c r="L19" s="1290"/>
      <c r="M19" s="1290"/>
      <c r="N19" s="1290"/>
    </row>
    <row r="20" spans="1:14" ht="21.75" customHeight="1" x14ac:dyDescent="0.25">
      <c r="A20" s="1076">
        <v>1</v>
      </c>
      <c r="B20" s="1077">
        <v>22200100100</v>
      </c>
      <c r="C20" s="1153" t="s">
        <v>771</v>
      </c>
      <c r="D20" s="1078" t="s">
        <v>4789</v>
      </c>
      <c r="E20" s="1079">
        <v>212472000</v>
      </c>
      <c r="F20" s="1077"/>
      <c r="G20" s="1079">
        <v>244767195.37</v>
      </c>
      <c r="H20" s="1080" t="s">
        <v>4790</v>
      </c>
      <c r="I20" s="1107">
        <v>19500000</v>
      </c>
      <c r="J20" s="1155" t="s">
        <v>3079</v>
      </c>
      <c r="K20" s="1079">
        <v>14500000</v>
      </c>
      <c r="L20" s="1080" t="s">
        <v>4791</v>
      </c>
      <c r="M20" s="1079">
        <v>258500000</v>
      </c>
      <c r="N20" s="1079">
        <f t="shared" ref="N20:N24" si="1">G20+I20+K20+M20</f>
        <v>537267195.37</v>
      </c>
    </row>
    <row r="21" spans="1:14" x14ac:dyDescent="0.25">
      <c r="A21" s="1076">
        <v>2</v>
      </c>
      <c r="B21" s="1077">
        <v>22200900100</v>
      </c>
      <c r="C21" s="1077" t="s">
        <v>356</v>
      </c>
      <c r="D21" s="1078" t="s">
        <v>2929</v>
      </c>
      <c r="E21" s="1079">
        <v>0</v>
      </c>
      <c r="F21" s="1077"/>
      <c r="G21" s="1079">
        <v>0</v>
      </c>
      <c r="H21" s="1080" t="s">
        <v>2978</v>
      </c>
      <c r="I21" s="1107">
        <v>4000000</v>
      </c>
      <c r="J21" s="1155" t="s">
        <v>3081</v>
      </c>
      <c r="K21" s="1079">
        <v>1500000</v>
      </c>
      <c r="L21" s="1080" t="s">
        <v>3209</v>
      </c>
      <c r="M21" s="1079">
        <v>2000000</v>
      </c>
      <c r="N21" s="1079">
        <f t="shared" si="1"/>
        <v>7500000</v>
      </c>
    </row>
    <row r="22" spans="1:14" x14ac:dyDescent="0.25">
      <c r="A22" s="1076">
        <v>3</v>
      </c>
      <c r="B22" s="1077">
        <v>22205100100</v>
      </c>
      <c r="C22" s="1077" t="s">
        <v>676</v>
      </c>
      <c r="D22" s="1078" t="s">
        <v>2929</v>
      </c>
      <c r="E22" s="1079">
        <v>7392000</v>
      </c>
      <c r="F22" s="1077"/>
      <c r="G22" s="1079">
        <v>37907558.380000003</v>
      </c>
      <c r="H22" s="1080" t="s">
        <v>2978</v>
      </c>
      <c r="I22" s="1107">
        <v>16250000</v>
      </c>
      <c r="J22" s="1155"/>
      <c r="K22" s="1079">
        <v>0</v>
      </c>
      <c r="L22" s="1080" t="s">
        <v>4792</v>
      </c>
      <c r="M22" s="1079">
        <v>615400000</v>
      </c>
      <c r="N22" s="1079">
        <f t="shared" si="1"/>
        <v>669557558.38</v>
      </c>
    </row>
    <row r="23" spans="1:14" x14ac:dyDescent="0.25">
      <c r="A23" s="1076">
        <v>4</v>
      </c>
      <c r="B23" s="1077">
        <v>23600100100</v>
      </c>
      <c r="C23" s="1077" t="s">
        <v>808</v>
      </c>
      <c r="D23" s="1078" t="s">
        <v>2929</v>
      </c>
      <c r="E23" s="1079">
        <v>5442000</v>
      </c>
      <c r="F23" s="1077"/>
      <c r="G23" s="1079">
        <v>140555408.03</v>
      </c>
      <c r="H23" s="1080" t="s">
        <v>4793</v>
      </c>
      <c r="I23" s="1107">
        <v>14000000</v>
      </c>
      <c r="J23" s="1155" t="s">
        <v>4740</v>
      </c>
      <c r="K23" s="1079">
        <v>40500000</v>
      </c>
      <c r="L23" s="1080" t="s">
        <v>4794</v>
      </c>
      <c r="M23" s="1079">
        <v>20000000</v>
      </c>
      <c r="N23" s="1079">
        <f t="shared" si="1"/>
        <v>215055408.03</v>
      </c>
    </row>
    <row r="24" spans="1:14" ht="22.5" customHeight="1" x14ac:dyDescent="0.25">
      <c r="A24" s="1076">
        <v>5</v>
      </c>
      <c r="B24" s="1077">
        <v>23600100100</v>
      </c>
      <c r="C24" s="1087" t="s">
        <v>4795</v>
      </c>
      <c r="D24" s="1078" t="s">
        <v>2929</v>
      </c>
      <c r="E24" s="1079">
        <v>400593000</v>
      </c>
      <c r="F24" s="1077"/>
      <c r="G24" s="1079">
        <v>0</v>
      </c>
      <c r="H24" s="1080"/>
      <c r="I24" s="1107">
        <v>0</v>
      </c>
      <c r="J24" s="1155"/>
      <c r="K24" s="1079">
        <v>0</v>
      </c>
      <c r="L24" s="1080" t="s">
        <v>4796</v>
      </c>
      <c r="M24" s="1079">
        <v>515000000</v>
      </c>
      <c r="N24" s="1079">
        <f t="shared" si="1"/>
        <v>515000000</v>
      </c>
    </row>
    <row r="25" spans="1:14" x14ac:dyDescent="0.25">
      <c r="A25" s="1289" t="s">
        <v>3477</v>
      </c>
      <c r="B25" s="1289"/>
      <c r="C25" s="1289"/>
      <c r="D25" s="1146"/>
      <c r="E25" s="1128">
        <f>SUM(E20:E24)</f>
        <v>625899000</v>
      </c>
      <c r="F25" s="1146"/>
      <c r="G25" s="1097">
        <f>SUM(G20:G24)</f>
        <v>423230161.77999997</v>
      </c>
      <c r="H25" s="1097"/>
      <c r="I25" s="1098">
        <f>SUM(I20:I24)</f>
        <v>53750000</v>
      </c>
      <c r="J25" s="1098"/>
      <c r="K25" s="1098">
        <f>SUM(K20:K24)</f>
        <v>56500000</v>
      </c>
      <c r="L25" s="1098"/>
      <c r="M25" s="1098">
        <f>SUM(M20:M24)</f>
        <v>1410900000</v>
      </c>
      <c r="N25" s="1098">
        <f>SUM(N20:N24)</f>
        <v>1944380161.78</v>
      </c>
    </row>
    <row r="26" spans="1:14" x14ac:dyDescent="0.25">
      <c r="A26" s="1099">
        <v>3</v>
      </c>
      <c r="B26" s="1290" t="s">
        <v>3457</v>
      </c>
      <c r="C26" s="1290"/>
      <c r="D26" s="1290"/>
      <c r="E26" s="1290"/>
      <c r="F26" s="1290"/>
      <c r="G26" s="1290"/>
      <c r="H26" s="1290"/>
      <c r="I26" s="1290"/>
      <c r="J26" s="1290"/>
      <c r="K26" s="1290"/>
      <c r="L26" s="1290"/>
      <c r="M26" s="1290"/>
      <c r="N26" s="1290"/>
    </row>
    <row r="27" spans="1:14" ht="19.5" x14ac:dyDescent="0.25">
      <c r="A27" s="1076">
        <v>1</v>
      </c>
      <c r="B27" s="1077">
        <v>51700100100</v>
      </c>
      <c r="C27" s="1087" t="s">
        <v>941</v>
      </c>
      <c r="D27" s="1088" t="s">
        <v>2931</v>
      </c>
      <c r="E27" s="1089">
        <v>960577000</v>
      </c>
      <c r="F27" s="1087"/>
      <c r="G27" s="1107">
        <v>1359408696.4300001</v>
      </c>
      <c r="H27" s="1108" t="s">
        <v>2981</v>
      </c>
      <c r="I27" s="1107">
        <v>19825000</v>
      </c>
      <c r="J27" s="1108" t="s">
        <v>4742</v>
      </c>
      <c r="K27" s="1107">
        <v>330000000</v>
      </c>
      <c r="L27" s="1108" t="s">
        <v>4797</v>
      </c>
      <c r="M27" s="1107">
        <v>529000000</v>
      </c>
      <c r="N27" s="1079">
        <f t="shared" ref="N27:N50" si="2">G27+I27+K27+M27</f>
        <v>2238233696.4300003</v>
      </c>
    </row>
    <row r="28" spans="1:14" s="8" customFormat="1" ht="19.5" x14ac:dyDescent="0.25">
      <c r="A28" s="1156">
        <v>2</v>
      </c>
      <c r="B28" s="1157">
        <v>51700300100</v>
      </c>
      <c r="C28" s="1158" t="s">
        <v>2669</v>
      </c>
      <c r="D28" s="1159" t="s">
        <v>2931</v>
      </c>
      <c r="E28" s="1160">
        <v>1554411078.8599999</v>
      </c>
      <c r="F28" s="1158"/>
      <c r="G28" s="1100">
        <v>169083277.00999999</v>
      </c>
      <c r="H28" s="1101" t="s">
        <v>4798</v>
      </c>
      <c r="I28" s="1100">
        <v>32000000</v>
      </c>
      <c r="J28" s="1101" t="s">
        <v>4748</v>
      </c>
      <c r="K28" s="1100">
        <v>56000000</v>
      </c>
      <c r="L28" s="1101" t="s">
        <v>4799</v>
      </c>
      <c r="M28" s="1100">
        <v>3083268157.7199998</v>
      </c>
      <c r="N28" s="1079">
        <f t="shared" si="2"/>
        <v>3340351434.7299995</v>
      </c>
    </row>
    <row r="29" spans="1:14" s="8" customFormat="1" ht="15.75" x14ac:dyDescent="0.25">
      <c r="A29" s="1161"/>
      <c r="B29" s="1162"/>
      <c r="C29" s="1163"/>
      <c r="D29" s="1164"/>
      <c r="E29" s="1165"/>
      <c r="F29" s="1163"/>
      <c r="G29" s="1118" t="s">
        <v>4800</v>
      </c>
      <c r="H29" s="1166"/>
      <c r="I29" s="1167"/>
      <c r="J29" s="1166"/>
      <c r="K29" s="1167"/>
      <c r="L29" s="1166"/>
      <c r="M29" s="1167"/>
      <c r="N29" s="1122"/>
    </row>
    <row r="30" spans="1:14" s="8" customFormat="1" ht="19.5" x14ac:dyDescent="0.25">
      <c r="A30" s="1156">
        <v>3</v>
      </c>
      <c r="B30" s="1157">
        <v>51700300200</v>
      </c>
      <c r="C30" s="1158" t="s">
        <v>3189</v>
      </c>
      <c r="D30" s="1159"/>
      <c r="E30" s="1160">
        <v>0</v>
      </c>
      <c r="F30" s="1158"/>
      <c r="G30" s="1100">
        <v>0</v>
      </c>
      <c r="H30" s="1101" t="s">
        <v>2983</v>
      </c>
      <c r="I30" s="1100">
        <v>25000000</v>
      </c>
      <c r="J30" s="1101"/>
      <c r="K30" s="1100">
        <v>0</v>
      </c>
      <c r="L30" s="1101"/>
      <c r="M30" s="1100">
        <v>0</v>
      </c>
      <c r="N30" s="1079">
        <f t="shared" si="2"/>
        <v>25000000</v>
      </c>
    </row>
    <row r="31" spans="1:14" s="8" customFormat="1" x14ac:dyDescent="0.25">
      <c r="A31" s="1156">
        <v>4</v>
      </c>
      <c r="B31" s="1157">
        <v>51700300300</v>
      </c>
      <c r="C31" s="1157" t="s">
        <v>3083</v>
      </c>
      <c r="D31" s="1168"/>
      <c r="E31" s="1100">
        <v>0</v>
      </c>
      <c r="F31" s="1157"/>
      <c r="G31" s="1100">
        <v>0</v>
      </c>
      <c r="H31" s="1101" t="s">
        <v>4801</v>
      </c>
      <c r="I31" s="1100">
        <v>24000000</v>
      </c>
      <c r="J31" s="1101"/>
      <c r="K31" s="1100">
        <v>0</v>
      </c>
      <c r="L31" s="1101"/>
      <c r="M31" s="1100">
        <v>0</v>
      </c>
      <c r="N31" s="1079">
        <f t="shared" si="2"/>
        <v>24000000</v>
      </c>
    </row>
    <row r="32" spans="1:14" s="8" customFormat="1" x14ac:dyDescent="0.25">
      <c r="A32" s="1156">
        <v>5</v>
      </c>
      <c r="B32" s="1157">
        <v>51700800100</v>
      </c>
      <c r="C32" s="1157" t="s">
        <v>2100</v>
      </c>
      <c r="D32" s="1168" t="s">
        <v>2931</v>
      </c>
      <c r="E32" s="1100">
        <v>34000</v>
      </c>
      <c r="F32" s="1157"/>
      <c r="G32" s="1100">
        <v>38975467.43</v>
      </c>
      <c r="H32" s="1101" t="s">
        <v>2985</v>
      </c>
      <c r="I32" s="1100">
        <v>4900000</v>
      </c>
      <c r="J32" s="1101" t="s">
        <v>4802</v>
      </c>
      <c r="K32" s="1100">
        <v>2000000</v>
      </c>
      <c r="L32" s="1101" t="s">
        <v>3218</v>
      </c>
      <c r="M32" s="1100">
        <v>3000000</v>
      </c>
      <c r="N32" s="1079">
        <f t="shared" si="2"/>
        <v>48875467.43</v>
      </c>
    </row>
    <row r="33" spans="1:14" x14ac:dyDescent="0.25">
      <c r="A33" s="1169">
        <v>6</v>
      </c>
      <c r="B33" s="1103">
        <v>51705400100</v>
      </c>
      <c r="C33" s="1103" t="s">
        <v>2689</v>
      </c>
      <c r="D33" s="1104" t="s">
        <v>2931</v>
      </c>
      <c r="E33" s="1105">
        <v>20000</v>
      </c>
      <c r="F33" s="1103"/>
      <c r="G33" s="1105">
        <v>15221101221.09</v>
      </c>
      <c r="H33" s="1106" t="s">
        <v>4803</v>
      </c>
      <c r="I33" s="1105">
        <v>16250000</v>
      </c>
      <c r="J33" s="1106" t="s">
        <v>3087</v>
      </c>
      <c r="K33" s="1105">
        <v>36500000</v>
      </c>
      <c r="L33" s="1106" t="s">
        <v>3213</v>
      </c>
      <c r="M33" s="1105">
        <v>4000000</v>
      </c>
      <c r="N33" s="1079">
        <f t="shared" si="2"/>
        <v>15277851221.09</v>
      </c>
    </row>
    <row r="34" spans="1:14" x14ac:dyDescent="0.25">
      <c r="A34" s="1156">
        <v>7</v>
      </c>
      <c r="B34" s="1077">
        <v>51705400200</v>
      </c>
      <c r="C34" s="1077" t="s">
        <v>4804</v>
      </c>
      <c r="D34" s="1078"/>
      <c r="E34" s="1079">
        <v>0</v>
      </c>
      <c r="F34" s="1077"/>
      <c r="G34" s="1079">
        <v>0</v>
      </c>
      <c r="H34" s="1080" t="s">
        <v>2987</v>
      </c>
      <c r="I34" s="1079">
        <v>3000000</v>
      </c>
      <c r="J34" s="1080"/>
      <c r="K34" s="1079">
        <v>0</v>
      </c>
      <c r="L34" s="1080" t="s">
        <v>3213</v>
      </c>
      <c r="M34" s="1079">
        <v>1000000</v>
      </c>
      <c r="N34" s="1079">
        <f t="shared" si="2"/>
        <v>4000000</v>
      </c>
    </row>
    <row r="35" spans="1:14" x14ac:dyDescent="0.25">
      <c r="A35" s="1156">
        <v>8</v>
      </c>
      <c r="B35" s="1077">
        <v>51705400300</v>
      </c>
      <c r="C35" s="1077" t="s">
        <v>4805</v>
      </c>
      <c r="D35" s="1078"/>
      <c r="E35" s="1079">
        <v>0</v>
      </c>
      <c r="F35" s="1077"/>
      <c r="G35" s="1079">
        <v>0</v>
      </c>
      <c r="H35" s="1080" t="s">
        <v>2987</v>
      </c>
      <c r="I35" s="1079">
        <v>3000000</v>
      </c>
      <c r="J35" s="1080"/>
      <c r="K35" s="1079">
        <v>0</v>
      </c>
      <c r="L35" s="1080" t="s">
        <v>3213</v>
      </c>
      <c r="M35" s="1079">
        <v>1000000</v>
      </c>
      <c r="N35" s="1079">
        <f t="shared" si="2"/>
        <v>4000000</v>
      </c>
    </row>
    <row r="36" spans="1:14" x14ac:dyDescent="0.25">
      <c r="A36" s="1156">
        <v>9</v>
      </c>
      <c r="B36" s="1077">
        <v>51705400400</v>
      </c>
      <c r="C36" s="1077" t="s">
        <v>4806</v>
      </c>
      <c r="D36" s="1078"/>
      <c r="E36" s="1079">
        <v>0</v>
      </c>
      <c r="F36" s="1077"/>
      <c r="G36" s="1079">
        <v>0</v>
      </c>
      <c r="H36" s="1080" t="s">
        <v>2990</v>
      </c>
      <c r="I36" s="1079">
        <v>3000000</v>
      </c>
      <c r="J36" s="1080"/>
      <c r="K36" s="1079">
        <v>0</v>
      </c>
      <c r="L36" s="1080" t="s">
        <v>3213</v>
      </c>
      <c r="M36" s="1079">
        <v>1000000</v>
      </c>
      <c r="N36" s="1079">
        <f t="shared" si="2"/>
        <v>4000000</v>
      </c>
    </row>
    <row r="37" spans="1:14" x14ac:dyDescent="0.25">
      <c r="A37" s="1156">
        <v>10</v>
      </c>
      <c r="B37" s="1077">
        <v>51705400500</v>
      </c>
      <c r="C37" s="1077" t="s">
        <v>4807</v>
      </c>
      <c r="D37" s="1078"/>
      <c r="E37" s="1079">
        <v>0</v>
      </c>
      <c r="F37" s="1077"/>
      <c r="G37" s="1079">
        <v>0</v>
      </c>
      <c r="H37" s="1080" t="s">
        <v>2990</v>
      </c>
      <c r="I37" s="1079">
        <v>3000000</v>
      </c>
      <c r="J37" s="1080"/>
      <c r="K37" s="1079">
        <v>0</v>
      </c>
      <c r="L37" s="1080" t="s">
        <v>3213</v>
      </c>
      <c r="M37" s="1079">
        <v>1000000</v>
      </c>
      <c r="N37" s="1079">
        <f t="shared" si="2"/>
        <v>4000000</v>
      </c>
    </row>
    <row r="38" spans="1:14" x14ac:dyDescent="0.25">
      <c r="A38" s="1156">
        <v>11</v>
      </c>
      <c r="B38" s="1077">
        <v>51705400600</v>
      </c>
      <c r="C38" s="1077" t="s">
        <v>4808</v>
      </c>
      <c r="D38" s="1078"/>
      <c r="E38" s="1079">
        <v>0</v>
      </c>
      <c r="F38" s="1077"/>
      <c r="G38" s="1079">
        <v>0</v>
      </c>
      <c r="H38" s="1080" t="s">
        <v>4809</v>
      </c>
      <c r="I38" s="1079">
        <v>3000000</v>
      </c>
      <c r="J38" s="1080"/>
      <c r="K38" s="1079">
        <v>0</v>
      </c>
      <c r="L38" s="1080" t="s">
        <v>3213</v>
      </c>
      <c r="M38" s="1079">
        <v>1500000</v>
      </c>
      <c r="N38" s="1079">
        <f t="shared" si="2"/>
        <v>4500000</v>
      </c>
    </row>
    <row r="39" spans="1:14" x14ac:dyDescent="0.25">
      <c r="A39" s="1156">
        <v>12</v>
      </c>
      <c r="B39" s="1077">
        <v>51705400700</v>
      </c>
      <c r="C39" s="1077" t="s">
        <v>4810</v>
      </c>
      <c r="D39" s="1078"/>
      <c r="E39" s="1079">
        <v>0</v>
      </c>
      <c r="F39" s="1077"/>
      <c r="G39" s="1079">
        <v>0</v>
      </c>
      <c r="H39" s="1080" t="s">
        <v>2993</v>
      </c>
      <c r="I39" s="1079">
        <v>3000000</v>
      </c>
      <c r="J39" s="1080"/>
      <c r="K39" s="1079">
        <v>0</v>
      </c>
      <c r="L39" s="1080" t="s">
        <v>3213</v>
      </c>
      <c r="M39" s="1079">
        <v>1000000</v>
      </c>
      <c r="N39" s="1079">
        <f t="shared" si="2"/>
        <v>4000000</v>
      </c>
    </row>
    <row r="40" spans="1:14" x14ac:dyDescent="0.25">
      <c r="A40" s="1156">
        <v>13</v>
      </c>
      <c r="B40" s="1077">
        <v>51705400800</v>
      </c>
      <c r="C40" s="1077" t="s">
        <v>4811</v>
      </c>
      <c r="D40" s="1078"/>
      <c r="E40" s="1079">
        <v>0</v>
      </c>
      <c r="F40" s="1077"/>
      <c r="G40" s="1079">
        <v>0</v>
      </c>
      <c r="H40" s="1080" t="s">
        <v>4812</v>
      </c>
      <c r="I40" s="1079">
        <v>3000000</v>
      </c>
      <c r="J40" s="1080"/>
      <c r="K40" s="1079">
        <v>0</v>
      </c>
      <c r="L40" s="1080" t="s">
        <v>3213</v>
      </c>
      <c r="M40" s="1079">
        <v>1000000</v>
      </c>
      <c r="N40" s="1079">
        <f t="shared" si="2"/>
        <v>4000000</v>
      </c>
    </row>
    <row r="41" spans="1:14" x14ac:dyDescent="0.25">
      <c r="A41" s="1156">
        <v>14</v>
      </c>
      <c r="B41" s="1077">
        <v>51705400900</v>
      </c>
      <c r="C41" s="1077" t="s">
        <v>4813</v>
      </c>
      <c r="D41" s="1078"/>
      <c r="E41" s="1079">
        <v>0</v>
      </c>
      <c r="F41" s="1077"/>
      <c r="G41" s="1079">
        <v>0</v>
      </c>
      <c r="H41" s="1080" t="s">
        <v>2995</v>
      </c>
      <c r="I41" s="1079">
        <v>3000000</v>
      </c>
      <c r="J41" s="1080"/>
      <c r="K41" s="1079">
        <v>0</v>
      </c>
      <c r="L41" s="1080" t="s">
        <v>3213</v>
      </c>
      <c r="M41" s="1079">
        <v>1000000</v>
      </c>
      <c r="N41" s="1079">
        <f t="shared" si="2"/>
        <v>4000000</v>
      </c>
    </row>
    <row r="42" spans="1:14" x14ac:dyDescent="0.25">
      <c r="A42" s="1156">
        <v>15</v>
      </c>
      <c r="B42" s="1077">
        <v>51705401000</v>
      </c>
      <c r="C42" s="1077" t="s">
        <v>4814</v>
      </c>
      <c r="D42" s="1078"/>
      <c r="E42" s="1079">
        <v>0</v>
      </c>
      <c r="F42" s="1077"/>
      <c r="G42" s="1079">
        <v>0</v>
      </c>
      <c r="H42" s="1080" t="s">
        <v>2995</v>
      </c>
      <c r="I42" s="1079">
        <v>3000000</v>
      </c>
      <c r="J42" s="1080"/>
      <c r="K42" s="1079">
        <v>0</v>
      </c>
      <c r="L42" s="1080" t="s">
        <v>3215</v>
      </c>
      <c r="M42" s="1079">
        <v>1000000</v>
      </c>
      <c r="N42" s="1079">
        <f t="shared" si="2"/>
        <v>4000000</v>
      </c>
    </row>
    <row r="43" spans="1:14" x14ac:dyDescent="0.25">
      <c r="A43" s="1156">
        <v>16</v>
      </c>
      <c r="B43" s="1077">
        <v>51705600100</v>
      </c>
      <c r="C43" s="1077" t="s">
        <v>2242</v>
      </c>
      <c r="D43" s="1078"/>
      <c r="E43" s="1079">
        <v>0</v>
      </c>
      <c r="F43" s="1077"/>
      <c r="G43" s="1079">
        <v>22480927.579999998</v>
      </c>
      <c r="H43" s="1080" t="s">
        <v>4815</v>
      </c>
      <c r="I43" s="1079">
        <v>6565000</v>
      </c>
      <c r="J43" s="1080" t="s">
        <v>3089</v>
      </c>
      <c r="K43" s="1079">
        <v>4500000</v>
      </c>
      <c r="L43" s="1080" t="s">
        <v>3218</v>
      </c>
      <c r="M43" s="1079">
        <v>212250000</v>
      </c>
      <c r="N43" s="1079">
        <f t="shared" si="2"/>
        <v>245795927.57999998</v>
      </c>
    </row>
    <row r="44" spans="1:14" ht="19.5" x14ac:dyDescent="0.25">
      <c r="A44" s="1156">
        <v>17</v>
      </c>
      <c r="B44" s="1077">
        <v>51800100100</v>
      </c>
      <c r="C44" s="1087" t="s">
        <v>156</v>
      </c>
      <c r="D44" s="1088" t="s">
        <v>4816</v>
      </c>
      <c r="E44" s="1089">
        <v>8271000</v>
      </c>
      <c r="F44" s="1087"/>
      <c r="G44" s="1079">
        <v>470677044.66000003</v>
      </c>
      <c r="H44" s="1080" t="s">
        <v>2998</v>
      </c>
      <c r="I44" s="1079">
        <v>7150000</v>
      </c>
      <c r="J44" s="1080" t="s">
        <v>4749</v>
      </c>
      <c r="K44" s="1079">
        <v>76050000</v>
      </c>
      <c r="L44" s="1080" t="s">
        <v>4817</v>
      </c>
      <c r="M44" s="1079">
        <v>6600000</v>
      </c>
      <c r="N44" s="1079">
        <f t="shared" si="2"/>
        <v>560477044.66000009</v>
      </c>
    </row>
    <row r="45" spans="1:14" x14ac:dyDescent="0.25">
      <c r="A45" s="1156">
        <v>18</v>
      </c>
      <c r="B45" s="1077">
        <v>51700100200</v>
      </c>
      <c r="C45" s="1077" t="s">
        <v>3175</v>
      </c>
      <c r="D45" s="1078"/>
      <c r="E45" s="1079">
        <v>0</v>
      </c>
      <c r="F45" s="1077"/>
      <c r="G45" s="1079">
        <v>0</v>
      </c>
      <c r="H45" s="1080" t="s">
        <v>4818</v>
      </c>
      <c r="I45" s="1079">
        <v>2800000</v>
      </c>
      <c r="J45" s="1080"/>
      <c r="K45" s="1079">
        <v>0</v>
      </c>
      <c r="L45" s="1080"/>
      <c r="M45" s="1079">
        <v>0</v>
      </c>
      <c r="N45" s="1079">
        <f t="shared" si="2"/>
        <v>2800000</v>
      </c>
    </row>
    <row r="46" spans="1:14" ht="19.5" customHeight="1" x14ac:dyDescent="0.25">
      <c r="A46" s="1156">
        <v>19</v>
      </c>
      <c r="B46" s="1077">
        <v>51700100300</v>
      </c>
      <c r="C46" s="1087" t="s">
        <v>1996</v>
      </c>
      <c r="D46" s="1088"/>
      <c r="E46" s="1079">
        <v>0</v>
      </c>
      <c r="F46" s="1087"/>
      <c r="G46" s="1079">
        <v>0</v>
      </c>
      <c r="H46" s="1080" t="s">
        <v>3000</v>
      </c>
      <c r="I46" s="1079">
        <v>2600000</v>
      </c>
      <c r="J46" s="1080"/>
      <c r="K46" s="1079">
        <v>5000000</v>
      </c>
      <c r="L46" s="1080"/>
      <c r="M46" s="1079">
        <v>0</v>
      </c>
      <c r="N46" s="1079">
        <f t="shared" si="2"/>
        <v>7600000</v>
      </c>
    </row>
    <row r="47" spans="1:14" ht="13.5" customHeight="1" x14ac:dyDescent="0.25">
      <c r="A47" s="1156">
        <v>20</v>
      </c>
      <c r="B47" s="1126">
        <v>51701800100</v>
      </c>
      <c r="C47" s="1127" t="s">
        <v>2549</v>
      </c>
      <c r="D47" s="1088"/>
      <c r="E47" s="1079">
        <v>0</v>
      </c>
      <c r="F47" s="1087"/>
      <c r="G47" s="1079">
        <v>0</v>
      </c>
      <c r="H47" s="1080"/>
      <c r="I47" s="1079">
        <v>0</v>
      </c>
      <c r="J47" s="1080"/>
      <c r="K47" s="1079">
        <v>0</v>
      </c>
      <c r="L47" s="1080" t="s">
        <v>3220</v>
      </c>
      <c r="M47" s="1079">
        <v>10000000</v>
      </c>
      <c r="N47" s="1079">
        <f t="shared" si="2"/>
        <v>10000000</v>
      </c>
    </row>
    <row r="48" spans="1:14" ht="19.5" customHeight="1" x14ac:dyDescent="0.25">
      <c r="A48" s="1156">
        <v>21</v>
      </c>
      <c r="B48" s="1126">
        <v>51702100100</v>
      </c>
      <c r="C48" s="1127" t="s">
        <v>9</v>
      </c>
      <c r="D48" s="1088"/>
      <c r="E48" s="1079">
        <v>0</v>
      </c>
      <c r="F48" s="1087"/>
      <c r="G48" s="1079">
        <v>0</v>
      </c>
      <c r="H48" s="1080"/>
      <c r="I48" s="1079">
        <v>0</v>
      </c>
      <c r="J48" s="1080"/>
      <c r="K48" s="1079">
        <v>0</v>
      </c>
      <c r="L48" s="1080" t="s">
        <v>3218</v>
      </c>
      <c r="M48" s="1079">
        <v>10000000</v>
      </c>
      <c r="N48" s="1079">
        <f t="shared" si="2"/>
        <v>10000000</v>
      </c>
    </row>
    <row r="49" spans="1:14" ht="19.5" customHeight="1" x14ac:dyDescent="0.25">
      <c r="A49" s="1156">
        <v>22</v>
      </c>
      <c r="B49" s="1126">
        <v>51702100200</v>
      </c>
      <c r="C49" s="1127" t="s">
        <v>2346</v>
      </c>
      <c r="D49" s="1088"/>
      <c r="E49" s="1079">
        <v>0</v>
      </c>
      <c r="F49" s="1087"/>
      <c r="G49" s="1079">
        <v>0</v>
      </c>
      <c r="H49" s="1080"/>
      <c r="I49" s="1079">
        <v>0</v>
      </c>
      <c r="J49" s="1080"/>
      <c r="K49" s="1079">
        <v>0</v>
      </c>
      <c r="L49" s="1080" t="s">
        <v>3220</v>
      </c>
      <c r="M49" s="1079">
        <v>120000000</v>
      </c>
      <c r="N49" s="1079">
        <f t="shared" si="2"/>
        <v>120000000</v>
      </c>
    </row>
    <row r="50" spans="1:14" ht="19.5" customHeight="1" x14ac:dyDescent="0.25">
      <c r="A50" s="1156">
        <v>23</v>
      </c>
      <c r="B50" s="1126">
        <v>51702100300</v>
      </c>
      <c r="C50" s="1127" t="s">
        <v>2319</v>
      </c>
      <c r="D50" s="1088"/>
      <c r="E50" s="1079">
        <v>0</v>
      </c>
      <c r="F50" s="1087"/>
      <c r="G50" s="1079">
        <v>0</v>
      </c>
      <c r="H50" s="1080"/>
      <c r="I50" s="1079">
        <v>0</v>
      </c>
      <c r="J50" s="1080"/>
      <c r="K50" s="1079">
        <v>0</v>
      </c>
      <c r="L50" s="1080" t="s">
        <v>4819</v>
      </c>
      <c r="M50" s="1079">
        <v>250000000</v>
      </c>
      <c r="N50" s="1079">
        <f t="shared" si="2"/>
        <v>250000000</v>
      </c>
    </row>
    <row r="51" spans="1:14" x14ac:dyDescent="0.25">
      <c r="A51" s="1289" t="s">
        <v>3478</v>
      </c>
      <c r="B51" s="1289"/>
      <c r="C51" s="1289"/>
      <c r="D51" s="1146"/>
      <c r="E51" s="1098">
        <f>SUM(E27:E50)</f>
        <v>2523313078.8599997</v>
      </c>
      <c r="F51" s="1146"/>
      <c r="G51" s="1097">
        <f>SUM(G27:G46)</f>
        <v>17281726634.200001</v>
      </c>
      <c r="H51" s="1097"/>
      <c r="I51" s="1097">
        <f>SUM(I27:I47)</f>
        <v>168090000</v>
      </c>
      <c r="J51" s="1097"/>
      <c r="K51" s="1098">
        <f>SUM(K27:K50)</f>
        <v>510050000</v>
      </c>
      <c r="L51" s="1098"/>
      <c r="M51" s="1098">
        <f>SUM(M27:M50)</f>
        <v>4237618157.7199998</v>
      </c>
      <c r="N51" s="1098">
        <f>SUM(N27:N50)</f>
        <v>22197484791.920002</v>
      </c>
    </row>
    <row r="52" spans="1:14" x14ac:dyDescent="0.25">
      <c r="A52" s="1099">
        <v>4</v>
      </c>
      <c r="B52" s="1290" t="s">
        <v>3458</v>
      </c>
      <c r="C52" s="1290"/>
      <c r="D52" s="1290"/>
      <c r="E52" s="1290"/>
      <c r="F52" s="1290"/>
      <c r="G52" s="1290"/>
      <c r="H52" s="1290"/>
      <c r="I52" s="1290"/>
      <c r="J52" s="1290"/>
      <c r="K52" s="1290"/>
      <c r="L52" s="1290"/>
      <c r="M52" s="1290"/>
      <c r="N52" s="1290"/>
    </row>
    <row r="53" spans="1:14" x14ac:dyDescent="0.25">
      <c r="A53" s="1076">
        <v>1</v>
      </c>
      <c r="B53" s="1077">
        <v>52100100100</v>
      </c>
      <c r="C53" s="1077" t="s">
        <v>1154</v>
      </c>
      <c r="D53" s="1078" t="s">
        <v>4820</v>
      </c>
      <c r="E53" s="1079">
        <v>1681452000</v>
      </c>
      <c r="F53" s="1077"/>
      <c r="G53" s="1079">
        <v>419647241.06999999</v>
      </c>
      <c r="H53" s="1112">
        <v>35</v>
      </c>
      <c r="I53" s="1107">
        <v>14300000</v>
      </c>
      <c r="J53" s="1080" t="s">
        <v>3091</v>
      </c>
      <c r="K53" s="1079">
        <v>142600000</v>
      </c>
      <c r="L53" s="1080" t="s">
        <v>4821</v>
      </c>
      <c r="M53" s="1079">
        <v>2337100000</v>
      </c>
      <c r="N53" s="1079">
        <f t="shared" ref="N53:N63" si="3">G53+I53+K53+M53</f>
        <v>2913647241.0699997</v>
      </c>
    </row>
    <row r="54" spans="1:14" ht="19.5" x14ac:dyDescent="0.25">
      <c r="A54" s="1076">
        <v>2</v>
      </c>
      <c r="B54" s="1077">
        <v>52100300100</v>
      </c>
      <c r="C54" s="1087" t="s">
        <v>2491</v>
      </c>
      <c r="D54" s="1088" t="s">
        <v>2936</v>
      </c>
      <c r="E54" s="1089">
        <v>200000000</v>
      </c>
      <c r="F54" s="1087"/>
      <c r="G54" s="1079">
        <v>635403978.14999998</v>
      </c>
      <c r="H54" s="1112" t="s">
        <v>4822</v>
      </c>
      <c r="I54" s="1107">
        <v>6400000</v>
      </c>
      <c r="J54" s="1080"/>
      <c r="K54" s="1079">
        <v>0</v>
      </c>
      <c r="L54" s="1080" t="s">
        <v>4823</v>
      </c>
      <c r="M54" s="1079">
        <v>265000000</v>
      </c>
      <c r="N54" s="1079">
        <f t="shared" si="3"/>
        <v>906803978.14999998</v>
      </c>
    </row>
    <row r="55" spans="1:14" x14ac:dyDescent="0.25">
      <c r="A55" s="1076">
        <v>3</v>
      </c>
      <c r="B55" s="1077">
        <v>52110200100</v>
      </c>
      <c r="C55" s="1077" t="s">
        <v>567</v>
      </c>
      <c r="D55" s="1078" t="s">
        <v>2936</v>
      </c>
      <c r="E55" s="1079">
        <v>2379000</v>
      </c>
      <c r="F55" s="1077"/>
      <c r="G55" s="1079">
        <v>8303139298.6700001</v>
      </c>
      <c r="H55" s="1112">
        <v>36</v>
      </c>
      <c r="I55" s="1107">
        <v>13650000</v>
      </c>
      <c r="J55" s="1080" t="s">
        <v>3091</v>
      </c>
      <c r="K55" s="1079">
        <v>30000000</v>
      </c>
      <c r="L55" s="1080" t="s">
        <v>3226</v>
      </c>
      <c r="M55" s="1079">
        <v>290000000</v>
      </c>
      <c r="N55" s="1079">
        <f t="shared" si="3"/>
        <v>8636789298.6700001</v>
      </c>
    </row>
    <row r="56" spans="1:14" x14ac:dyDescent="0.25">
      <c r="A56" s="1076">
        <v>4</v>
      </c>
      <c r="B56" s="1077">
        <v>52110300100</v>
      </c>
      <c r="C56" s="1077" t="s">
        <v>214</v>
      </c>
      <c r="D56" s="1078"/>
      <c r="E56" s="1079">
        <v>0</v>
      </c>
      <c r="F56" s="1077"/>
      <c r="G56" s="1079">
        <v>0</v>
      </c>
      <c r="H56" s="1112" t="s">
        <v>4824</v>
      </c>
      <c r="I56" s="1107">
        <v>3900000</v>
      </c>
      <c r="J56" s="1080"/>
      <c r="K56" s="1079">
        <v>0</v>
      </c>
      <c r="L56" s="1080" t="s">
        <v>4825</v>
      </c>
      <c r="M56" s="1079">
        <v>2000000</v>
      </c>
      <c r="N56" s="1079">
        <f t="shared" si="3"/>
        <v>5900000</v>
      </c>
    </row>
    <row r="57" spans="1:14" x14ac:dyDescent="0.25">
      <c r="A57" s="1076">
        <v>5</v>
      </c>
      <c r="B57" s="1077">
        <v>52110600100</v>
      </c>
      <c r="C57" s="1077" t="s">
        <v>2555</v>
      </c>
      <c r="D57" s="1078"/>
      <c r="E57" s="1079">
        <v>0</v>
      </c>
      <c r="F57" s="1077"/>
      <c r="G57" s="1079">
        <v>0</v>
      </c>
      <c r="H57" s="1112" t="s">
        <v>4826</v>
      </c>
      <c r="I57" s="1107">
        <v>3000000</v>
      </c>
      <c r="J57" s="1080"/>
      <c r="K57" s="1079">
        <v>0</v>
      </c>
      <c r="L57" s="1080" t="s">
        <v>4827</v>
      </c>
      <c r="M57" s="1079">
        <v>13000000</v>
      </c>
      <c r="N57" s="1079">
        <f t="shared" si="3"/>
        <v>16000000</v>
      </c>
    </row>
    <row r="58" spans="1:14" ht="18" x14ac:dyDescent="0.25">
      <c r="A58" s="1076">
        <v>6</v>
      </c>
      <c r="B58" s="1077">
        <v>52111500100</v>
      </c>
      <c r="C58" s="1077" t="s">
        <v>510</v>
      </c>
      <c r="D58" s="1078"/>
      <c r="E58" s="1079">
        <v>0</v>
      </c>
      <c r="F58" s="1077"/>
      <c r="G58" s="1079">
        <v>0</v>
      </c>
      <c r="H58" s="1112">
        <v>38</v>
      </c>
      <c r="I58" s="1083">
        <v>8125000</v>
      </c>
      <c r="J58" s="1082" t="s">
        <v>3091</v>
      </c>
      <c r="K58" s="1085">
        <v>30000000</v>
      </c>
      <c r="L58" s="1086" t="s">
        <v>4828</v>
      </c>
      <c r="M58" s="1085">
        <v>14000000</v>
      </c>
      <c r="N58" s="1079">
        <f t="shared" si="3"/>
        <v>52125000</v>
      </c>
    </row>
    <row r="59" spans="1:14" ht="15.75" x14ac:dyDescent="0.25">
      <c r="A59" s="1170"/>
      <c r="B59" s="1114"/>
      <c r="C59" s="1114"/>
      <c r="D59" s="1171"/>
      <c r="E59" s="1122"/>
      <c r="F59" s="1114"/>
      <c r="G59" s="1172" t="s">
        <v>4829</v>
      </c>
      <c r="H59" s="1113"/>
      <c r="I59" s="1173"/>
      <c r="J59" s="1174"/>
      <c r="K59" s="1175"/>
      <c r="L59" s="1176"/>
      <c r="M59" s="1175"/>
      <c r="N59" s="1122"/>
    </row>
    <row r="60" spans="1:14" x14ac:dyDescent="0.25">
      <c r="A60" s="1076">
        <v>7</v>
      </c>
      <c r="B60" s="1077">
        <v>52111600100</v>
      </c>
      <c r="C60" s="1077" t="s">
        <v>1697</v>
      </c>
      <c r="D60" s="1078"/>
      <c r="E60" s="1079"/>
      <c r="F60" s="1077"/>
      <c r="G60" s="1177"/>
      <c r="H60" s="1082" t="s">
        <v>4830</v>
      </c>
      <c r="I60" s="1083">
        <v>7553000</v>
      </c>
      <c r="J60" s="1084"/>
      <c r="K60" s="1085">
        <v>0</v>
      </c>
      <c r="L60" s="1086" t="s">
        <v>3231</v>
      </c>
      <c r="M60" s="1085">
        <v>20000000</v>
      </c>
      <c r="N60" s="1079">
        <f t="shared" si="3"/>
        <v>27553000</v>
      </c>
    </row>
    <row r="61" spans="1:14" ht="18" x14ac:dyDescent="0.25">
      <c r="A61" s="1076">
        <v>8</v>
      </c>
      <c r="B61" s="1077">
        <v>52100200100</v>
      </c>
      <c r="C61" s="1077" t="s">
        <v>371</v>
      </c>
      <c r="D61" s="1078" t="s">
        <v>2936</v>
      </c>
      <c r="E61" s="1079">
        <v>256000000</v>
      </c>
      <c r="F61" s="1077"/>
      <c r="G61" s="1177">
        <v>0</v>
      </c>
      <c r="H61" s="1082" t="s">
        <v>3011</v>
      </c>
      <c r="I61" s="1083">
        <v>10000000</v>
      </c>
      <c r="J61" s="1084"/>
      <c r="K61" s="1085">
        <v>0</v>
      </c>
      <c r="L61" s="1086" t="s">
        <v>4831</v>
      </c>
      <c r="M61" s="1085">
        <v>904100000</v>
      </c>
      <c r="N61" s="1079">
        <f t="shared" si="3"/>
        <v>914100000</v>
      </c>
    </row>
    <row r="62" spans="1:14" ht="19.5" x14ac:dyDescent="0.25">
      <c r="A62" s="1076">
        <v>9</v>
      </c>
      <c r="B62" s="1077">
        <v>11103300100</v>
      </c>
      <c r="C62" s="1087" t="s">
        <v>1880</v>
      </c>
      <c r="D62" s="1088"/>
      <c r="E62" s="1089">
        <v>0</v>
      </c>
      <c r="F62" s="1087"/>
      <c r="G62" s="1177">
        <v>0</v>
      </c>
      <c r="H62" s="1082" t="s">
        <v>3011</v>
      </c>
      <c r="I62" s="1083">
        <v>3000000</v>
      </c>
      <c r="J62" s="1084"/>
      <c r="K62" s="1085">
        <v>0</v>
      </c>
      <c r="L62" s="1086" t="s">
        <v>4832</v>
      </c>
      <c r="M62" s="1085">
        <v>147000000</v>
      </c>
      <c r="N62" s="1079">
        <f t="shared" si="3"/>
        <v>150000000</v>
      </c>
    </row>
    <row r="63" spans="1:14" ht="18" x14ac:dyDescent="0.25">
      <c r="A63" s="1076">
        <v>10</v>
      </c>
      <c r="B63" s="1077">
        <v>52102600100</v>
      </c>
      <c r="C63" s="1127" t="s">
        <v>2323</v>
      </c>
      <c r="D63" s="1088"/>
      <c r="E63" s="1089">
        <v>0</v>
      </c>
      <c r="F63" s="1087"/>
      <c r="G63" s="1081">
        <v>0</v>
      </c>
      <c r="H63" s="1082"/>
      <c r="I63" s="1083"/>
      <c r="J63" s="1084"/>
      <c r="K63" s="1085">
        <v>0</v>
      </c>
      <c r="L63" s="1086" t="s">
        <v>4833</v>
      </c>
      <c r="M63" s="1085">
        <v>3695000000</v>
      </c>
      <c r="N63" s="1079">
        <f t="shared" si="3"/>
        <v>3695000000</v>
      </c>
    </row>
    <row r="64" spans="1:14" x14ac:dyDescent="0.25">
      <c r="A64" s="1289" t="s">
        <v>3479</v>
      </c>
      <c r="B64" s="1289"/>
      <c r="C64" s="1289"/>
      <c r="D64" s="1146"/>
      <c r="E64" s="1096">
        <f>SUM(E53:E63)</f>
        <v>2139831000</v>
      </c>
      <c r="F64" s="1146"/>
      <c r="G64" s="1134">
        <f>SUM(G53:G63)</f>
        <v>9358190517.8899994</v>
      </c>
      <c r="H64" s="1134"/>
      <c r="I64" s="1178">
        <f t="shared" ref="I64" si="4">SUM(I53:I62)</f>
        <v>69928000</v>
      </c>
      <c r="J64" s="1178"/>
      <c r="K64" s="1178">
        <f>SUM(K53:K63)</f>
        <v>202600000</v>
      </c>
      <c r="L64" s="1178"/>
      <c r="M64" s="1178">
        <f>SUM(M53:M63)</f>
        <v>7687200000</v>
      </c>
      <c r="N64" s="1178">
        <f>SUM(N53:N63)</f>
        <v>17317918517.889999</v>
      </c>
    </row>
    <row r="65" spans="1:14" x14ac:dyDescent="0.25">
      <c r="A65" s="1099">
        <v>5</v>
      </c>
      <c r="B65" s="1290" t="s">
        <v>3459</v>
      </c>
      <c r="C65" s="1290"/>
      <c r="D65" s="1290"/>
      <c r="E65" s="1290"/>
      <c r="F65" s="1290"/>
      <c r="G65" s="1290"/>
      <c r="H65" s="1290"/>
      <c r="I65" s="1290"/>
      <c r="J65" s="1290"/>
      <c r="K65" s="1290"/>
      <c r="L65" s="1290"/>
      <c r="M65" s="1290"/>
      <c r="N65" s="1290"/>
    </row>
    <row r="66" spans="1:14" ht="19.5" x14ac:dyDescent="0.25">
      <c r="A66" s="1076">
        <v>1</v>
      </c>
      <c r="B66" s="1077">
        <v>12300100100</v>
      </c>
      <c r="C66" s="1087" t="s">
        <v>1275</v>
      </c>
      <c r="D66" s="1088" t="s">
        <v>2936</v>
      </c>
      <c r="E66" s="1089">
        <v>1400000</v>
      </c>
      <c r="F66" s="1087"/>
      <c r="G66" s="1079">
        <v>223607935.56</v>
      </c>
      <c r="H66" s="1080" t="s">
        <v>3014</v>
      </c>
      <c r="I66" s="1083">
        <v>12350000</v>
      </c>
      <c r="J66" s="1179" t="s">
        <v>4756</v>
      </c>
      <c r="K66" s="1093">
        <v>1000000000</v>
      </c>
      <c r="L66" s="1080" t="s">
        <v>4834</v>
      </c>
      <c r="M66" s="1093">
        <v>86540000</v>
      </c>
      <c r="N66" s="1079">
        <f t="shared" ref="N66:N70" si="5">G66+I66+K66+M66</f>
        <v>1322497935.5599999</v>
      </c>
    </row>
    <row r="67" spans="1:14" x14ac:dyDescent="0.25">
      <c r="A67" s="1076">
        <v>2</v>
      </c>
      <c r="B67" s="1077">
        <v>12300400200</v>
      </c>
      <c r="C67" s="1077" t="s">
        <v>2427</v>
      </c>
      <c r="D67" s="1078"/>
      <c r="E67" s="1079">
        <v>0</v>
      </c>
      <c r="F67" s="1077"/>
      <c r="G67" s="1079">
        <v>55298565.93</v>
      </c>
      <c r="H67" s="1080" t="s">
        <v>3014</v>
      </c>
      <c r="I67" s="1083">
        <v>6000000</v>
      </c>
      <c r="J67" s="1179"/>
      <c r="K67" s="1093">
        <v>0</v>
      </c>
      <c r="L67" s="1080" t="s">
        <v>4835</v>
      </c>
      <c r="M67" s="1093">
        <v>62000000</v>
      </c>
      <c r="N67" s="1079">
        <f t="shared" si="5"/>
        <v>123298565.93000001</v>
      </c>
    </row>
    <row r="68" spans="1:14" x14ac:dyDescent="0.25">
      <c r="A68" s="1076">
        <v>3</v>
      </c>
      <c r="B68" s="1077">
        <v>12300300100</v>
      </c>
      <c r="C68" s="1077" t="s">
        <v>2132</v>
      </c>
      <c r="D68" s="1078"/>
      <c r="E68" s="1079">
        <v>0</v>
      </c>
      <c r="F68" s="1077"/>
      <c r="G68" s="1079">
        <v>127093735.69</v>
      </c>
      <c r="H68" s="1080"/>
      <c r="I68" s="1083">
        <v>0</v>
      </c>
      <c r="J68" s="1179"/>
      <c r="K68" s="1093">
        <v>0</v>
      </c>
      <c r="L68" s="1080" t="s">
        <v>4836</v>
      </c>
      <c r="M68" s="1093">
        <v>184000000</v>
      </c>
      <c r="N68" s="1079">
        <f t="shared" si="5"/>
        <v>311093735.69</v>
      </c>
    </row>
    <row r="69" spans="1:14" x14ac:dyDescent="0.25">
      <c r="A69" s="1076">
        <v>4</v>
      </c>
      <c r="B69" s="1077">
        <v>12305600100</v>
      </c>
      <c r="C69" s="1077" t="s">
        <v>2262</v>
      </c>
      <c r="D69" s="1078" t="s">
        <v>4837</v>
      </c>
      <c r="E69" s="1079">
        <v>163455000</v>
      </c>
      <c r="F69" s="1077"/>
      <c r="G69" s="1079">
        <v>0</v>
      </c>
      <c r="H69" s="1080" t="s">
        <v>3014</v>
      </c>
      <c r="I69" s="1093">
        <v>6500000</v>
      </c>
      <c r="J69" s="1180" t="s">
        <v>3093</v>
      </c>
      <c r="K69" s="1093">
        <v>9150000</v>
      </c>
      <c r="L69" s="1080" t="s">
        <v>4838</v>
      </c>
      <c r="M69" s="1093">
        <v>10000000</v>
      </c>
      <c r="N69" s="1079">
        <f t="shared" si="5"/>
        <v>25650000</v>
      </c>
    </row>
    <row r="70" spans="1:14" x14ac:dyDescent="0.25">
      <c r="A70" s="1076">
        <v>5</v>
      </c>
      <c r="B70" s="1077">
        <v>12305500100</v>
      </c>
      <c r="C70" s="1077" t="s">
        <v>2463</v>
      </c>
      <c r="D70" s="1078"/>
      <c r="E70" s="1079">
        <v>0</v>
      </c>
      <c r="F70" s="1077"/>
      <c r="G70" s="1079">
        <v>0</v>
      </c>
      <c r="H70" s="1080"/>
      <c r="I70" s="1093">
        <v>0</v>
      </c>
      <c r="J70" s="1180"/>
      <c r="K70" s="1093">
        <v>0</v>
      </c>
      <c r="L70" s="1080" t="s">
        <v>4839</v>
      </c>
      <c r="M70" s="1093">
        <v>15000000</v>
      </c>
      <c r="N70" s="1079">
        <f t="shared" si="5"/>
        <v>15000000</v>
      </c>
    </row>
    <row r="71" spans="1:14" x14ac:dyDescent="0.25">
      <c r="A71" s="1289" t="s">
        <v>3480</v>
      </c>
      <c r="B71" s="1289"/>
      <c r="C71" s="1289"/>
      <c r="D71" s="1146"/>
      <c r="E71" s="1096">
        <f>SUM(E66:E70)</f>
        <v>164855000</v>
      </c>
      <c r="F71" s="1146"/>
      <c r="G71" s="1097">
        <f>SUM(G66:G70)</f>
        <v>406000237.18000001</v>
      </c>
      <c r="H71" s="1097"/>
      <c r="I71" s="1098">
        <f>SUM(I66:I70)</f>
        <v>24850000</v>
      </c>
      <c r="J71" s="1098"/>
      <c r="K71" s="1098">
        <f>SUM(K66:K70)</f>
        <v>1009150000</v>
      </c>
      <c r="L71" s="1098"/>
      <c r="M71" s="1098">
        <f>SUM(M66:M70)</f>
        <v>357540000</v>
      </c>
      <c r="N71" s="1098">
        <f>SUM(N66:N70)</f>
        <v>1797540237.1800001</v>
      </c>
    </row>
    <row r="72" spans="1:14" x14ac:dyDescent="0.25">
      <c r="A72" s="1099">
        <v>6</v>
      </c>
      <c r="B72" s="1290" t="s">
        <v>3460</v>
      </c>
      <c r="C72" s="1290"/>
      <c r="D72" s="1290"/>
      <c r="E72" s="1290"/>
      <c r="F72" s="1290"/>
      <c r="G72" s="1290"/>
      <c r="H72" s="1290"/>
      <c r="I72" s="1290"/>
      <c r="J72" s="1290"/>
      <c r="K72" s="1290"/>
      <c r="L72" s="1290"/>
      <c r="M72" s="1290"/>
      <c r="N72" s="1290"/>
    </row>
    <row r="73" spans="1:14" ht="21.75" customHeight="1" x14ac:dyDescent="0.25">
      <c r="A73" s="1112">
        <v>1</v>
      </c>
      <c r="B73" s="1077">
        <v>51400100100</v>
      </c>
      <c r="C73" s="1087" t="s">
        <v>1612</v>
      </c>
      <c r="D73" s="1088" t="s">
        <v>2938</v>
      </c>
      <c r="E73" s="1089">
        <v>2345000</v>
      </c>
      <c r="F73" s="1087"/>
      <c r="G73" s="1079">
        <v>121313573.42</v>
      </c>
      <c r="H73" s="1080" t="s">
        <v>4840</v>
      </c>
      <c r="I73" s="1079">
        <v>13650000</v>
      </c>
      <c r="J73" s="1080" t="s">
        <v>4758</v>
      </c>
      <c r="K73" s="1079">
        <v>285500000</v>
      </c>
      <c r="L73" s="1080" t="s">
        <v>4841</v>
      </c>
      <c r="M73" s="1079">
        <v>50500000</v>
      </c>
      <c r="N73" s="1079">
        <f t="shared" ref="N73:N79" si="6">G73+I73+K73+M73</f>
        <v>470963573.42000002</v>
      </c>
    </row>
    <row r="74" spans="1:14" ht="18.75" customHeight="1" x14ac:dyDescent="0.25">
      <c r="A74" s="1112">
        <v>2</v>
      </c>
      <c r="B74" s="1077">
        <v>51400100200</v>
      </c>
      <c r="C74" s="1153" t="s">
        <v>11</v>
      </c>
      <c r="D74" s="1088"/>
      <c r="E74" s="1154">
        <v>0</v>
      </c>
      <c r="F74" s="1153"/>
      <c r="G74" s="1079">
        <v>0</v>
      </c>
      <c r="H74" s="1080" t="s">
        <v>3020</v>
      </c>
      <c r="I74" s="1079">
        <v>5200000</v>
      </c>
      <c r="J74" s="1080" t="s">
        <v>3099</v>
      </c>
      <c r="K74" s="1079">
        <v>26000000</v>
      </c>
      <c r="L74" s="1080" t="s">
        <v>4842</v>
      </c>
      <c r="M74" s="1079">
        <v>22000000</v>
      </c>
      <c r="N74" s="1079">
        <f t="shared" si="6"/>
        <v>53200000</v>
      </c>
    </row>
    <row r="75" spans="1:14" x14ac:dyDescent="0.25">
      <c r="A75" s="1112">
        <v>3</v>
      </c>
      <c r="B75" s="1077">
        <v>53905100100</v>
      </c>
      <c r="C75" s="1077" t="s">
        <v>2280</v>
      </c>
      <c r="D75" s="1078"/>
      <c r="E75" s="1079">
        <v>0</v>
      </c>
      <c r="F75" s="1077"/>
      <c r="G75" s="1079">
        <v>286589280.13</v>
      </c>
      <c r="H75" s="1080" t="s">
        <v>4843</v>
      </c>
      <c r="I75" s="1079">
        <v>14300000</v>
      </c>
      <c r="J75" s="1080" t="s">
        <v>4762</v>
      </c>
      <c r="K75" s="1079">
        <v>130500000</v>
      </c>
      <c r="L75" s="1080" t="s">
        <v>4844</v>
      </c>
      <c r="M75" s="1079">
        <v>7000000</v>
      </c>
      <c r="N75" s="1079">
        <f t="shared" si="6"/>
        <v>438389280.13</v>
      </c>
    </row>
    <row r="76" spans="1:14" ht="19.5" x14ac:dyDescent="0.25">
      <c r="A76" s="1112">
        <v>4</v>
      </c>
      <c r="B76" s="1077">
        <v>55200200100</v>
      </c>
      <c r="C76" s="1087" t="s">
        <v>1981</v>
      </c>
      <c r="D76" s="1088" t="s">
        <v>2938</v>
      </c>
      <c r="E76" s="1089">
        <v>454972410.89999998</v>
      </c>
      <c r="F76" s="1087"/>
      <c r="G76" s="1079">
        <v>0</v>
      </c>
      <c r="H76" s="1080" t="s">
        <v>3022</v>
      </c>
      <c r="I76" s="1079">
        <v>6000000</v>
      </c>
      <c r="J76" s="1080" t="s">
        <v>3099</v>
      </c>
      <c r="K76" s="1079">
        <v>8000000</v>
      </c>
      <c r="L76" s="1080" t="s">
        <v>4845</v>
      </c>
      <c r="M76" s="1079">
        <v>604972410.89999998</v>
      </c>
      <c r="N76" s="1079">
        <f t="shared" si="6"/>
        <v>618972410.89999998</v>
      </c>
    </row>
    <row r="77" spans="1:14" ht="19.5" x14ac:dyDescent="0.25">
      <c r="A77" s="1112">
        <v>5</v>
      </c>
      <c r="B77" s="1077">
        <v>55200100200</v>
      </c>
      <c r="C77" s="1087" t="s">
        <v>476</v>
      </c>
      <c r="D77" s="1088"/>
      <c r="E77" s="1089">
        <v>0</v>
      </c>
      <c r="F77" s="1087"/>
      <c r="G77" s="1079">
        <v>0</v>
      </c>
      <c r="H77" s="1080" t="s">
        <v>3022</v>
      </c>
      <c r="I77" s="1079">
        <v>19500000</v>
      </c>
      <c r="J77" s="1080" t="s">
        <v>3099</v>
      </c>
      <c r="K77" s="1079">
        <v>3000000</v>
      </c>
      <c r="L77" s="1080" t="s">
        <v>4846</v>
      </c>
      <c r="M77" s="1079">
        <v>418000000</v>
      </c>
      <c r="N77" s="1079">
        <f t="shared" si="6"/>
        <v>440500000</v>
      </c>
    </row>
    <row r="78" spans="1:14" ht="19.5" x14ac:dyDescent="0.25">
      <c r="A78" s="1112">
        <v>6</v>
      </c>
      <c r="B78" s="1077">
        <v>51300100100</v>
      </c>
      <c r="C78" s="1087" t="s">
        <v>1650</v>
      </c>
      <c r="D78" s="1088"/>
      <c r="E78" s="1089">
        <v>0</v>
      </c>
      <c r="F78" s="1087"/>
      <c r="G78" s="1107">
        <v>60442900.060000002</v>
      </c>
      <c r="H78" s="1108" t="s">
        <v>4847</v>
      </c>
      <c r="I78" s="1107">
        <v>15000000</v>
      </c>
      <c r="J78" s="1108" t="s">
        <v>4760</v>
      </c>
      <c r="K78" s="1107">
        <v>49700000</v>
      </c>
      <c r="L78" s="1108" t="s">
        <v>4844</v>
      </c>
      <c r="M78" s="1107">
        <v>23000000</v>
      </c>
      <c r="N78" s="1079">
        <f t="shared" si="6"/>
        <v>148142900.06</v>
      </c>
    </row>
    <row r="79" spans="1:14" ht="19.5" x14ac:dyDescent="0.25">
      <c r="A79" s="1112">
        <v>7</v>
      </c>
      <c r="B79" s="1077">
        <v>51300100200</v>
      </c>
      <c r="C79" s="1087" t="s">
        <v>2016</v>
      </c>
      <c r="D79" s="1088" t="s">
        <v>2938</v>
      </c>
      <c r="E79" s="1089">
        <v>15811000</v>
      </c>
      <c r="F79" s="1087"/>
      <c r="G79" s="1079">
        <v>0</v>
      </c>
      <c r="H79" s="1080"/>
      <c r="I79" s="1079">
        <v>0</v>
      </c>
      <c r="J79" s="1080" t="s">
        <v>3099</v>
      </c>
      <c r="K79" s="1079">
        <v>145319466</v>
      </c>
      <c r="L79" s="1080" t="s">
        <v>4848</v>
      </c>
      <c r="M79" s="1079">
        <v>12000000</v>
      </c>
      <c r="N79" s="1079">
        <f t="shared" si="6"/>
        <v>157319466</v>
      </c>
    </row>
    <row r="80" spans="1:14" x14ac:dyDescent="0.25">
      <c r="A80" s="1289" t="s">
        <v>3481</v>
      </c>
      <c r="B80" s="1289"/>
      <c r="C80" s="1289"/>
      <c r="D80" s="1146"/>
      <c r="E80" s="1096">
        <f>SUM(E73:E79)</f>
        <v>473128410.89999998</v>
      </c>
      <c r="F80" s="1146"/>
      <c r="G80" s="1097">
        <f>SUM(G73:G79)</f>
        <v>468345753.61000001</v>
      </c>
      <c r="H80" s="1097"/>
      <c r="I80" s="1098">
        <f>SUM(I73:I79)</f>
        <v>73650000</v>
      </c>
      <c r="J80" s="1098"/>
      <c r="K80" s="1098">
        <f>SUM(K73:K79)</f>
        <v>648019466</v>
      </c>
      <c r="L80" s="1098"/>
      <c r="M80" s="1098">
        <f>SUM(M73:M79)</f>
        <v>1137472410.9000001</v>
      </c>
      <c r="N80" s="1098">
        <f>SUM(N73:N79)</f>
        <v>2327487630.5099998</v>
      </c>
    </row>
    <row r="81" spans="1:14" x14ac:dyDescent="0.25">
      <c r="A81" s="1099">
        <v>7</v>
      </c>
      <c r="B81" s="1290" t="s">
        <v>3461</v>
      </c>
      <c r="C81" s="1290"/>
      <c r="D81" s="1290"/>
      <c r="E81" s="1290"/>
      <c r="F81" s="1290"/>
      <c r="G81" s="1290"/>
      <c r="H81" s="1290"/>
      <c r="I81" s="1290"/>
      <c r="J81" s="1290"/>
      <c r="K81" s="1290"/>
      <c r="L81" s="1290"/>
      <c r="M81" s="1290"/>
      <c r="N81" s="1290"/>
    </row>
    <row r="82" spans="1:14" x14ac:dyDescent="0.25">
      <c r="A82" s="1181">
        <v>1</v>
      </c>
      <c r="B82" s="1077">
        <v>23400100100</v>
      </c>
      <c r="C82" s="1182" t="s">
        <v>2849</v>
      </c>
      <c r="D82" s="1078" t="s">
        <v>2940</v>
      </c>
      <c r="E82" s="1183">
        <v>219877000</v>
      </c>
      <c r="F82" s="1182"/>
      <c r="G82" s="1184">
        <v>420765929.19999999</v>
      </c>
      <c r="H82" s="1108" t="s">
        <v>3025</v>
      </c>
      <c r="I82" s="1184">
        <v>13000000</v>
      </c>
      <c r="J82" s="1108"/>
      <c r="K82" s="1184">
        <v>0</v>
      </c>
      <c r="L82" s="1132" t="s">
        <v>4849</v>
      </c>
      <c r="M82" s="1184">
        <v>10198000000</v>
      </c>
      <c r="N82" s="1079">
        <f t="shared" ref="N82:N98" si="7">G82+I82+K82+M82</f>
        <v>10631765929.200001</v>
      </c>
    </row>
    <row r="83" spans="1:14" x14ac:dyDescent="0.25">
      <c r="A83" s="1112">
        <v>2</v>
      </c>
      <c r="B83" s="1077">
        <v>26100100100</v>
      </c>
      <c r="C83" s="1077" t="s">
        <v>1753</v>
      </c>
      <c r="D83" s="1078" t="s">
        <v>2940</v>
      </c>
      <c r="E83" s="1079">
        <v>334000</v>
      </c>
      <c r="F83" s="1077"/>
      <c r="G83" s="1093"/>
      <c r="H83" s="1094" t="s">
        <v>4850</v>
      </c>
      <c r="I83" s="1079">
        <v>19500000</v>
      </c>
      <c r="J83" s="1080" t="s">
        <v>3103</v>
      </c>
      <c r="K83" s="1079">
        <v>10000000</v>
      </c>
      <c r="L83" s="1185" t="s">
        <v>4851</v>
      </c>
      <c r="M83" s="1079">
        <v>64000000</v>
      </c>
      <c r="N83" s="1079">
        <f t="shared" si="7"/>
        <v>93500000</v>
      </c>
    </row>
    <row r="84" spans="1:14" x14ac:dyDescent="0.25">
      <c r="A84" s="1181">
        <v>3</v>
      </c>
      <c r="B84" s="1077">
        <v>22900100100</v>
      </c>
      <c r="C84" s="1077" t="s">
        <v>1850</v>
      </c>
      <c r="D84" s="1078" t="s">
        <v>4852</v>
      </c>
      <c r="E84" s="1079">
        <v>200260000</v>
      </c>
      <c r="F84" s="1077"/>
      <c r="G84" s="1093">
        <v>167160884.53</v>
      </c>
      <c r="H84" s="1094" t="s">
        <v>3027</v>
      </c>
      <c r="I84" s="1079">
        <v>18000000</v>
      </c>
      <c r="J84" s="1080" t="s">
        <v>3101</v>
      </c>
      <c r="K84" s="1079">
        <v>183000000</v>
      </c>
      <c r="L84" s="1185" t="s">
        <v>3239</v>
      </c>
      <c r="M84" s="1079">
        <v>337811800</v>
      </c>
      <c r="N84" s="1079">
        <f t="shared" si="7"/>
        <v>705972684.52999997</v>
      </c>
    </row>
    <row r="85" spans="1:14" ht="21.75" customHeight="1" x14ac:dyDescent="0.25">
      <c r="A85" s="1112">
        <v>4</v>
      </c>
      <c r="B85" s="1077">
        <v>26300100200</v>
      </c>
      <c r="C85" s="1087" t="s">
        <v>4607</v>
      </c>
      <c r="D85" s="1088"/>
      <c r="E85" s="1089">
        <v>0</v>
      </c>
      <c r="F85" s="1087"/>
      <c r="G85" s="1093">
        <v>169292252.09999999</v>
      </c>
      <c r="H85" s="1094" t="s">
        <v>4853</v>
      </c>
      <c r="I85" s="1079">
        <v>8450000</v>
      </c>
      <c r="J85" s="1080"/>
      <c r="K85" s="1079">
        <v>0</v>
      </c>
      <c r="L85" s="1185"/>
      <c r="M85" s="1079">
        <v>0</v>
      </c>
      <c r="N85" s="1079">
        <f t="shared" si="7"/>
        <v>177742252.09999999</v>
      </c>
    </row>
    <row r="86" spans="1:14" ht="13.5" customHeight="1" x14ac:dyDescent="0.25">
      <c r="A86" s="1181">
        <v>5</v>
      </c>
      <c r="B86" s="1077">
        <v>23100300100</v>
      </c>
      <c r="C86" s="1077" t="s">
        <v>1997</v>
      </c>
      <c r="D86" s="1078"/>
      <c r="E86" s="1079">
        <v>0</v>
      </c>
      <c r="F86" s="1077"/>
      <c r="G86" s="1079">
        <v>163273492.06999999</v>
      </c>
      <c r="H86" s="1080" t="s">
        <v>3030</v>
      </c>
      <c r="I86" s="1079">
        <v>10400000</v>
      </c>
      <c r="J86" s="1080" t="s">
        <v>3101</v>
      </c>
      <c r="K86" s="1079">
        <v>350000000</v>
      </c>
      <c r="L86" s="1185" t="s">
        <v>4854</v>
      </c>
      <c r="M86" s="1079">
        <v>172500000</v>
      </c>
      <c r="N86" s="1079">
        <f t="shared" si="7"/>
        <v>696173492.06999993</v>
      </c>
    </row>
    <row r="87" spans="1:14" ht="13.5" customHeight="1" x14ac:dyDescent="0.25">
      <c r="A87" s="1186"/>
      <c r="B87" s="1114"/>
      <c r="C87" s="1114"/>
      <c r="D87" s="1114"/>
      <c r="E87" s="1122"/>
      <c r="F87" s="1114"/>
      <c r="G87" s="1187" t="s">
        <v>4564</v>
      </c>
      <c r="H87" s="1119"/>
      <c r="I87" s="1122"/>
      <c r="J87" s="1119"/>
      <c r="K87" s="1122"/>
      <c r="L87" s="1188"/>
      <c r="M87" s="1122"/>
      <c r="N87" s="1122"/>
    </row>
    <row r="88" spans="1:14" ht="31.5" customHeight="1" x14ac:dyDescent="0.25">
      <c r="A88" s="1112">
        <v>6</v>
      </c>
      <c r="B88" s="1077">
        <v>22905500100</v>
      </c>
      <c r="C88" s="1087" t="s">
        <v>3035</v>
      </c>
      <c r="D88" s="1088"/>
      <c r="E88" s="1089">
        <v>0</v>
      </c>
      <c r="F88" s="1087"/>
      <c r="G88" s="1079">
        <v>0</v>
      </c>
      <c r="H88" s="1080" t="s">
        <v>3033</v>
      </c>
      <c r="I88" s="1079">
        <v>6000000</v>
      </c>
      <c r="J88" s="1080"/>
      <c r="K88" s="1079">
        <v>0</v>
      </c>
      <c r="L88" s="1185"/>
      <c r="M88" s="1079">
        <v>0</v>
      </c>
      <c r="N88" s="1079">
        <f t="shared" si="7"/>
        <v>6000000</v>
      </c>
    </row>
    <row r="89" spans="1:14" ht="22.5" customHeight="1" x14ac:dyDescent="0.25">
      <c r="A89" s="1112">
        <v>7</v>
      </c>
      <c r="B89" s="1077">
        <v>22800700100</v>
      </c>
      <c r="C89" s="1087" t="s">
        <v>2578</v>
      </c>
      <c r="D89" s="1088" t="s">
        <v>2940</v>
      </c>
      <c r="E89" s="1089">
        <v>398541000</v>
      </c>
      <c r="F89" s="1087"/>
      <c r="G89" s="1079">
        <v>67859232.329999998</v>
      </c>
      <c r="H89" s="1080" t="s">
        <v>3033</v>
      </c>
      <c r="I89" s="1079">
        <v>8450000</v>
      </c>
      <c r="J89" s="1080"/>
      <c r="K89" s="1079">
        <v>0</v>
      </c>
      <c r="L89" s="1185" t="s">
        <v>4855</v>
      </c>
      <c r="M89" s="1079">
        <v>100000000</v>
      </c>
      <c r="N89" s="1079">
        <f t="shared" si="7"/>
        <v>176309232.32999998</v>
      </c>
    </row>
    <row r="90" spans="1:14" ht="21" customHeight="1" x14ac:dyDescent="0.25">
      <c r="A90" s="1112">
        <v>8</v>
      </c>
      <c r="B90" s="1077">
        <v>22800700200</v>
      </c>
      <c r="C90" s="1087" t="s">
        <v>3178</v>
      </c>
      <c r="D90" s="1088"/>
      <c r="E90" s="1089">
        <v>0</v>
      </c>
      <c r="F90" s="1087"/>
      <c r="G90" s="1079">
        <v>0</v>
      </c>
      <c r="H90" s="1080" t="s">
        <v>3033</v>
      </c>
      <c r="I90" s="1079">
        <v>5400000</v>
      </c>
      <c r="J90" s="1080"/>
      <c r="K90" s="1079">
        <v>0</v>
      </c>
      <c r="L90" s="1185"/>
      <c r="M90" s="1079">
        <v>0</v>
      </c>
      <c r="N90" s="1079">
        <f t="shared" si="7"/>
        <v>5400000</v>
      </c>
    </row>
    <row r="91" spans="1:14" ht="19.5" customHeight="1" x14ac:dyDescent="0.25">
      <c r="A91" s="1181">
        <v>9</v>
      </c>
      <c r="B91" s="1077">
        <v>25200100100</v>
      </c>
      <c r="C91" s="1087" t="s">
        <v>1569</v>
      </c>
      <c r="D91" s="1088"/>
      <c r="E91" s="1089">
        <v>0</v>
      </c>
      <c r="F91" s="1087"/>
      <c r="G91" s="1079">
        <v>0</v>
      </c>
      <c r="H91" s="1080" t="s">
        <v>4856</v>
      </c>
      <c r="I91" s="1079">
        <v>15600000</v>
      </c>
      <c r="J91" s="1080" t="s">
        <v>3101</v>
      </c>
      <c r="K91" s="1079">
        <v>15000000</v>
      </c>
      <c r="L91" s="1185" t="s">
        <v>4857</v>
      </c>
      <c r="M91" s="1079">
        <v>58850000</v>
      </c>
      <c r="N91" s="1079">
        <f t="shared" si="7"/>
        <v>89450000</v>
      </c>
    </row>
    <row r="92" spans="1:14" ht="13.5" customHeight="1" x14ac:dyDescent="0.25">
      <c r="A92" s="1112">
        <v>10</v>
      </c>
      <c r="B92" s="1077">
        <v>25210200100</v>
      </c>
      <c r="C92" s="1077" t="s">
        <v>2407</v>
      </c>
      <c r="D92" s="1078" t="s">
        <v>2942</v>
      </c>
      <c r="E92" s="1079">
        <v>2055984000</v>
      </c>
      <c r="F92" s="1077"/>
      <c r="G92" s="1079">
        <v>502953111.61000001</v>
      </c>
      <c r="H92" s="1080" t="s">
        <v>3036</v>
      </c>
      <c r="I92" s="1079">
        <v>19500000</v>
      </c>
      <c r="J92" s="1080"/>
      <c r="K92" s="1079">
        <v>0</v>
      </c>
      <c r="L92" s="1185" t="s">
        <v>3233</v>
      </c>
      <c r="M92" s="1079">
        <v>2338000000</v>
      </c>
      <c r="N92" s="1079">
        <f t="shared" si="7"/>
        <v>2860453111.6100001</v>
      </c>
    </row>
    <row r="93" spans="1:14" ht="20.25" customHeight="1" x14ac:dyDescent="0.25">
      <c r="A93" s="1181">
        <v>11</v>
      </c>
      <c r="B93" s="1077">
        <v>25210300100</v>
      </c>
      <c r="C93" s="1087" t="s">
        <v>2200</v>
      </c>
      <c r="D93" s="1088" t="s">
        <v>2942</v>
      </c>
      <c r="E93" s="1089">
        <v>230000000</v>
      </c>
      <c r="F93" s="1087"/>
      <c r="G93" s="1079">
        <v>78470782.120000005</v>
      </c>
      <c r="H93" s="1080" t="s">
        <v>4858</v>
      </c>
      <c r="I93" s="1079">
        <v>19500000</v>
      </c>
      <c r="J93" s="1080" t="s">
        <v>3101</v>
      </c>
      <c r="K93" s="1079">
        <v>8000000</v>
      </c>
      <c r="L93" s="1185" t="s">
        <v>4859</v>
      </c>
      <c r="M93" s="1079">
        <v>813000000</v>
      </c>
      <c r="N93" s="1079">
        <f t="shared" si="7"/>
        <v>918970782.12</v>
      </c>
    </row>
    <row r="94" spans="1:14" ht="22.5" customHeight="1" x14ac:dyDescent="0.25">
      <c r="A94" s="1112">
        <v>12</v>
      </c>
      <c r="B94" s="1077">
        <v>25305300100</v>
      </c>
      <c r="C94" s="1087" t="s">
        <v>1990</v>
      </c>
      <c r="D94" s="1088" t="s">
        <v>4860</v>
      </c>
      <c r="E94" s="1089">
        <v>311649000</v>
      </c>
      <c r="F94" s="1087"/>
      <c r="G94" s="1079">
        <v>123947001.19</v>
      </c>
      <c r="H94" s="1080" t="s">
        <v>3038</v>
      </c>
      <c r="I94" s="1079">
        <v>4875000</v>
      </c>
      <c r="J94" s="1080"/>
      <c r="K94" s="1079">
        <v>0</v>
      </c>
      <c r="L94" s="1185" t="s">
        <v>3236</v>
      </c>
      <c r="M94" s="1079">
        <v>35000000</v>
      </c>
      <c r="N94" s="1079">
        <f t="shared" si="7"/>
        <v>163822001.19</v>
      </c>
    </row>
    <row r="95" spans="1:14" ht="12.95" customHeight="1" x14ac:dyDescent="0.25">
      <c r="A95" s="1181">
        <v>13</v>
      </c>
      <c r="B95" s="1077">
        <v>25305700100</v>
      </c>
      <c r="C95" s="1077" t="s">
        <v>473</v>
      </c>
      <c r="D95" s="1078"/>
      <c r="E95" s="1079">
        <v>0</v>
      </c>
      <c r="F95" s="1077"/>
      <c r="G95" s="1079"/>
      <c r="H95" s="1080" t="s">
        <v>4861</v>
      </c>
      <c r="I95" s="1079">
        <v>5200000</v>
      </c>
      <c r="J95" s="1080"/>
      <c r="K95" s="1079">
        <v>0</v>
      </c>
      <c r="L95" s="1185" t="s">
        <v>3236</v>
      </c>
      <c r="M95" s="1079">
        <v>60000000</v>
      </c>
      <c r="N95" s="1079">
        <f t="shared" si="7"/>
        <v>65200000</v>
      </c>
    </row>
    <row r="96" spans="1:14" ht="12.95" customHeight="1" x14ac:dyDescent="0.25">
      <c r="A96" s="1112">
        <v>14</v>
      </c>
      <c r="B96" s="1077">
        <v>26000100100</v>
      </c>
      <c r="C96" s="1077" t="s">
        <v>1348</v>
      </c>
      <c r="D96" s="1078" t="s">
        <v>2944</v>
      </c>
      <c r="E96" s="1079">
        <v>550124000</v>
      </c>
      <c r="F96" s="1077"/>
      <c r="G96" s="1079">
        <v>221977045.05000001</v>
      </c>
      <c r="H96" s="1080" t="s">
        <v>3040</v>
      </c>
      <c r="I96" s="1079">
        <v>15900000</v>
      </c>
      <c r="J96" s="1080" t="s">
        <v>4764</v>
      </c>
      <c r="K96" s="1079">
        <v>5000000</v>
      </c>
      <c r="L96" s="1185" t="s">
        <v>4862</v>
      </c>
      <c r="M96" s="1079">
        <v>435000000</v>
      </c>
      <c r="N96" s="1079">
        <f t="shared" si="7"/>
        <v>677877045.04999995</v>
      </c>
    </row>
    <row r="97" spans="1:14" ht="19.5" customHeight="1" x14ac:dyDescent="0.25">
      <c r="A97" s="1181">
        <v>15</v>
      </c>
      <c r="B97" s="1077">
        <v>26300100100</v>
      </c>
      <c r="C97" s="1087" t="s">
        <v>1479</v>
      </c>
      <c r="D97" s="1088" t="s">
        <v>2944</v>
      </c>
      <c r="E97" s="1089">
        <v>237442000</v>
      </c>
      <c r="F97" s="1087"/>
      <c r="G97" s="1079">
        <v>0</v>
      </c>
      <c r="H97" s="1080" t="s">
        <v>4863</v>
      </c>
      <c r="I97" s="1107">
        <v>11700000</v>
      </c>
      <c r="J97" s="1108" t="s">
        <v>4768</v>
      </c>
      <c r="K97" s="1079">
        <v>5000000</v>
      </c>
      <c r="L97" s="1185" t="s">
        <v>4864</v>
      </c>
      <c r="M97" s="1079">
        <v>83000000</v>
      </c>
      <c r="N97" s="1079">
        <f t="shared" si="7"/>
        <v>99700000</v>
      </c>
    </row>
    <row r="98" spans="1:14" ht="12.95" customHeight="1" x14ac:dyDescent="0.25">
      <c r="A98" s="1181">
        <v>16</v>
      </c>
      <c r="B98" s="1077">
        <v>23400100300</v>
      </c>
      <c r="C98" s="1087" t="s">
        <v>2545</v>
      </c>
      <c r="D98" s="1088"/>
      <c r="E98" s="1089">
        <v>0</v>
      </c>
      <c r="F98" s="1087"/>
      <c r="G98" s="1079">
        <v>0</v>
      </c>
      <c r="H98" s="1080"/>
      <c r="I98" s="1107"/>
      <c r="J98" s="1108"/>
      <c r="K98" s="1079">
        <v>0</v>
      </c>
      <c r="L98" s="1185" t="s">
        <v>4851</v>
      </c>
      <c r="M98" s="1079">
        <v>200000000</v>
      </c>
      <c r="N98" s="1079">
        <f t="shared" si="7"/>
        <v>200000000</v>
      </c>
    </row>
    <row r="99" spans="1:14" ht="19.5" customHeight="1" x14ac:dyDescent="0.25">
      <c r="A99" s="1289" t="s">
        <v>3482</v>
      </c>
      <c r="B99" s="1289"/>
      <c r="C99" s="1289"/>
      <c r="D99" s="1146"/>
      <c r="E99" s="1096">
        <f>SUM(E82:E98)</f>
        <v>4204211000</v>
      </c>
      <c r="F99" s="1146"/>
      <c r="G99" s="1097">
        <f>SUM(G82:G98)</f>
        <v>1915699730.2</v>
      </c>
      <c r="H99" s="1097"/>
      <c r="I99" s="1098">
        <f>SUM(I82:I97)</f>
        <v>181475000</v>
      </c>
      <c r="J99" s="1098"/>
      <c r="K99" s="1098">
        <f>SUM(K82:K98)</f>
        <v>576000000</v>
      </c>
      <c r="L99" s="1098"/>
      <c r="M99" s="1098">
        <f>SUM(M82:M98)</f>
        <v>14895161800</v>
      </c>
      <c r="N99" s="1098">
        <f>SUM(N82:N98)</f>
        <v>17568336530.200005</v>
      </c>
    </row>
    <row r="100" spans="1:14" x14ac:dyDescent="0.25">
      <c r="A100" s="1099">
        <v>8</v>
      </c>
      <c r="B100" s="1286" t="s">
        <v>3462</v>
      </c>
      <c r="C100" s="1287"/>
      <c r="D100" s="1287"/>
      <c r="E100" s="1287"/>
      <c r="F100" s="1287"/>
      <c r="G100" s="1287"/>
      <c r="H100" s="1287"/>
      <c r="I100" s="1287"/>
      <c r="J100" s="1287"/>
      <c r="K100" s="1287"/>
      <c r="L100" s="1287"/>
      <c r="M100" s="1287"/>
      <c r="N100" s="1287"/>
    </row>
    <row r="101" spans="1:14" x14ac:dyDescent="0.25">
      <c r="A101" s="1076">
        <v>1</v>
      </c>
      <c r="B101" s="1077">
        <v>53500100100</v>
      </c>
      <c r="C101" s="1077" t="s">
        <v>1007</v>
      </c>
      <c r="D101" s="1078" t="s">
        <v>4865</v>
      </c>
      <c r="E101" s="1079">
        <v>41022000</v>
      </c>
      <c r="F101" s="1077"/>
      <c r="G101" s="1079">
        <v>136059392.41999999</v>
      </c>
      <c r="H101" s="1080" t="s">
        <v>3042</v>
      </c>
      <c r="I101" s="1079">
        <v>14300000</v>
      </c>
      <c r="J101" s="1080" t="s">
        <v>3103</v>
      </c>
      <c r="K101" s="1079">
        <v>37500000</v>
      </c>
      <c r="L101" s="1080" t="s">
        <v>4866</v>
      </c>
      <c r="M101" s="1079">
        <v>555200000</v>
      </c>
      <c r="N101" s="1079">
        <f t="shared" ref="N101:N103" si="8">G101+I101+K101+M101</f>
        <v>743059392.41999996</v>
      </c>
    </row>
    <row r="102" spans="1:14" x14ac:dyDescent="0.25">
      <c r="A102" s="1076">
        <v>2</v>
      </c>
      <c r="B102" s="1077">
        <v>53505300100</v>
      </c>
      <c r="C102" s="1077" t="s">
        <v>2365</v>
      </c>
      <c r="D102" s="1078" t="s">
        <v>2946</v>
      </c>
      <c r="E102" s="1079">
        <v>27052000</v>
      </c>
      <c r="F102" s="1077"/>
      <c r="G102" s="1079">
        <v>166571884.81999999</v>
      </c>
      <c r="H102" s="1080" t="s">
        <v>4867</v>
      </c>
      <c r="I102" s="1079">
        <v>12350000</v>
      </c>
      <c r="J102" s="1080" t="s">
        <v>3103</v>
      </c>
      <c r="K102" s="1107">
        <v>37000000</v>
      </c>
      <c r="L102" s="1108" t="s">
        <v>4868</v>
      </c>
      <c r="M102" s="1107">
        <v>415500000</v>
      </c>
      <c r="N102" s="1079">
        <f t="shared" si="8"/>
        <v>631421884.81999993</v>
      </c>
    </row>
    <row r="103" spans="1:14" x14ac:dyDescent="0.25">
      <c r="A103" s="1076">
        <v>3</v>
      </c>
      <c r="B103" s="1077">
        <v>53500100200</v>
      </c>
      <c r="C103" s="1077" t="s">
        <v>1723</v>
      </c>
      <c r="D103" s="1078" t="s">
        <v>2946</v>
      </c>
      <c r="E103" s="1079">
        <v>1201000000</v>
      </c>
      <c r="F103" s="1077"/>
      <c r="G103" s="1079">
        <v>0</v>
      </c>
      <c r="H103" s="1080" t="s">
        <v>4869</v>
      </c>
      <c r="I103" s="1079">
        <v>9100000</v>
      </c>
      <c r="J103" s="1080"/>
      <c r="K103" s="1107">
        <v>0</v>
      </c>
      <c r="L103" s="1108" t="s">
        <v>4870</v>
      </c>
      <c r="M103" s="1107">
        <v>1301000000</v>
      </c>
      <c r="N103" s="1079">
        <f t="shared" si="8"/>
        <v>1310100000</v>
      </c>
    </row>
    <row r="104" spans="1:14" ht="20.25" customHeight="1" x14ac:dyDescent="0.25">
      <c r="A104" s="1291" t="s">
        <v>3483</v>
      </c>
      <c r="B104" s="1291"/>
      <c r="C104" s="1291"/>
      <c r="D104" s="1189"/>
      <c r="E104" s="1190">
        <f>SUM(E101:E103)</f>
        <v>1269074000</v>
      </c>
      <c r="F104" s="1189"/>
      <c r="G104" s="1178">
        <f>SUM(G101:G103)</f>
        <v>302631277.24000001</v>
      </c>
      <c r="H104" s="1178"/>
      <c r="I104" s="1178">
        <f t="shared" ref="I104:K104" si="9">SUM(I101:I103)</f>
        <v>35750000</v>
      </c>
      <c r="J104" s="1178"/>
      <c r="K104" s="1178">
        <f t="shared" si="9"/>
        <v>74500000</v>
      </c>
      <c r="L104" s="1178"/>
      <c r="M104" s="1178">
        <f>SUM(M101:M103)</f>
        <v>2271700000</v>
      </c>
      <c r="N104" s="1178">
        <f>SUM(N101:N103)</f>
        <v>2684581277.2399998</v>
      </c>
    </row>
    <row r="105" spans="1:14" x14ac:dyDescent="0.25">
      <c r="A105" s="1099">
        <v>9</v>
      </c>
      <c r="B105" s="1290" t="s">
        <v>3463</v>
      </c>
      <c r="C105" s="1290"/>
      <c r="D105" s="1290"/>
      <c r="E105" s="1290"/>
      <c r="F105" s="1290"/>
      <c r="G105" s="1290"/>
      <c r="H105" s="1290"/>
      <c r="I105" s="1290"/>
      <c r="J105" s="1290"/>
      <c r="K105" s="1290"/>
      <c r="L105" s="1290"/>
      <c r="M105" s="1290"/>
      <c r="N105" s="1290"/>
    </row>
    <row r="106" spans="1:14" x14ac:dyDescent="0.25">
      <c r="A106" s="1191"/>
      <c r="B106" s="1191"/>
      <c r="C106" s="1191"/>
      <c r="D106" s="1191"/>
      <c r="E106" s="1191"/>
      <c r="F106" s="1191"/>
      <c r="G106" s="1191"/>
      <c r="H106" s="1191"/>
      <c r="I106" s="1191"/>
      <c r="J106" s="1191"/>
      <c r="K106" s="1191"/>
      <c r="L106" s="1191"/>
      <c r="M106" s="1191"/>
      <c r="N106" s="1191"/>
    </row>
    <row r="107" spans="1:14" x14ac:dyDescent="0.25">
      <c r="A107" s="1075">
        <v>10</v>
      </c>
      <c r="B107" s="1292" t="s">
        <v>3470</v>
      </c>
      <c r="C107" s="1293"/>
      <c r="D107" s="1293"/>
      <c r="E107" s="1293"/>
      <c r="F107" s="1293"/>
      <c r="G107" s="1293"/>
      <c r="H107" s="1293"/>
      <c r="I107" s="1293"/>
      <c r="J107" s="1293"/>
      <c r="K107" s="1293"/>
      <c r="L107" s="1293"/>
      <c r="M107" s="1293"/>
      <c r="N107" s="1293"/>
    </row>
    <row r="108" spans="1:14" x14ac:dyDescent="0.25">
      <c r="A108" s="1076">
        <v>1</v>
      </c>
      <c r="B108" s="1077">
        <v>32600100100</v>
      </c>
      <c r="C108" s="1077" t="s">
        <v>1312</v>
      </c>
      <c r="D108" s="1078" t="s">
        <v>2949</v>
      </c>
      <c r="E108" s="1079">
        <v>244555000</v>
      </c>
      <c r="F108" s="1077"/>
      <c r="G108" s="1079">
        <v>196852027.56999999</v>
      </c>
      <c r="H108" s="1080" t="s">
        <v>3046</v>
      </c>
      <c r="I108" s="1079">
        <v>20878000</v>
      </c>
      <c r="J108" s="1080" t="s">
        <v>3103</v>
      </c>
      <c r="K108" s="1079">
        <v>43600000</v>
      </c>
      <c r="L108" s="1080" t="s">
        <v>4707</v>
      </c>
      <c r="M108" s="1079">
        <v>1075000000</v>
      </c>
      <c r="N108" s="1079">
        <f t="shared" ref="N108:N118" si="10">G108+I108+K108+M108</f>
        <v>1336330027.5699999</v>
      </c>
    </row>
    <row r="109" spans="1:14" x14ac:dyDescent="0.25">
      <c r="A109" s="1076">
        <v>2</v>
      </c>
      <c r="B109" s="1077">
        <v>32600200100</v>
      </c>
      <c r="C109" s="1077" t="s">
        <v>2822</v>
      </c>
      <c r="D109" s="1078"/>
      <c r="E109" s="1079">
        <v>0</v>
      </c>
      <c r="F109" s="1077"/>
      <c r="G109" s="1079">
        <v>34713477.18</v>
      </c>
      <c r="H109" s="1080" t="s">
        <v>4708</v>
      </c>
      <c r="I109" s="1079">
        <v>5850000</v>
      </c>
      <c r="J109" s="1080"/>
      <c r="K109" s="1079">
        <v>0</v>
      </c>
      <c r="L109" s="1080" t="s">
        <v>4709</v>
      </c>
      <c r="M109" s="1079">
        <v>30600000</v>
      </c>
      <c r="N109" s="1079">
        <f t="shared" si="10"/>
        <v>71163477.180000007</v>
      </c>
    </row>
    <row r="110" spans="1:14" ht="18" x14ac:dyDescent="0.25">
      <c r="A110" s="1076">
        <v>3</v>
      </c>
      <c r="B110" s="1077">
        <v>31800100100</v>
      </c>
      <c r="C110" s="1077" t="s">
        <v>2790</v>
      </c>
      <c r="D110" s="1078" t="s">
        <v>2946</v>
      </c>
      <c r="E110" s="1079">
        <v>134963000</v>
      </c>
      <c r="F110" s="1077"/>
      <c r="G110" s="1081">
        <v>1158002764.3399999</v>
      </c>
      <c r="H110" s="1082" t="s">
        <v>4710</v>
      </c>
      <c r="I110" s="1083">
        <v>60665800</v>
      </c>
      <c r="J110" s="1084" t="s">
        <v>3105</v>
      </c>
      <c r="K110" s="1085">
        <v>193220000</v>
      </c>
      <c r="L110" s="1086" t="s">
        <v>4711</v>
      </c>
      <c r="M110" s="1085">
        <v>1546000000</v>
      </c>
      <c r="N110" s="1079">
        <f t="shared" si="10"/>
        <v>2957888564.3400002</v>
      </c>
    </row>
    <row r="111" spans="1:14" ht="18.75" customHeight="1" x14ac:dyDescent="0.25">
      <c r="A111" s="1076">
        <v>4</v>
      </c>
      <c r="B111" s="1077">
        <v>31801100100</v>
      </c>
      <c r="C111" s="1087" t="s">
        <v>2090</v>
      </c>
      <c r="D111" s="1088" t="s">
        <v>2949</v>
      </c>
      <c r="E111" s="1089">
        <v>179000</v>
      </c>
      <c r="F111" s="1087"/>
      <c r="G111" s="1079">
        <v>62533425.479999997</v>
      </c>
      <c r="H111" s="1080" t="s">
        <v>4712</v>
      </c>
      <c r="I111" s="1079">
        <v>39000000</v>
      </c>
      <c r="J111" s="1080" t="s">
        <v>4713</v>
      </c>
      <c r="K111" s="1079">
        <v>10000000</v>
      </c>
      <c r="L111" s="1080" t="s">
        <v>4714</v>
      </c>
      <c r="M111" s="1079">
        <v>8000000</v>
      </c>
      <c r="N111" s="1079">
        <f t="shared" si="10"/>
        <v>119533425.47999999</v>
      </c>
    </row>
    <row r="112" spans="1:14" x14ac:dyDescent="0.25">
      <c r="A112" s="1076">
        <v>5</v>
      </c>
      <c r="B112" s="1077">
        <v>31801200100</v>
      </c>
      <c r="C112" s="1077" t="s">
        <v>2971</v>
      </c>
      <c r="D112" s="1078"/>
      <c r="E112" s="1079">
        <v>0</v>
      </c>
      <c r="F112" s="1077"/>
      <c r="G112" s="1079">
        <v>0</v>
      </c>
      <c r="H112" s="1080" t="s">
        <v>4715</v>
      </c>
      <c r="I112" s="1079">
        <v>45000000</v>
      </c>
      <c r="J112" s="1080"/>
      <c r="K112" s="1079">
        <v>0</v>
      </c>
      <c r="L112" s="1080"/>
      <c r="M112" s="1079">
        <v>0</v>
      </c>
      <c r="N112" s="1079">
        <f t="shared" si="10"/>
        <v>45000000</v>
      </c>
    </row>
    <row r="113" spans="1:16" ht="20.25" customHeight="1" x14ac:dyDescent="0.25">
      <c r="A113" s="1076">
        <v>6</v>
      </c>
      <c r="B113" s="1077">
        <v>32600300100</v>
      </c>
      <c r="C113" s="1087" t="s">
        <v>2955</v>
      </c>
      <c r="D113" s="1088"/>
      <c r="E113" s="1089"/>
      <c r="F113" s="1087"/>
      <c r="G113" s="1079">
        <v>0</v>
      </c>
      <c r="H113" s="1080" t="s">
        <v>3055</v>
      </c>
      <c r="I113" s="1079">
        <v>9750000</v>
      </c>
      <c r="J113" s="1080"/>
      <c r="K113" s="1079">
        <v>0</v>
      </c>
      <c r="L113" s="1080"/>
      <c r="M113" s="1079">
        <v>0</v>
      </c>
      <c r="N113" s="1079">
        <f>G113+I113+K113+M113</f>
        <v>9750000</v>
      </c>
    </row>
    <row r="114" spans="1:16" ht="18.75" customHeight="1" x14ac:dyDescent="0.25">
      <c r="A114" s="221"/>
      <c r="B114" s="221"/>
      <c r="C114" s="221"/>
      <c r="D114" s="1090"/>
      <c r="E114" s="7"/>
      <c r="F114" s="221"/>
      <c r="G114" s="1091" t="s">
        <v>4716</v>
      </c>
      <c r="H114" s="221"/>
      <c r="I114" s="221"/>
      <c r="J114" s="221"/>
      <c r="K114" s="221"/>
      <c r="L114" s="221"/>
      <c r="M114" s="221"/>
      <c r="N114" s="221"/>
    </row>
    <row r="115" spans="1:16" x14ac:dyDescent="0.25">
      <c r="A115" s="1076">
        <v>7</v>
      </c>
      <c r="B115" s="1077">
        <v>32605200100</v>
      </c>
      <c r="C115" s="1077" t="s">
        <v>409</v>
      </c>
      <c r="D115" s="1078" t="s">
        <v>2949</v>
      </c>
      <c r="E115" s="1079">
        <v>13362000</v>
      </c>
      <c r="F115" s="1077"/>
      <c r="G115" s="1079">
        <v>605876351.54999995</v>
      </c>
      <c r="H115" s="1080" t="s">
        <v>4717</v>
      </c>
      <c r="I115" s="1079">
        <v>36600000</v>
      </c>
      <c r="J115" s="1080" t="s">
        <v>3105</v>
      </c>
      <c r="K115" s="1079">
        <v>48500000</v>
      </c>
      <c r="L115" s="1080" t="s">
        <v>4714</v>
      </c>
      <c r="M115" s="1079">
        <v>211000000</v>
      </c>
      <c r="N115" s="1079">
        <f t="shared" si="10"/>
        <v>901976351.54999995</v>
      </c>
    </row>
    <row r="116" spans="1:16" ht="19.5" x14ac:dyDescent="0.25">
      <c r="A116" s="1076">
        <v>8</v>
      </c>
      <c r="B116" s="1077">
        <v>32605200200</v>
      </c>
      <c r="C116" s="1087" t="s">
        <v>2997</v>
      </c>
      <c r="D116" s="1092"/>
      <c r="E116" s="1089">
        <v>0</v>
      </c>
      <c r="F116" s="1087"/>
      <c r="G116" s="1093"/>
      <c r="H116" s="1094" t="s">
        <v>3057</v>
      </c>
      <c r="I116" s="1079">
        <v>36000000</v>
      </c>
      <c r="J116" s="1080"/>
      <c r="K116" s="1079">
        <v>0</v>
      </c>
      <c r="L116" s="1080"/>
      <c r="M116" s="1079">
        <v>0</v>
      </c>
      <c r="N116" s="1079">
        <f t="shared" si="10"/>
        <v>36000000</v>
      </c>
      <c r="P116" s="4"/>
    </row>
    <row r="117" spans="1:16" ht="20.25" customHeight="1" x14ac:dyDescent="0.25">
      <c r="A117" s="1076">
        <v>9</v>
      </c>
      <c r="B117" s="1077">
        <v>32605200300</v>
      </c>
      <c r="C117" s="1087" t="s">
        <v>2968</v>
      </c>
      <c r="D117" s="1092"/>
      <c r="E117" s="1089">
        <v>0</v>
      </c>
      <c r="F117" s="1087"/>
      <c r="G117" s="1079"/>
      <c r="H117" s="1080" t="s">
        <v>3057</v>
      </c>
      <c r="I117" s="1079">
        <v>13500000</v>
      </c>
      <c r="J117" s="1080"/>
      <c r="K117" s="1079">
        <v>0</v>
      </c>
      <c r="L117" s="1080"/>
      <c r="M117" s="1079">
        <v>0</v>
      </c>
      <c r="N117" s="1079">
        <f t="shared" si="10"/>
        <v>13500000</v>
      </c>
      <c r="P117" s="4"/>
    </row>
    <row r="118" spans="1:16" x14ac:dyDescent="0.25">
      <c r="A118" s="1076">
        <v>10</v>
      </c>
      <c r="B118" s="1077">
        <v>31801300100</v>
      </c>
      <c r="C118" s="1077" t="s">
        <v>3059</v>
      </c>
      <c r="D118" s="1095"/>
      <c r="E118" s="1089">
        <v>0</v>
      </c>
      <c r="F118" s="1077"/>
      <c r="G118" s="1079"/>
      <c r="H118" s="1080" t="s">
        <v>4718</v>
      </c>
      <c r="I118" s="1079">
        <v>26000000</v>
      </c>
      <c r="J118" s="1080"/>
      <c r="K118" s="1079">
        <v>0</v>
      </c>
      <c r="L118" s="1080"/>
      <c r="M118" s="1079">
        <v>0</v>
      </c>
      <c r="N118" s="1079">
        <f t="shared" si="10"/>
        <v>26000000</v>
      </c>
      <c r="P118" s="4"/>
    </row>
    <row r="119" spans="1:16" x14ac:dyDescent="0.25">
      <c r="A119" s="1289" t="s">
        <v>3471</v>
      </c>
      <c r="B119" s="1289"/>
      <c r="C119" s="1289"/>
      <c r="D119" s="1146"/>
      <c r="E119" s="1096">
        <f>SUM(E108:E118)</f>
        <v>393059000</v>
      </c>
      <c r="F119" s="1146"/>
      <c r="G119" s="1097">
        <f>SUM(G108:G118)</f>
        <v>2057978046.1199999</v>
      </c>
      <c r="H119" s="1097"/>
      <c r="I119" s="1098">
        <f>SUM(I108:I118)</f>
        <v>293243800</v>
      </c>
      <c r="J119" s="1098"/>
      <c r="K119" s="1098">
        <f>SUM(K108:K118)</f>
        <v>295320000</v>
      </c>
      <c r="L119" s="1098"/>
      <c r="M119" s="1098">
        <f>SUM(M108:M118)</f>
        <v>2870600000</v>
      </c>
      <c r="N119" s="1098">
        <f>SUM(N108:N118)</f>
        <v>5517141846.1199999</v>
      </c>
      <c r="P119" s="4"/>
    </row>
    <row r="120" spans="1:16" x14ac:dyDescent="0.25">
      <c r="A120" s="1099">
        <v>11</v>
      </c>
      <c r="B120" s="1290" t="s">
        <v>3465</v>
      </c>
      <c r="C120" s="1290"/>
      <c r="D120" s="1290"/>
      <c r="E120" s="1290"/>
      <c r="F120" s="1290"/>
      <c r="G120" s="1290"/>
      <c r="H120" s="1290"/>
      <c r="I120" s="1290"/>
      <c r="J120" s="1290"/>
      <c r="K120" s="1290"/>
      <c r="L120" s="1290"/>
      <c r="M120" s="1290"/>
      <c r="N120" s="1290"/>
      <c r="P120" s="4"/>
    </row>
    <row r="121" spans="1:16" ht="21" customHeight="1" x14ac:dyDescent="0.25">
      <c r="A121" s="1076">
        <v>1</v>
      </c>
      <c r="B121" s="1077">
        <v>23800100100</v>
      </c>
      <c r="C121" s="1087" t="s">
        <v>876</v>
      </c>
      <c r="D121" s="1088" t="s">
        <v>2949</v>
      </c>
      <c r="E121" s="1089">
        <v>200000000</v>
      </c>
      <c r="F121" s="1087"/>
      <c r="G121" s="1079">
        <v>136921567.16999999</v>
      </c>
      <c r="H121" s="1080" t="s">
        <v>3062</v>
      </c>
      <c r="I121" s="1079">
        <v>124250000</v>
      </c>
      <c r="J121" s="1080" t="s">
        <v>4719</v>
      </c>
      <c r="K121" s="1079">
        <v>505291541</v>
      </c>
      <c r="L121" s="1080" t="s">
        <v>4720</v>
      </c>
      <c r="M121" s="1079">
        <v>343840581.55000001</v>
      </c>
      <c r="N121" s="1079">
        <f t="shared" ref="N121:N140" si="11">G121+I121+K121+M121</f>
        <v>1110303689.72</v>
      </c>
      <c r="P121" s="4"/>
    </row>
    <row r="122" spans="1:16" ht="14.1" customHeight="1" x14ac:dyDescent="0.25">
      <c r="A122" s="1076">
        <v>2</v>
      </c>
      <c r="B122" s="1077">
        <v>23800100200</v>
      </c>
      <c r="C122" s="1077" t="s">
        <v>2948</v>
      </c>
      <c r="D122" s="1078"/>
      <c r="E122" s="1079">
        <v>0</v>
      </c>
      <c r="F122" s="1077"/>
      <c r="G122" s="1079">
        <v>0</v>
      </c>
      <c r="H122" s="1080" t="s">
        <v>4721</v>
      </c>
      <c r="I122" s="1079">
        <v>24000000</v>
      </c>
      <c r="J122" s="1080"/>
      <c r="K122" s="1100">
        <v>0</v>
      </c>
      <c r="L122" s="1101"/>
      <c r="M122" s="1100">
        <v>0</v>
      </c>
      <c r="N122" s="1079">
        <f t="shared" si="11"/>
        <v>24000000</v>
      </c>
      <c r="P122" s="4"/>
    </row>
    <row r="123" spans="1:16" ht="14.1" customHeight="1" x14ac:dyDescent="0.25">
      <c r="A123" s="1076">
        <v>3</v>
      </c>
      <c r="B123" s="1077">
        <v>23800100300</v>
      </c>
      <c r="C123" s="1077" t="s">
        <v>3078</v>
      </c>
      <c r="D123" s="1078"/>
      <c r="E123" s="1079">
        <v>0</v>
      </c>
      <c r="F123" s="1077"/>
      <c r="G123" s="1079">
        <v>0</v>
      </c>
      <c r="H123" s="1080" t="s">
        <v>3064</v>
      </c>
      <c r="I123" s="1079">
        <v>11000000</v>
      </c>
      <c r="J123" s="1080"/>
      <c r="K123" s="1100">
        <v>0</v>
      </c>
      <c r="L123" s="1101"/>
      <c r="M123" s="1100">
        <v>0</v>
      </c>
      <c r="N123" s="1079">
        <f t="shared" si="11"/>
        <v>11000000</v>
      </c>
      <c r="P123" s="4"/>
    </row>
    <row r="124" spans="1:16" ht="14.1" customHeight="1" x14ac:dyDescent="0.25">
      <c r="A124" s="1076">
        <v>4</v>
      </c>
      <c r="B124" s="1077">
        <v>23800400100</v>
      </c>
      <c r="C124" s="1077" t="s">
        <v>1964</v>
      </c>
      <c r="D124" s="1078"/>
      <c r="E124" s="1079">
        <v>0</v>
      </c>
      <c r="F124" s="1077"/>
      <c r="G124" s="1079">
        <v>59544124.25</v>
      </c>
      <c r="H124" s="1080" t="s">
        <v>3064</v>
      </c>
      <c r="I124" s="1079">
        <v>8000000</v>
      </c>
      <c r="J124" s="1080" t="s">
        <v>4722</v>
      </c>
      <c r="K124" s="1079">
        <v>42000000</v>
      </c>
      <c r="L124" s="1080" t="s">
        <v>4723</v>
      </c>
      <c r="M124" s="1079">
        <v>14000000</v>
      </c>
      <c r="N124" s="1079">
        <f t="shared" si="11"/>
        <v>123544124.25</v>
      </c>
      <c r="P124" s="4"/>
    </row>
    <row r="125" spans="1:16" ht="19.5" x14ac:dyDescent="0.25">
      <c r="A125" s="1076">
        <v>5</v>
      </c>
      <c r="B125" s="1077">
        <v>23800100600</v>
      </c>
      <c r="C125" s="1087" t="s">
        <v>3170</v>
      </c>
      <c r="D125" s="1088"/>
      <c r="E125" s="1079">
        <v>0</v>
      </c>
      <c r="F125" s="1087"/>
      <c r="G125" s="1079">
        <v>0</v>
      </c>
      <c r="H125" s="1080" t="s">
        <v>4724</v>
      </c>
      <c r="I125" s="1079">
        <v>17500000</v>
      </c>
      <c r="J125" s="1080"/>
      <c r="K125" s="1100">
        <v>0</v>
      </c>
      <c r="L125" s="1101"/>
      <c r="M125" s="1100">
        <v>0</v>
      </c>
      <c r="N125" s="1079">
        <f t="shared" si="11"/>
        <v>17500000</v>
      </c>
      <c r="P125" s="4"/>
    </row>
    <row r="126" spans="1:16" ht="14.1" customHeight="1" x14ac:dyDescent="0.25">
      <c r="A126" s="1076">
        <v>6</v>
      </c>
      <c r="B126" s="1077" t="s">
        <v>4609</v>
      </c>
      <c r="C126" s="1077" t="s">
        <v>3839</v>
      </c>
      <c r="D126" s="1078"/>
      <c r="E126" s="1079">
        <v>0</v>
      </c>
      <c r="F126" s="1077"/>
      <c r="G126" s="1079">
        <v>0</v>
      </c>
      <c r="H126" s="1080" t="s">
        <v>4725</v>
      </c>
      <c r="I126" s="1079">
        <v>6600000</v>
      </c>
      <c r="J126" s="1080"/>
      <c r="K126" s="1100">
        <v>0</v>
      </c>
      <c r="L126" s="1101"/>
      <c r="M126" s="1100">
        <v>0</v>
      </c>
      <c r="N126" s="1079">
        <f t="shared" si="11"/>
        <v>6600000</v>
      </c>
      <c r="P126" s="4"/>
    </row>
    <row r="127" spans="1:16" ht="14.1" customHeight="1" x14ac:dyDescent="0.25">
      <c r="A127" s="1076">
        <v>7</v>
      </c>
      <c r="B127" s="1102" t="s">
        <v>3855</v>
      </c>
      <c r="C127" s="1077" t="s">
        <v>4610</v>
      </c>
      <c r="D127" s="1078"/>
      <c r="E127" s="1079">
        <v>0</v>
      </c>
      <c r="F127" s="1077"/>
      <c r="G127" s="1079">
        <v>0</v>
      </c>
      <c r="H127" s="1080" t="s">
        <v>3068</v>
      </c>
      <c r="I127" s="1079">
        <v>18000000</v>
      </c>
      <c r="J127" s="1080"/>
      <c r="K127" s="1100">
        <v>0</v>
      </c>
      <c r="L127" s="1101"/>
      <c r="M127" s="1100">
        <v>0</v>
      </c>
      <c r="N127" s="1079">
        <f t="shared" si="11"/>
        <v>18000000</v>
      </c>
      <c r="P127" s="4"/>
    </row>
    <row r="128" spans="1:16" ht="14.1" customHeight="1" x14ac:dyDescent="0.25">
      <c r="A128" s="1076">
        <v>8</v>
      </c>
      <c r="B128" s="1103">
        <v>22000100100</v>
      </c>
      <c r="C128" s="1103" t="s">
        <v>1079</v>
      </c>
      <c r="D128" s="1104" t="s">
        <v>4726</v>
      </c>
      <c r="E128" s="1105">
        <v>115600666581.74001</v>
      </c>
      <c r="F128" s="1103"/>
      <c r="G128" s="1105">
        <v>125179382.47</v>
      </c>
      <c r="H128" s="1106" t="s">
        <v>4727</v>
      </c>
      <c r="I128" s="1105">
        <v>150000000</v>
      </c>
      <c r="J128" s="1106" t="s">
        <v>4728</v>
      </c>
      <c r="K128" s="1105">
        <v>3857000000</v>
      </c>
      <c r="L128" s="1106" t="s">
        <v>4729</v>
      </c>
      <c r="M128" s="1105">
        <v>4110700000</v>
      </c>
      <c r="N128" s="1079">
        <f t="shared" si="11"/>
        <v>8242879382.4700003</v>
      </c>
      <c r="P128" s="4"/>
    </row>
    <row r="129" spans="1:16" ht="14.1" customHeight="1" x14ac:dyDescent="0.25">
      <c r="A129" s="1076">
        <v>9</v>
      </c>
      <c r="B129" s="1077">
        <v>22000100200</v>
      </c>
      <c r="C129" s="1077" t="s">
        <v>3002</v>
      </c>
      <c r="D129" s="1078"/>
      <c r="E129" s="1079">
        <v>0</v>
      </c>
      <c r="F129" s="1077"/>
      <c r="G129" s="1079"/>
      <c r="H129" s="1080" t="s">
        <v>3070</v>
      </c>
      <c r="I129" s="1079">
        <v>24000000</v>
      </c>
      <c r="J129" s="1080"/>
      <c r="K129" s="1100">
        <v>0</v>
      </c>
      <c r="L129" s="1101"/>
      <c r="M129" s="1100">
        <v>0</v>
      </c>
      <c r="N129" s="1079">
        <f t="shared" si="11"/>
        <v>24000000</v>
      </c>
      <c r="P129" s="4"/>
    </row>
    <row r="130" spans="1:16" ht="14.1" customHeight="1" x14ac:dyDescent="0.25">
      <c r="A130" s="1076">
        <v>10</v>
      </c>
      <c r="B130" s="1077">
        <v>22000200100</v>
      </c>
      <c r="C130" s="1077" t="s">
        <v>433</v>
      </c>
      <c r="D130" s="1078"/>
      <c r="E130" s="1079">
        <v>0</v>
      </c>
      <c r="F130" s="1077"/>
      <c r="G130" s="1079"/>
      <c r="H130" s="1080" t="s">
        <v>3070</v>
      </c>
      <c r="I130" s="1079">
        <v>24000000</v>
      </c>
      <c r="J130" s="1080"/>
      <c r="K130" s="1100">
        <v>0</v>
      </c>
      <c r="L130" s="1101" t="s">
        <v>4730</v>
      </c>
      <c r="M130" s="1100">
        <v>4000000</v>
      </c>
      <c r="N130" s="1079">
        <f t="shared" si="11"/>
        <v>28000000</v>
      </c>
      <c r="P130" s="4"/>
    </row>
    <row r="131" spans="1:16" ht="14.1" customHeight="1" x14ac:dyDescent="0.25">
      <c r="A131" s="1076">
        <v>11</v>
      </c>
      <c r="B131" s="1077">
        <v>22000700100</v>
      </c>
      <c r="C131" s="1077" t="s">
        <v>1779</v>
      </c>
      <c r="D131" s="1078"/>
      <c r="E131" s="1079">
        <v>0</v>
      </c>
      <c r="F131" s="1077"/>
      <c r="G131" s="1107">
        <v>202536393.96000001</v>
      </c>
      <c r="H131" s="1108" t="s">
        <v>4731</v>
      </c>
      <c r="I131" s="1107">
        <v>140000000</v>
      </c>
      <c r="J131" s="1108" t="s">
        <v>3111</v>
      </c>
      <c r="K131" s="1107">
        <v>128780000</v>
      </c>
      <c r="L131" s="1108" t="s">
        <v>4732</v>
      </c>
      <c r="M131" s="1107">
        <v>830500000</v>
      </c>
      <c r="N131" s="1079">
        <f t="shared" si="11"/>
        <v>1301816393.96</v>
      </c>
      <c r="P131" s="4"/>
    </row>
    <row r="132" spans="1:16" ht="14.1" customHeight="1" x14ac:dyDescent="0.25">
      <c r="A132" s="1076">
        <v>12</v>
      </c>
      <c r="B132" s="1077">
        <v>22000100400</v>
      </c>
      <c r="C132" s="1077" t="s">
        <v>3163</v>
      </c>
      <c r="D132" s="1078"/>
      <c r="E132" s="1079">
        <v>0</v>
      </c>
      <c r="F132" s="1077"/>
      <c r="G132" s="1107">
        <v>0</v>
      </c>
      <c r="H132" s="1108" t="s">
        <v>4733</v>
      </c>
      <c r="I132" s="1107">
        <v>12000000</v>
      </c>
      <c r="J132" s="1108"/>
      <c r="K132" s="1109">
        <v>0</v>
      </c>
      <c r="L132" s="1110"/>
      <c r="M132" s="1109">
        <v>0</v>
      </c>
      <c r="N132" s="1079">
        <f t="shared" si="11"/>
        <v>12000000</v>
      </c>
      <c r="P132" s="4"/>
    </row>
    <row r="133" spans="1:16" ht="14.1" customHeight="1" x14ac:dyDescent="0.25">
      <c r="A133" s="1076">
        <v>13</v>
      </c>
      <c r="B133" s="1077">
        <v>22000100500</v>
      </c>
      <c r="C133" s="1077" t="s">
        <v>2935</v>
      </c>
      <c r="D133" s="1078" t="s">
        <v>4734</v>
      </c>
      <c r="E133" s="1079">
        <v>17879261854.860001</v>
      </c>
      <c r="F133" s="1077"/>
      <c r="G133" s="1107">
        <v>0</v>
      </c>
      <c r="H133" s="1110"/>
      <c r="I133" s="1111">
        <v>0</v>
      </c>
      <c r="J133" s="1108"/>
      <c r="K133" s="1109">
        <v>0</v>
      </c>
      <c r="L133" s="1110"/>
      <c r="M133" s="1109">
        <v>0</v>
      </c>
      <c r="N133" s="1079">
        <f t="shared" si="11"/>
        <v>0</v>
      </c>
      <c r="P133" s="4"/>
    </row>
    <row r="134" spans="1:16" ht="14.1" customHeight="1" x14ac:dyDescent="0.25">
      <c r="A134" s="1076">
        <v>14</v>
      </c>
      <c r="B134" s="1077">
        <v>22000800100</v>
      </c>
      <c r="C134" s="1077" t="s">
        <v>3736</v>
      </c>
      <c r="D134" s="1078"/>
      <c r="E134" s="1079">
        <v>0</v>
      </c>
      <c r="F134" s="1077"/>
      <c r="G134" s="1093">
        <v>0</v>
      </c>
      <c r="H134" s="1094" t="s">
        <v>3074</v>
      </c>
      <c r="I134" s="1109">
        <v>6000000</v>
      </c>
      <c r="J134" s="1080"/>
      <c r="K134" s="1093">
        <v>0</v>
      </c>
      <c r="L134" s="1094"/>
      <c r="M134" s="1093">
        <v>0</v>
      </c>
      <c r="N134" s="1079">
        <f t="shared" si="11"/>
        <v>6000000</v>
      </c>
      <c r="P134" s="4"/>
    </row>
    <row r="135" spans="1:16" ht="19.5" x14ac:dyDescent="0.25">
      <c r="A135" s="1076">
        <v>15</v>
      </c>
      <c r="B135" s="1077">
        <v>23800100500</v>
      </c>
      <c r="C135" s="1087" t="s">
        <v>2699</v>
      </c>
      <c r="D135" s="1088" t="s">
        <v>2958</v>
      </c>
      <c r="E135" s="1089">
        <v>244733359.34999999</v>
      </c>
      <c r="F135" s="1087"/>
      <c r="G135" s="1107">
        <v>0</v>
      </c>
      <c r="H135" s="1108" t="s">
        <v>4735</v>
      </c>
      <c r="I135" s="1107">
        <v>9750000</v>
      </c>
      <c r="J135" s="1108"/>
      <c r="K135" s="1109">
        <v>0</v>
      </c>
      <c r="L135" s="1110" t="s">
        <v>4736</v>
      </c>
      <c r="M135" s="1109">
        <v>369206696</v>
      </c>
      <c r="N135" s="1079">
        <f t="shared" si="11"/>
        <v>378956696</v>
      </c>
      <c r="P135" s="4"/>
    </row>
    <row r="136" spans="1:16" x14ac:dyDescent="0.25">
      <c r="A136" s="1076">
        <v>16</v>
      </c>
      <c r="B136" s="1077">
        <v>22000700200</v>
      </c>
      <c r="C136" s="1077" t="s">
        <v>3217</v>
      </c>
      <c r="D136" s="1078"/>
      <c r="E136" s="1079">
        <v>0</v>
      </c>
      <c r="F136" s="1077"/>
      <c r="G136" s="1107">
        <v>0</v>
      </c>
      <c r="H136" s="1108" t="s">
        <v>3076</v>
      </c>
      <c r="I136" s="1107">
        <v>40000000</v>
      </c>
      <c r="J136" s="1108"/>
      <c r="K136" s="1109">
        <v>0</v>
      </c>
      <c r="L136" s="1110"/>
      <c r="M136" s="1109">
        <v>0</v>
      </c>
      <c r="N136" s="1079">
        <f t="shared" si="11"/>
        <v>40000000</v>
      </c>
      <c r="P136" s="4"/>
    </row>
    <row r="137" spans="1:16" x14ac:dyDescent="0.25">
      <c r="A137" s="1076">
        <v>17</v>
      </c>
      <c r="B137" s="1077">
        <v>14000100100</v>
      </c>
      <c r="C137" s="1077" t="s">
        <v>1835</v>
      </c>
      <c r="D137" s="1078" t="s">
        <v>2958</v>
      </c>
      <c r="E137" s="1079">
        <v>1984000</v>
      </c>
      <c r="F137" s="1077"/>
      <c r="G137" s="1079">
        <v>232244791.19</v>
      </c>
      <c r="H137" s="1080" t="s">
        <v>3076</v>
      </c>
      <c r="I137" s="1079">
        <v>52000000</v>
      </c>
      <c r="J137" s="1080" t="s">
        <v>3111</v>
      </c>
      <c r="K137" s="1079">
        <v>22000000</v>
      </c>
      <c r="L137" s="1080" t="s">
        <v>4737</v>
      </c>
      <c r="M137" s="1079">
        <v>6000000</v>
      </c>
      <c r="N137" s="1079">
        <f t="shared" si="11"/>
        <v>312244791.19</v>
      </c>
      <c r="P137" s="4"/>
    </row>
    <row r="138" spans="1:16" ht="19.5" x14ac:dyDescent="0.25">
      <c r="A138" s="1076">
        <v>18</v>
      </c>
      <c r="B138" s="1077">
        <v>14000200100</v>
      </c>
      <c r="C138" s="1087" t="s">
        <v>1728</v>
      </c>
      <c r="D138" s="1088" t="s">
        <v>2958</v>
      </c>
      <c r="E138" s="1089">
        <v>44023000</v>
      </c>
      <c r="F138" s="1087"/>
      <c r="G138" s="1079">
        <v>71923498.569999993</v>
      </c>
      <c r="H138" s="1080" t="s">
        <v>3079</v>
      </c>
      <c r="I138" s="1079">
        <v>15000000</v>
      </c>
      <c r="J138" s="1080" t="s">
        <v>3111</v>
      </c>
      <c r="K138" s="1079">
        <v>9000000</v>
      </c>
      <c r="L138" s="1080" t="s">
        <v>4737</v>
      </c>
      <c r="M138" s="1079">
        <v>6000000</v>
      </c>
      <c r="N138" s="1079">
        <f t="shared" si="11"/>
        <v>101923498.56999999</v>
      </c>
      <c r="P138" s="4"/>
    </row>
    <row r="139" spans="1:16" x14ac:dyDescent="0.25">
      <c r="A139" s="1076">
        <v>19</v>
      </c>
      <c r="B139" s="1077">
        <v>11101000100</v>
      </c>
      <c r="C139" s="1077" t="s">
        <v>220</v>
      </c>
      <c r="D139" s="1078" t="s">
        <v>2949</v>
      </c>
      <c r="E139" s="1079">
        <v>12200000</v>
      </c>
      <c r="F139" s="1077"/>
      <c r="G139" s="1079">
        <v>0</v>
      </c>
      <c r="H139" s="1080" t="s">
        <v>3079</v>
      </c>
      <c r="I139" s="1079">
        <v>20500000</v>
      </c>
      <c r="J139" s="1080"/>
      <c r="K139" s="1079">
        <v>0</v>
      </c>
      <c r="L139" s="1080" t="s">
        <v>4738</v>
      </c>
      <c r="M139" s="1079">
        <v>56000000</v>
      </c>
      <c r="N139" s="1079">
        <f t="shared" si="11"/>
        <v>76500000</v>
      </c>
      <c r="P139" s="4"/>
    </row>
    <row r="140" spans="1:16" x14ac:dyDescent="0.25">
      <c r="A140" s="1076">
        <v>20</v>
      </c>
      <c r="B140" s="1077">
        <v>11105100100</v>
      </c>
      <c r="C140" s="1077" t="s">
        <v>2467</v>
      </c>
      <c r="D140" s="1078" t="s">
        <v>4739</v>
      </c>
      <c r="E140" s="1079">
        <v>74355000</v>
      </c>
      <c r="F140" s="1077"/>
      <c r="G140" s="1093">
        <v>0</v>
      </c>
      <c r="H140" s="1094" t="s">
        <v>4740</v>
      </c>
      <c r="I140" s="1079">
        <v>9750000</v>
      </c>
      <c r="J140" s="1080"/>
      <c r="K140" s="1093">
        <v>0</v>
      </c>
      <c r="L140" s="1094" t="s">
        <v>4730</v>
      </c>
      <c r="M140" s="1093">
        <v>6900000</v>
      </c>
      <c r="N140" s="1079">
        <f t="shared" si="11"/>
        <v>16650000</v>
      </c>
      <c r="P140" s="4"/>
    </row>
    <row r="141" spans="1:16" x14ac:dyDescent="0.25">
      <c r="A141" s="1289" t="s">
        <v>3472</v>
      </c>
      <c r="B141" s="1289"/>
      <c r="C141" s="1289"/>
      <c r="D141" s="1146"/>
      <c r="E141" s="1096">
        <f>SUM(E121:E140)</f>
        <v>134057223795.95001</v>
      </c>
      <c r="F141" s="1146"/>
      <c r="G141" s="1098">
        <f>SUM(G121:G140)</f>
        <v>828349757.6099999</v>
      </c>
      <c r="H141" s="1098"/>
      <c r="I141" s="1098">
        <f>SUM(I121:I140)</f>
        <v>712350000</v>
      </c>
      <c r="J141" s="1098"/>
      <c r="K141" s="1098">
        <f>SUM(K121:K140)</f>
        <v>4564071541</v>
      </c>
      <c r="L141" s="1098"/>
      <c r="M141" s="1098">
        <f>SUM(M121:M140)</f>
        <v>5747147277.5500002</v>
      </c>
      <c r="N141" s="1098">
        <f>SUM(N121:N140)</f>
        <v>11851918576.160002</v>
      </c>
    </row>
    <row r="142" spans="1:16" x14ac:dyDescent="0.25">
      <c r="A142" s="1099">
        <v>12</v>
      </c>
      <c r="B142" s="1290" t="s">
        <v>526</v>
      </c>
      <c r="C142" s="1290"/>
      <c r="D142" s="1290"/>
      <c r="E142" s="1290"/>
      <c r="F142" s="1290"/>
      <c r="G142" s="1290"/>
      <c r="H142" s="1290"/>
      <c r="I142" s="1290"/>
      <c r="J142" s="1290"/>
      <c r="K142" s="1290"/>
      <c r="L142" s="1290"/>
      <c r="M142" s="1290"/>
      <c r="N142" s="1290"/>
    </row>
    <row r="143" spans="1:16" ht="19.5" x14ac:dyDescent="0.25">
      <c r="A143" s="1112">
        <v>1</v>
      </c>
      <c r="B143" s="1077">
        <v>11100100100</v>
      </c>
      <c r="C143" s="1087" t="s">
        <v>540</v>
      </c>
      <c r="D143" s="1088" t="s">
        <v>2958</v>
      </c>
      <c r="E143" s="1089">
        <v>267000</v>
      </c>
      <c r="F143" s="1087"/>
      <c r="G143" s="1079">
        <v>197145700.11000001</v>
      </c>
      <c r="H143" s="1080" t="s">
        <v>3081</v>
      </c>
      <c r="I143" s="1107">
        <v>364598000</v>
      </c>
      <c r="J143" s="1108" t="s">
        <v>3113</v>
      </c>
      <c r="K143" s="1079">
        <v>1330500000</v>
      </c>
      <c r="L143" s="1080" t="s">
        <v>4741</v>
      </c>
      <c r="M143" s="1079">
        <v>197000000</v>
      </c>
      <c r="N143" s="1079">
        <f t="shared" ref="N143:N178" si="12">G143+I143+K143+M143</f>
        <v>2089243700.1100001</v>
      </c>
    </row>
    <row r="144" spans="1:16" ht="15.75" x14ac:dyDescent="0.25">
      <c r="A144" s="1113"/>
      <c r="B144" s="1114"/>
      <c r="C144" s="1115"/>
      <c r="D144" s="1116"/>
      <c r="E144" s="1117"/>
      <c r="F144" s="1115"/>
      <c r="G144" s="1118" t="s">
        <v>4604</v>
      </c>
      <c r="H144" s="1119"/>
      <c r="I144" s="1120"/>
      <c r="J144" s="1121"/>
      <c r="K144" s="1122"/>
      <c r="L144" s="1119"/>
      <c r="M144" s="1122"/>
      <c r="N144" s="1122"/>
    </row>
    <row r="145" spans="1:14" x14ac:dyDescent="0.25">
      <c r="A145" s="1112">
        <v>2</v>
      </c>
      <c r="B145" s="1077">
        <v>11100100200</v>
      </c>
      <c r="C145" s="1077" t="s">
        <v>447</v>
      </c>
      <c r="D145" s="1078"/>
      <c r="E145" s="1079">
        <v>0</v>
      </c>
      <c r="F145" s="1077"/>
      <c r="G145" s="1079">
        <v>138248917.38999999</v>
      </c>
      <c r="H145" s="1080" t="s">
        <v>4742</v>
      </c>
      <c r="I145" s="1107">
        <v>162500000</v>
      </c>
      <c r="J145" s="1108" t="s">
        <v>4743</v>
      </c>
      <c r="K145" s="1079">
        <v>157000000</v>
      </c>
      <c r="L145" s="1080" t="s">
        <v>4744</v>
      </c>
      <c r="M145" s="1079">
        <v>25000000</v>
      </c>
      <c r="N145" s="1079">
        <f t="shared" si="12"/>
        <v>482748917.38999999</v>
      </c>
    </row>
    <row r="146" spans="1:14" x14ac:dyDescent="0.25">
      <c r="A146" s="1112">
        <v>3</v>
      </c>
      <c r="B146" s="1077">
        <v>11100300100</v>
      </c>
      <c r="C146" s="1077" t="s">
        <v>1938</v>
      </c>
      <c r="D146" s="1078"/>
      <c r="E146" s="1079">
        <v>0</v>
      </c>
      <c r="F146" s="1077"/>
      <c r="G146" s="1079">
        <v>0</v>
      </c>
      <c r="H146" s="1080" t="s">
        <v>3084</v>
      </c>
      <c r="I146" s="1107">
        <v>3000000</v>
      </c>
      <c r="J146" s="1108" t="s">
        <v>4745</v>
      </c>
      <c r="K146" s="1079">
        <v>10000000</v>
      </c>
      <c r="L146" s="1080" t="s">
        <v>4746</v>
      </c>
      <c r="M146" s="1079">
        <v>1625000</v>
      </c>
      <c r="N146" s="1079">
        <f t="shared" si="12"/>
        <v>14625000</v>
      </c>
    </row>
    <row r="147" spans="1:14" ht="19.5" x14ac:dyDescent="0.25">
      <c r="A147" s="1112">
        <v>4</v>
      </c>
      <c r="B147" s="1077">
        <v>11101300100</v>
      </c>
      <c r="C147" s="1087" t="s">
        <v>3005</v>
      </c>
      <c r="D147" s="1088"/>
      <c r="E147" s="1079">
        <v>0</v>
      </c>
      <c r="F147" s="1087"/>
      <c r="G147" s="1079">
        <v>0</v>
      </c>
      <c r="H147" s="1080" t="s">
        <v>3084</v>
      </c>
      <c r="I147" s="1107">
        <v>16250000</v>
      </c>
      <c r="J147" s="1108"/>
      <c r="K147" s="1079">
        <v>0</v>
      </c>
      <c r="L147" s="1080"/>
      <c r="M147" s="1079">
        <v>0</v>
      </c>
      <c r="N147" s="1079">
        <f t="shared" si="12"/>
        <v>16250000</v>
      </c>
    </row>
    <row r="148" spans="1:14" x14ac:dyDescent="0.25">
      <c r="A148" s="1112">
        <v>5</v>
      </c>
      <c r="B148" s="1077">
        <v>11101300200</v>
      </c>
      <c r="C148" s="1077" t="s">
        <v>526</v>
      </c>
      <c r="D148" s="1078" t="s">
        <v>4747</v>
      </c>
      <c r="E148" s="1079">
        <v>634000</v>
      </c>
      <c r="F148" s="1077"/>
      <c r="G148" s="1079">
        <v>69978342.120000005</v>
      </c>
      <c r="H148" s="1080" t="s">
        <v>4748</v>
      </c>
      <c r="I148" s="1107">
        <v>8450000</v>
      </c>
      <c r="J148" s="1108" t="s">
        <v>3115</v>
      </c>
      <c r="K148" s="1079">
        <v>230000000</v>
      </c>
      <c r="L148" s="1080" t="s">
        <v>4744</v>
      </c>
      <c r="M148" s="1079">
        <v>890000000</v>
      </c>
      <c r="N148" s="1079">
        <f t="shared" si="12"/>
        <v>1198428342.1199999</v>
      </c>
    </row>
    <row r="149" spans="1:14" ht="19.5" x14ac:dyDescent="0.25">
      <c r="A149" s="1112">
        <v>6</v>
      </c>
      <c r="B149" s="1077">
        <v>11101400100</v>
      </c>
      <c r="C149" s="1087" t="s">
        <v>3135</v>
      </c>
      <c r="D149" s="1088"/>
      <c r="E149" s="1089">
        <v>0</v>
      </c>
      <c r="F149" s="1087"/>
      <c r="G149" s="1079">
        <v>851896178.36000001</v>
      </c>
      <c r="H149" s="1080" t="s">
        <v>3087</v>
      </c>
      <c r="I149" s="1107">
        <v>9750000</v>
      </c>
      <c r="J149" s="1108" t="s">
        <v>3123</v>
      </c>
      <c r="K149" s="1079">
        <v>560000000</v>
      </c>
      <c r="L149" s="1080"/>
      <c r="M149" s="1079">
        <v>0</v>
      </c>
      <c r="N149" s="1079">
        <f t="shared" si="12"/>
        <v>1421646178.3600001</v>
      </c>
    </row>
    <row r="150" spans="1:14" ht="19.5" x14ac:dyDescent="0.25">
      <c r="A150" s="1112">
        <v>7</v>
      </c>
      <c r="B150" s="1077">
        <v>11101700100</v>
      </c>
      <c r="C150" s="1087" t="s">
        <v>250</v>
      </c>
      <c r="D150" s="1088" t="s">
        <v>2960</v>
      </c>
      <c r="E150" s="1089">
        <v>462000</v>
      </c>
      <c r="F150" s="1087"/>
      <c r="G150" s="1079">
        <v>55189132.229999997</v>
      </c>
      <c r="H150" s="1080" t="s">
        <v>4749</v>
      </c>
      <c r="I150" s="1107">
        <v>13325000</v>
      </c>
      <c r="J150" s="1108" t="s">
        <v>3115</v>
      </c>
      <c r="K150" s="1079">
        <v>23000000</v>
      </c>
      <c r="L150" s="1080" t="s">
        <v>4750</v>
      </c>
      <c r="M150" s="1079">
        <v>4180000</v>
      </c>
      <c r="N150" s="1079">
        <f t="shared" si="12"/>
        <v>95694132.229999989</v>
      </c>
    </row>
    <row r="151" spans="1:14" x14ac:dyDescent="0.25">
      <c r="A151" s="1112">
        <v>8</v>
      </c>
      <c r="B151" s="1077">
        <v>11102100100</v>
      </c>
      <c r="C151" s="1077" t="s">
        <v>664</v>
      </c>
      <c r="D151" s="1078" t="s">
        <v>2960</v>
      </c>
      <c r="E151" s="1079">
        <v>3307000</v>
      </c>
      <c r="F151" s="1077"/>
      <c r="G151" s="1079">
        <v>11063120.1</v>
      </c>
      <c r="H151" s="1080" t="s">
        <v>3089</v>
      </c>
      <c r="I151" s="1107">
        <v>12000000</v>
      </c>
      <c r="J151" s="1108" t="s">
        <v>3117</v>
      </c>
      <c r="K151" s="1079">
        <v>15000000</v>
      </c>
      <c r="L151" s="1080" t="s">
        <v>4751</v>
      </c>
      <c r="M151" s="1079">
        <v>10000000</v>
      </c>
      <c r="N151" s="1079">
        <f t="shared" si="12"/>
        <v>48063120.100000001</v>
      </c>
    </row>
    <row r="152" spans="1:14" x14ac:dyDescent="0.25">
      <c r="A152" s="1112">
        <v>9</v>
      </c>
      <c r="B152" s="1077">
        <v>11102100200</v>
      </c>
      <c r="C152" s="1077" t="s">
        <v>650</v>
      </c>
      <c r="D152" s="1078" t="s">
        <v>2960</v>
      </c>
      <c r="E152" s="1079">
        <v>3021000</v>
      </c>
      <c r="F152" s="1077"/>
      <c r="G152" s="1079">
        <v>19475436.600000001</v>
      </c>
      <c r="H152" s="1080" t="s">
        <v>3089</v>
      </c>
      <c r="I152" s="1107">
        <v>11700000</v>
      </c>
      <c r="J152" s="1108" t="s">
        <v>3117</v>
      </c>
      <c r="K152" s="1079">
        <v>33000000</v>
      </c>
      <c r="L152" s="1080" t="s">
        <v>4752</v>
      </c>
      <c r="M152" s="1079">
        <v>5000000</v>
      </c>
      <c r="N152" s="1079">
        <f t="shared" si="12"/>
        <v>69175436.599999994</v>
      </c>
    </row>
    <row r="153" spans="1:14" ht="19.5" customHeight="1" x14ac:dyDescent="0.25">
      <c r="A153" s="1112">
        <v>10</v>
      </c>
      <c r="B153" s="1077">
        <v>11103500100</v>
      </c>
      <c r="C153" s="1087" t="s">
        <v>2108</v>
      </c>
      <c r="D153" s="1088" t="s">
        <v>4753</v>
      </c>
      <c r="E153" s="1089">
        <v>3741000</v>
      </c>
      <c r="F153" s="1087"/>
      <c r="G153" s="1079">
        <v>39012676.159999996</v>
      </c>
      <c r="H153" s="1080" t="s">
        <v>3091</v>
      </c>
      <c r="I153" s="1107">
        <v>13000000</v>
      </c>
      <c r="J153" s="1108" t="s">
        <v>3121</v>
      </c>
      <c r="K153" s="1079">
        <v>7000000</v>
      </c>
      <c r="L153" s="1080" t="s">
        <v>4754</v>
      </c>
      <c r="M153" s="1079">
        <v>12000000</v>
      </c>
      <c r="N153" s="1079">
        <f t="shared" si="12"/>
        <v>71012676.159999996</v>
      </c>
    </row>
    <row r="154" spans="1:14" x14ac:dyDescent="0.25">
      <c r="A154" s="1112">
        <v>11</v>
      </c>
      <c r="B154" s="1077">
        <v>11103500200</v>
      </c>
      <c r="C154" s="1077" t="s">
        <v>2631</v>
      </c>
      <c r="D154" s="1078"/>
      <c r="E154" s="1079">
        <v>0</v>
      </c>
      <c r="F154" s="1077"/>
      <c r="G154" s="1079">
        <v>29478369.379999999</v>
      </c>
      <c r="H154" s="1080" t="s">
        <v>3091</v>
      </c>
      <c r="I154" s="1107">
        <v>12000000</v>
      </c>
      <c r="J154" s="1108" t="s">
        <v>3123</v>
      </c>
      <c r="K154" s="1079">
        <v>86500000</v>
      </c>
      <c r="L154" s="1080" t="s">
        <v>4755</v>
      </c>
      <c r="M154" s="1079">
        <v>29600000</v>
      </c>
      <c r="N154" s="1079">
        <f t="shared" si="12"/>
        <v>157578369.38</v>
      </c>
    </row>
    <row r="155" spans="1:14" x14ac:dyDescent="0.25">
      <c r="A155" s="1112">
        <v>12</v>
      </c>
      <c r="B155" s="1077">
        <v>11103700100</v>
      </c>
      <c r="C155" s="1077" t="s">
        <v>1689</v>
      </c>
      <c r="D155" s="1078" t="s">
        <v>2960</v>
      </c>
      <c r="E155" s="1079">
        <v>1500000</v>
      </c>
      <c r="F155" s="1077"/>
      <c r="G155" s="1079">
        <v>0</v>
      </c>
      <c r="H155" s="1080" t="s">
        <v>4756</v>
      </c>
      <c r="I155" s="1107">
        <v>3575000</v>
      </c>
      <c r="J155" s="1108" t="s">
        <v>3115</v>
      </c>
      <c r="K155" s="1079">
        <v>30200000</v>
      </c>
      <c r="L155" s="1080" t="s">
        <v>4746</v>
      </c>
      <c r="M155" s="1079">
        <v>10000000</v>
      </c>
      <c r="N155" s="1079">
        <f t="shared" si="12"/>
        <v>43775000</v>
      </c>
    </row>
    <row r="156" spans="1:14" x14ac:dyDescent="0.25">
      <c r="A156" s="1112">
        <v>13</v>
      </c>
      <c r="B156" s="1077">
        <v>11103800100</v>
      </c>
      <c r="C156" s="1077" t="s">
        <v>264</v>
      </c>
      <c r="D156" s="1078" t="s">
        <v>2960</v>
      </c>
      <c r="E156" s="1079">
        <v>227000</v>
      </c>
      <c r="F156" s="1077"/>
      <c r="G156" s="1079">
        <v>0</v>
      </c>
      <c r="H156" s="1080" t="s">
        <v>3093</v>
      </c>
      <c r="I156" s="1107">
        <v>9000000</v>
      </c>
      <c r="J156" s="1108" t="s">
        <v>4757</v>
      </c>
      <c r="K156" s="1079">
        <v>9000000</v>
      </c>
      <c r="L156" s="1080" t="s">
        <v>4750</v>
      </c>
      <c r="M156" s="1079">
        <v>4500000</v>
      </c>
      <c r="N156" s="1079">
        <f t="shared" si="12"/>
        <v>22500000</v>
      </c>
    </row>
    <row r="157" spans="1:14" ht="19.5" x14ac:dyDescent="0.25">
      <c r="A157" s="1112">
        <v>14</v>
      </c>
      <c r="B157" s="1077">
        <v>11104400100</v>
      </c>
      <c r="C157" s="1087" t="s">
        <v>1527</v>
      </c>
      <c r="D157" s="1088"/>
      <c r="E157" s="1089">
        <v>0</v>
      </c>
      <c r="F157" s="1087"/>
      <c r="G157" s="1079">
        <v>37379652.590000004</v>
      </c>
      <c r="H157" s="1080" t="s">
        <v>4758</v>
      </c>
      <c r="I157" s="1107">
        <v>13000000</v>
      </c>
      <c r="J157" s="1108" t="s">
        <v>3119</v>
      </c>
      <c r="K157" s="1079">
        <v>12500000</v>
      </c>
      <c r="L157" s="1080" t="s">
        <v>4759</v>
      </c>
      <c r="M157" s="1079">
        <v>29442000</v>
      </c>
      <c r="N157" s="1079">
        <f t="shared" si="12"/>
        <v>92321652.590000004</v>
      </c>
    </row>
    <row r="158" spans="1:14" ht="18" x14ac:dyDescent="0.25">
      <c r="A158" s="1112">
        <v>15</v>
      </c>
      <c r="B158" s="1077">
        <v>11113200100</v>
      </c>
      <c r="C158" s="1123" t="s">
        <v>635</v>
      </c>
      <c r="D158" s="1084" t="s">
        <v>4753</v>
      </c>
      <c r="E158" s="1124">
        <v>251667000</v>
      </c>
      <c r="F158" s="1123"/>
      <c r="G158" s="1124">
        <v>0</v>
      </c>
      <c r="H158" s="1082" t="s">
        <v>3095</v>
      </c>
      <c r="I158" s="1107">
        <v>10400000</v>
      </c>
      <c r="J158" s="1108" t="s">
        <v>3117</v>
      </c>
      <c r="K158" s="1079">
        <v>19000000</v>
      </c>
      <c r="L158" s="1080" t="s">
        <v>4752</v>
      </c>
      <c r="M158" s="1079">
        <v>889000000</v>
      </c>
      <c r="N158" s="1079">
        <f t="shared" si="12"/>
        <v>918400000</v>
      </c>
    </row>
    <row r="159" spans="1:14" x14ac:dyDescent="0.25">
      <c r="A159" s="1112">
        <v>16</v>
      </c>
      <c r="B159" s="1077">
        <v>12400700100</v>
      </c>
      <c r="C159" s="1077" t="s">
        <v>3029</v>
      </c>
      <c r="D159" s="1078"/>
      <c r="E159" s="1079">
        <v>0</v>
      </c>
      <c r="F159" s="1077"/>
      <c r="G159" s="1079">
        <v>0</v>
      </c>
      <c r="H159" s="1080" t="s">
        <v>3095</v>
      </c>
      <c r="I159" s="1107">
        <v>5200000</v>
      </c>
      <c r="J159" s="1108"/>
      <c r="K159" s="1079">
        <v>0</v>
      </c>
      <c r="L159" s="1080"/>
      <c r="M159" s="1079">
        <v>0</v>
      </c>
      <c r="N159" s="1079">
        <f t="shared" si="12"/>
        <v>5200000</v>
      </c>
    </row>
    <row r="160" spans="1:14" x14ac:dyDescent="0.25">
      <c r="A160" s="1112">
        <v>17</v>
      </c>
      <c r="B160" s="1077">
        <v>12500100100</v>
      </c>
      <c r="C160" s="1077" t="s">
        <v>1825</v>
      </c>
      <c r="D160" s="1078"/>
      <c r="E160" s="1079">
        <v>0</v>
      </c>
      <c r="F160" s="1077"/>
      <c r="G160" s="1079">
        <v>0</v>
      </c>
      <c r="H160" s="1080" t="s">
        <v>4760</v>
      </c>
      <c r="I160" s="1107">
        <v>48000000</v>
      </c>
      <c r="J160" s="1108"/>
      <c r="K160" s="1079">
        <v>0</v>
      </c>
      <c r="L160" s="1080" t="s">
        <v>4761</v>
      </c>
      <c r="M160" s="1079">
        <v>9000000</v>
      </c>
      <c r="N160" s="1079">
        <f t="shared" si="12"/>
        <v>57000000</v>
      </c>
    </row>
    <row r="161" spans="1:14" ht="19.5" x14ac:dyDescent="0.25">
      <c r="A161" s="1112">
        <v>18</v>
      </c>
      <c r="B161" s="1077">
        <v>12500100300</v>
      </c>
      <c r="C161" s="1087" t="s">
        <v>3019</v>
      </c>
      <c r="D161" s="1088"/>
      <c r="E161" s="1079">
        <v>0</v>
      </c>
      <c r="F161" s="1087"/>
      <c r="G161" s="1079">
        <v>0</v>
      </c>
      <c r="H161" s="1080" t="s">
        <v>3097</v>
      </c>
      <c r="I161" s="1107">
        <v>2600000</v>
      </c>
      <c r="J161" s="1108"/>
      <c r="K161" s="1079">
        <v>0</v>
      </c>
      <c r="L161" s="1080"/>
      <c r="M161" s="1079">
        <v>0</v>
      </c>
      <c r="N161" s="1079">
        <f t="shared" si="12"/>
        <v>2600000</v>
      </c>
    </row>
    <row r="162" spans="1:14" x14ac:dyDescent="0.25">
      <c r="A162" s="1112">
        <v>19</v>
      </c>
      <c r="B162" s="1077">
        <v>12500600100</v>
      </c>
      <c r="C162" s="1077" t="s">
        <v>2536</v>
      </c>
      <c r="D162" s="1078"/>
      <c r="E162" s="1079">
        <v>0</v>
      </c>
      <c r="F162" s="1077"/>
      <c r="G162" s="1079">
        <v>0</v>
      </c>
      <c r="H162" s="1080" t="s">
        <v>4762</v>
      </c>
      <c r="I162" s="1107">
        <v>12400000</v>
      </c>
      <c r="J162" s="1108" t="s">
        <v>3121</v>
      </c>
      <c r="K162" s="1079">
        <v>18000000</v>
      </c>
      <c r="L162" s="1080" t="s">
        <v>4763</v>
      </c>
      <c r="M162" s="1079">
        <v>8500000</v>
      </c>
      <c r="N162" s="1079">
        <f t="shared" si="12"/>
        <v>38900000</v>
      </c>
    </row>
    <row r="163" spans="1:14" x14ac:dyDescent="0.25">
      <c r="A163" s="1112">
        <v>20</v>
      </c>
      <c r="B163" s="1077">
        <v>12500700100</v>
      </c>
      <c r="C163" s="1077" t="s">
        <v>1748</v>
      </c>
      <c r="D163" s="1078" t="s">
        <v>2962</v>
      </c>
      <c r="E163" s="1079">
        <v>69000</v>
      </c>
      <c r="F163" s="1077"/>
      <c r="G163" s="1079">
        <v>92401083.450000003</v>
      </c>
      <c r="H163" s="1080" t="s">
        <v>3099</v>
      </c>
      <c r="I163" s="1107">
        <v>42000000</v>
      </c>
      <c r="J163" s="1108" t="s">
        <v>3119</v>
      </c>
      <c r="K163" s="1079">
        <v>102500000</v>
      </c>
      <c r="L163" s="1080" t="s">
        <v>4746</v>
      </c>
      <c r="M163" s="1079">
        <v>8388000</v>
      </c>
      <c r="N163" s="1079">
        <f t="shared" si="12"/>
        <v>245289083.44999999</v>
      </c>
    </row>
    <row r="164" spans="1:14" ht="19.5" x14ac:dyDescent="0.25">
      <c r="A164" s="1112">
        <v>21</v>
      </c>
      <c r="B164" s="1077">
        <v>12500700200</v>
      </c>
      <c r="C164" s="1087" t="s">
        <v>2989</v>
      </c>
      <c r="D164" s="1088"/>
      <c r="E164" s="1089">
        <v>0</v>
      </c>
      <c r="F164" s="1087"/>
      <c r="G164" s="1079">
        <v>0</v>
      </c>
      <c r="H164" s="1080" t="s">
        <v>4764</v>
      </c>
      <c r="I164" s="1107">
        <v>4000000</v>
      </c>
      <c r="J164" s="1108"/>
      <c r="K164" s="1079">
        <v>0</v>
      </c>
      <c r="L164" s="1080"/>
      <c r="M164" s="1079">
        <v>0</v>
      </c>
      <c r="N164" s="1079">
        <f t="shared" si="12"/>
        <v>4000000</v>
      </c>
    </row>
    <row r="165" spans="1:14" x14ac:dyDescent="0.25">
      <c r="A165" s="1112">
        <v>22</v>
      </c>
      <c r="B165" s="1077">
        <v>12500800100</v>
      </c>
      <c r="C165" s="1077" t="s">
        <v>2567</v>
      </c>
      <c r="D165" s="1078"/>
      <c r="E165" s="1079">
        <v>0</v>
      </c>
      <c r="F165" s="1077"/>
      <c r="G165" s="1079">
        <v>0</v>
      </c>
      <c r="H165" s="1080" t="s">
        <v>3101</v>
      </c>
      <c r="I165" s="1107">
        <v>32000000</v>
      </c>
      <c r="J165" s="1108" t="s">
        <v>4765</v>
      </c>
      <c r="K165" s="1079">
        <v>60000000</v>
      </c>
      <c r="L165" s="1080" t="s">
        <v>4766</v>
      </c>
      <c r="M165" s="1079">
        <v>2000000</v>
      </c>
      <c r="N165" s="1079">
        <f t="shared" si="12"/>
        <v>94000000</v>
      </c>
    </row>
    <row r="166" spans="1:14" x14ac:dyDescent="0.25">
      <c r="A166" s="1112">
        <v>23</v>
      </c>
      <c r="B166" s="1077">
        <v>14700100100</v>
      </c>
      <c r="C166" s="1077" t="s">
        <v>280</v>
      </c>
      <c r="D166" s="1078" t="s">
        <v>2962</v>
      </c>
      <c r="E166" s="1079">
        <v>67000</v>
      </c>
      <c r="F166" s="1077"/>
      <c r="G166" s="1079">
        <v>122724244.26000001</v>
      </c>
      <c r="H166" s="1080" t="s">
        <v>3101</v>
      </c>
      <c r="I166" s="1107">
        <v>20800000</v>
      </c>
      <c r="J166" s="1108" t="s">
        <v>3117</v>
      </c>
      <c r="K166" s="1079">
        <v>11428300</v>
      </c>
      <c r="L166" s="1080" t="s">
        <v>4767</v>
      </c>
      <c r="M166" s="1079">
        <v>18000000</v>
      </c>
      <c r="N166" s="1079">
        <f t="shared" si="12"/>
        <v>172952544.25999999</v>
      </c>
    </row>
    <row r="167" spans="1:14" ht="19.5" x14ac:dyDescent="0.25">
      <c r="A167" s="1112">
        <v>24</v>
      </c>
      <c r="B167" s="1077">
        <v>14800100100</v>
      </c>
      <c r="C167" s="1087" t="s">
        <v>2039</v>
      </c>
      <c r="D167" s="1088" t="s">
        <v>2962</v>
      </c>
      <c r="E167" s="1089">
        <v>3817000</v>
      </c>
      <c r="F167" s="1087"/>
      <c r="G167" s="1079">
        <v>86332754.170000002</v>
      </c>
      <c r="H167" s="1080" t="s">
        <v>4768</v>
      </c>
      <c r="I167" s="1107">
        <v>19500000</v>
      </c>
      <c r="J167" s="1108" t="s">
        <v>3121</v>
      </c>
      <c r="K167" s="1079">
        <v>8000000</v>
      </c>
      <c r="L167" s="1080" t="s">
        <v>4754</v>
      </c>
      <c r="M167" s="1079">
        <v>1057100000</v>
      </c>
      <c r="N167" s="1079">
        <f t="shared" si="12"/>
        <v>1170932754.1700001</v>
      </c>
    </row>
    <row r="168" spans="1:14" ht="22.5" customHeight="1" x14ac:dyDescent="0.25">
      <c r="A168" s="1112">
        <v>25</v>
      </c>
      <c r="B168" s="1077">
        <v>14800100200</v>
      </c>
      <c r="C168" s="1087" t="s">
        <v>3086</v>
      </c>
      <c r="D168" s="1088"/>
      <c r="E168" s="1089">
        <v>0</v>
      </c>
      <c r="F168" s="1087"/>
      <c r="G168" s="1079">
        <v>0</v>
      </c>
      <c r="H168" s="1080" t="s">
        <v>3103</v>
      </c>
      <c r="I168" s="1107">
        <v>4680000</v>
      </c>
      <c r="J168" s="1108"/>
      <c r="K168" s="1079">
        <v>0</v>
      </c>
      <c r="L168" s="1080"/>
      <c r="M168" s="1079">
        <v>0</v>
      </c>
      <c r="N168" s="1079">
        <f t="shared" si="12"/>
        <v>4680000</v>
      </c>
    </row>
    <row r="169" spans="1:14" ht="19.5" x14ac:dyDescent="0.25">
      <c r="A169" s="1112">
        <v>26</v>
      </c>
      <c r="B169" s="1077">
        <v>55100100100</v>
      </c>
      <c r="C169" s="1087" t="s">
        <v>1375</v>
      </c>
      <c r="D169" s="1088" t="s">
        <v>2962</v>
      </c>
      <c r="E169" s="1089">
        <v>1194000</v>
      </c>
      <c r="F169" s="1087"/>
      <c r="G169" s="1079">
        <v>64304420.880000003</v>
      </c>
      <c r="H169" s="1080" t="s">
        <v>3103</v>
      </c>
      <c r="I169" s="1107">
        <v>13500000</v>
      </c>
      <c r="J169" s="1108" t="s">
        <v>4769</v>
      </c>
      <c r="K169" s="1079">
        <v>16500000</v>
      </c>
      <c r="L169" s="1080" t="s">
        <v>4770</v>
      </c>
      <c r="M169" s="1079">
        <v>10000000</v>
      </c>
      <c r="N169" s="1079">
        <f t="shared" si="12"/>
        <v>104304420.88</v>
      </c>
    </row>
    <row r="170" spans="1:14" x14ac:dyDescent="0.25">
      <c r="A170" s="1112">
        <v>27</v>
      </c>
      <c r="B170" s="1077">
        <v>55100100200</v>
      </c>
      <c r="C170" s="1077" t="s">
        <v>668</v>
      </c>
      <c r="D170" s="1078"/>
      <c r="E170" s="1079">
        <v>0</v>
      </c>
      <c r="F170" s="1077"/>
      <c r="G170" s="1079">
        <v>0</v>
      </c>
      <c r="H170" s="1080" t="s">
        <v>3105</v>
      </c>
      <c r="I170" s="1107">
        <v>2600000</v>
      </c>
      <c r="J170" s="1108"/>
      <c r="K170" s="1079">
        <v>0</v>
      </c>
      <c r="L170" s="1080" t="s">
        <v>4752</v>
      </c>
      <c r="M170" s="1079">
        <v>5000000</v>
      </c>
      <c r="N170" s="1079">
        <f t="shared" si="12"/>
        <v>7600000</v>
      </c>
    </row>
    <row r="171" spans="1:14" ht="18.75" customHeight="1" x14ac:dyDescent="0.25">
      <c r="A171" s="1112">
        <v>28</v>
      </c>
      <c r="B171" s="1077">
        <v>11100200300</v>
      </c>
      <c r="C171" s="1087" t="s">
        <v>3013</v>
      </c>
      <c r="D171" s="1088"/>
      <c r="E171" s="1089">
        <v>0</v>
      </c>
      <c r="F171" s="1087"/>
      <c r="G171" s="1079">
        <v>0</v>
      </c>
      <c r="H171" s="1080" t="s">
        <v>3105</v>
      </c>
      <c r="I171" s="1107">
        <v>83000000</v>
      </c>
      <c r="J171" s="1108"/>
      <c r="K171" s="1079">
        <v>0</v>
      </c>
      <c r="L171" s="1080"/>
      <c r="M171" s="1079">
        <v>0</v>
      </c>
      <c r="N171" s="1079">
        <f t="shared" si="12"/>
        <v>83000000</v>
      </c>
    </row>
    <row r="172" spans="1:14" ht="18.75" customHeight="1" x14ac:dyDescent="0.25">
      <c r="A172" s="1113"/>
      <c r="B172" s="1114"/>
      <c r="C172" s="1115"/>
      <c r="D172" s="1116"/>
      <c r="E172" s="1117"/>
      <c r="F172" s="1115"/>
      <c r="G172" s="1118" t="s">
        <v>4605</v>
      </c>
      <c r="H172" s="1119"/>
      <c r="I172" s="1125"/>
      <c r="J172" s="1121"/>
      <c r="K172" s="1122"/>
      <c r="L172" s="1119"/>
      <c r="M172" s="1122"/>
      <c r="N172" s="1122"/>
    </row>
    <row r="173" spans="1:14" x14ac:dyDescent="0.25">
      <c r="A173" s="1112">
        <v>29</v>
      </c>
      <c r="B173" s="1077">
        <v>12500700300</v>
      </c>
      <c r="C173" s="1077" t="s">
        <v>3050</v>
      </c>
      <c r="D173" s="1078"/>
      <c r="E173" s="1079">
        <v>0</v>
      </c>
      <c r="F173" s="1077"/>
      <c r="G173" s="1079">
        <v>0</v>
      </c>
      <c r="H173" s="1080" t="s">
        <v>4713</v>
      </c>
      <c r="I173" s="1107">
        <v>16000000</v>
      </c>
      <c r="J173" s="1108"/>
      <c r="K173" s="1079">
        <v>0</v>
      </c>
      <c r="L173" s="1080"/>
      <c r="M173" s="1079"/>
      <c r="N173" s="1079">
        <f t="shared" si="12"/>
        <v>16000000</v>
      </c>
    </row>
    <row r="174" spans="1:14" ht="19.5" x14ac:dyDescent="0.25">
      <c r="A174" s="1112">
        <v>30</v>
      </c>
      <c r="B174" s="1077">
        <v>11105200100</v>
      </c>
      <c r="C174" s="1087" t="s">
        <v>438</v>
      </c>
      <c r="D174" s="1088"/>
      <c r="E174" s="1079">
        <v>0</v>
      </c>
      <c r="F174" s="1087"/>
      <c r="G174" s="1079">
        <v>0</v>
      </c>
      <c r="H174" s="1080" t="s">
        <v>3107</v>
      </c>
      <c r="I174" s="1107">
        <v>8450000</v>
      </c>
      <c r="J174" s="1108" t="s">
        <v>3115</v>
      </c>
      <c r="K174" s="1079">
        <v>20000000</v>
      </c>
      <c r="L174" s="1080" t="s">
        <v>4744</v>
      </c>
      <c r="M174" s="1079">
        <v>2200000</v>
      </c>
      <c r="N174" s="1079">
        <f t="shared" si="12"/>
        <v>30650000</v>
      </c>
    </row>
    <row r="175" spans="1:14" ht="19.5" x14ac:dyDescent="0.25">
      <c r="A175" s="1112">
        <v>31</v>
      </c>
      <c r="B175" s="1077">
        <v>11100200100</v>
      </c>
      <c r="C175" s="1087" t="s">
        <v>2980</v>
      </c>
      <c r="D175" s="1088"/>
      <c r="E175" s="1079">
        <v>0</v>
      </c>
      <c r="F175" s="1087"/>
      <c r="G175" s="1079">
        <v>0</v>
      </c>
      <c r="H175" s="1080" t="s">
        <v>4719</v>
      </c>
      <c r="I175" s="1107">
        <v>96250000</v>
      </c>
      <c r="J175" s="1108"/>
      <c r="K175" s="1079">
        <v>0</v>
      </c>
      <c r="L175" s="1080"/>
      <c r="M175" s="1079">
        <v>0</v>
      </c>
      <c r="N175" s="1079">
        <f t="shared" si="12"/>
        <v>96250000</v>
      </c>
    </row>
    <row r="176" spans="1:14" ht="19.5" x14ac:dyDescent="0.25">
      <c r="A176" s="1112">
        <v>32</v>
      </c>
      <c r="B176" s="1077">
        <v>12400400300</v>
      </c>
      <c r="C176" s="1087" t="s">
        <v>3739</v>
      </c>
      <c r="D176" s="1088"/>
      <c r="E176" s="1079">
        <v>0</v>
      </c>
      <c r="F176" s="1087"/>
      <c r="G176" s="1079">
        <v>60000000</v>
      </c>
      <c r="H176" s="1080" t="s">
        <v>3109</v>
      </c>
      <c r="I176" s="1107">
        <v>87000000</v>
      </c>
      <c r="J176" s="1108"/>
      <c r="K176" s="1079">
        <v>0</v>
      </c>
      <c r="L176" s="1080" t="s">
        <v>4771</v>
      </c>
      <c r="M176" s="1079">
        <v>60000000</v>
      </c>
      <c r="N176" s="1079">
        <f t="shared" si="12"/>
        <v>207000000</v>
      </c>
    </row>
    <row r="177" spans="1:14" ht="18" x14ac:dyDescent="0.25">
      <c r="A177" s="1112">
        <v>33</v>
      </c>
      <c r="B177" s="1126">
        <v>11100800100</v>
      </c>
      <c r="C177" s="1127" t="s">
        <v>2574</v>
      </c>
      <c r="D177" s="1088"/>
      <c r="E177" s="1079">
        <v>0</v>
      </c>
      <c r="F177" s="1087"/>
      <c r="G177" s="1079">
        <v>0</v>
      </c>
      <c r="H177" s="1080"/>
      <c r="I177" s="1107">
        <v>0</v>
      </c>
      <c r="J177" s="1108"/>
      <c r="K177" s="1079">
        <v>0</v>
      </c>
      <c r="L177" s="1080" t="s">
        <v>4766</v>
      </c>
      <c r="M177" s="1079">
        <v>250000000</v>
      </c>
      <c r="N177" s="1079">
        <f t="shared" si="12"/>
        <v>250000000</v>
      </c>
    </row>
    <row r="178" spans="1:14" ht="15.75" customHeight="1" x14ac:dyDescent="0.25">
      <c r="A178" s="1112">
        <v>34</v>
      </c>
      <c r="B178" s="1077">
        <v>11111500100</v>
      </c>
      <c r="C178" s="1087" t="s">
        <v>4613</v>
      </c>
      <c r="D178" s="1088"/>
      <c r="E178" s="1079">
        <v>0</v>
      </c>
      <c r="F178" s="1087"/>
      <c r="G178" s="1079">
        <v>3420899241.71</v>
      </c>
      <c r="H178" s="1080"/>
      <c r="I178" s="1107">
        <v>0</v>
      </c>
      <c r="J178" s="1108"/>
      <c r="K178" s="1079">
        <v>0</v>
      </c>
      <c r="L178" s="1080"/>
      <c r="M178" s="1079">
        <v>0</v>
      </c>
      <c r="N178" s="1079">
        <f t="shared" si="12"/>
        <v>3420899241.71</v>
      </c>
    </row>
    <row r="179" spans="1:14" x14ac:dyDescent="0.25">
      <c r="A179" s="1289" t="s">
        <v>3473</v>
      </c>
      <c r="B179" s="1289"/>
      <c r="C179" s="1289"/>
      <c r="D179" s="1146"/>
      <c r="E179" s="1128">
        <f>SUM(E143:E178)</f>
        <v>269973000</v>
      </c>
      <c r="F179" s="1146"/>
      <c r="G179" s="1097">
        <f>SUM(G143:G178)</f>
        <v>5295529269.5100002</v>
      </c>
      <c r="H179" s="1097"/>
      <c r="I179" s="1098">
        <f>SUM(I143:I178)</f>
        <v>1160528000</v>
      </c>
      <c r="J179" s="1098"/>
      <c r="K179" s="1098">
        <f>SUM(K143:K178)</f>
        <v>2759128300</v>
      </c>
      <c r="L179" s="1098"/>
      <c r="M179" s="1098">
        <f>SUM(M143:M178)</f>
        <v>3537535000</v>
      </c>
      <c r="N179" s="1098">
        <f>SUM(N143:N176)</f>
        <v>9081821327.7999992</v>
      </c>
    </row>
    <row r="180" spans="1:14" x14ac:dyDescent="0.25">
      <c r="A180" s="1099">
        <v>13</v>
      </c>
      <c r="B180" s="1290" t="s">
        <v>3474</v>
      </c>
      <c r="C180" s="1290"/>
      <c r="D180" s="1290"/>
      <c r="E180" s="1290"/>
      <c r="F180" s="1290"/>
      <c r="G180" s="1290"/>
      <c r="H180" s="1290"/>
      <c r="I180" s="1290"/>
      <c r="J180" s="1290"/>
      <c r="K180" s="1290"/>
      <c r="L180" s="1290"/>
      <c r="M180" s="1290"/>
      <c r="N180" s="1290"/>
    </row>
    <row r="181" spans="1:14" x14ac:dyDescent="0.25">
      <c r="A181" s="1076">
        <v>1</v>
      </c>
      <c r="B181" s="1077">
        <v>11200300100</v>
      </c>
      <c r="C181" s="1077" t="s">
        <v>2736</v>
      </c>
      <c r="D181" s="1078"/>
      <c r="E181" s="1079">
        <v>0</v>
      </c>
      <c r="F181" s="1077"/>
      <c r="G181" s="1129">
        <v>296660580.45999998</v>
      </c>
      <c r="H181" s="1080" t="s">
        <v>4728</v>
      </c>
      <c r="I181" s="1079">
        <v>780000000</v>
      </c>
      <c r="J181" s="1130" t="s">
        <v>4772</v>
      </c>
      <c r="K181" s="1107">
        <v>1414500000</v>
      </c>
      <c r="L181" s="1108" t="s">
        <v>4773</v>
      </c>
      <c r="M181" s="1107">
        <v>1532000000</v>
      </c>
      <c r="N181" s="1079">
        <f t="shared" ref="N181:N185" si="13">G181+I181+K181+M181</f>
        <v>4023160580.46</v>
      </c>
    </row>
    <row r="182" spans="1:14" x14ac:dyDescent="0.25">
      <c r="A182" s="1076">
        <v>2</v>
      </c>
      <c r="B182" s="1077">
        <v>11200400100</v>
      </c>
      <c r="C182" s="1123" t="s">
        <v>3339</v>
      </c>
      <c r="D182" s="1084"/>
      <c r="E182" s="1124">
        <v>0</v>
      </c>
      <c r="F182" s="1123"/>
      <c r="G182" s="1131">
        <v>35929749.729999997</v>
      </c>
      <c r="H182" s="1132" t="s">
        <v>3111</v>
      </c>
      <c r="I182" s="1079">
        <v>21658000</v>
      </c>
      <c r="J182" s="1130" t="s">
        <v>3129</v>
      </c>
      <c r="K182" s="1079">
        <v>18000000</v>
      </c>
      <c r="L182" s="1080" t="s">
        <v>4774</v>
      </c>
      <c r="M182" s="1079">
        <v>12500000</v>
      </c>
      <c r="N182" s="1079">
        <f t="shared" si="13"/>
        <v>88087749.729999989</v>
      </c>
    </row>
    <row r="183" spans="1:14" x14ac:dyDescent="0.25">
      <c r="A183" s="1076">
        <v>3</v>
      </c>
      <c r="B183" s="1077">
        <v>11200700200</v>
      </c>
      <c r="C183" s="1077" t="s">
        <v>3152</v>
      </c>
      <c r="D183" s="1077"/>
      <c r="E183" s="1124">
        <v>0</v>
      </c>
      <c r="F183" s="1077"/>
      <c r="G183" s="1129">
        <v>0</v>
      </c>
      <c r="H183" s="1080" t="s">
        <v>4722</v>
      </c>
      <c r="I183" s="1079">
        <v>3900000</v>
      </c>
      <c r="J183" s="1130"/>
      <c r="K183" s="1107">
        <v>0</v>
      </c>
      <c r="L183" s="1108"/>
      <c r="M183" s="1107">
        <v>0</v>
      </c>
      <c r="N183" s="1079">
        <f t="shared" si="13"/>
        <v>3900000</v>
      </c>
    </row>
    <row r="184" spans="1:14" x14ac:dyDescent="0.25">
      <c r="A184" s="1076">
        <v>4</v>
      </c>
      <c r="B184" s="1077">
        <v>11202100100</v>
      </c>
      <c r="C184" s="1077" t="s">
        <v>3008</v>
      </c>
      <c r="D184" s="1077"/>
      <c r="E184" s="1124">
        <v>0</v>
      </c>
      <c r="F184" s="1077"/>
      <c r="G184" s="1129">
        <v>0</v>
      </c>
      <c r="H184" s="1080" t="s">
        <v>3113</v>
      </c>
      <c r="I184" s="1079">
        <v>54600000</v>
      </c>
      <c r="J184" s="1130"/>
      <c r="K184" s="1107">
        <v>0</v>
      </c>
      <c r="L184" s="1108"/>
      <c r="M184" s="1107">
        <v>0</v>
      </c>
      <c r="N184" s="1079">
        <f t="shared" si="13"/>
        <v>54600000</v>
      </c>
    </row>
    <row r="185" spans="1:14" x14ac:dyDescent="0.25">
      <c r="A185" s="1076">
        <v>5</v>
      </c>
      <c r="B185" s="1077">
        <v>11202300100</v>
      </c>
      <c r="C185" s="1077" t="s">
        <v>2992</v>
      </c>
      <c r="D185" s="1077"/>
      <c r="E185" s="1124">
        <v>0</v>
      </c>
      <c r="F185" s="1077"/>
      <c r="G185" s="1129">
        <v>0</v>
      </c>
      <c r="H185" s="1080" t="s">
        <v>4743</v>
      </c>
      <c r="I185" s="1079">
        <v>45210750</v>
      </c>
      <c r="J185" s="1130"/>
      <c r="K185" s="1107">
        <v>0</v>
      </c>
      <c r="L185" s="1108"/>
      <c r="M185" s="1107">
        <v>0</v>
      </c>
      <c r="N185" s="1079">
        <f t="shared" si="13"/>
        <v>45210750</v>
      </c>
    </row>
    <row r="186" spans="1:14" ht="14.45" customHeight="1" x14ac:dyDescent="0.25">
      <c r="A186" s="1294" t="s">
        <v>3475</v>
      </c>
      <c r="B186" s="1294"/>
      <c r="C186" s="1294"/>
      <c r="D186" s="1144"/>
      <c r="E186" s="1133">
        <f>SUM(E181:E185)</f>
        <v>0</v>
      </c>
      <c r="F186" s="1144"/>
      <c r="G186" s="1134">
        <f>SUM(G181:G185)</f>
        <v>332590330.19</v>
      </c>
      <c r="H186" s="1134"/>
      <c r="I186" s="1134">
        <f>SUM(I181:I185)</f>
        <v>905368750</v>
      </c>
      <c r="J186" s="1134"/>
      <c r="K186" s="1135">
        <f>SUM(K181:K185)</f>
        <v>1432500000</v>
      </c>
      <c r="L186" s="1135"/>
      <c r="M186" s="1135">
        <f>SUM(M181:M185)</f>
        <v>1544500000</v>
      </c>
      <c r="N186" s="1135">
        <f>SUM(N181:N185)</f>
        <v>4214959080.1900001</v>
      </c>
    </row>
    <row r="187" spans="1:14" ht="14.25" customHeight="1" x14ac:dyDescent="0.25">
      <c r="A187" s="1136"/>
      <c r="B187" s="1136"/>
      <c r="C187" s="1092" t="s">
        <v>4614</v>
      </c>
      <c r="D187" s="1136"/>
      <c r="E187" s="1137">
        <v>0</v>
      </c>
      <c r="F187" s="1136"/>
      <c r="G187" s="1138">
        <v>0</v>
      </c>
      <c r="H187" s="1139"/>
      <c r="I187" s="1138">
        <v>0</v>
      </c>
      <c r="J187" s="1139"/>
      <c r="K187" s="1137">
        <v>0</v>
      </c>
      <c r="L187" s="1140">
        <v>93</v>
      </c>
      <c r="M187" s="1137">
        <v>0</v>
      </c>
      <c r="N187" s="1141">
        <v>8340955000</v>
      </c>
    </row>
    <row r="188" spans="1:14" ht="21.75" customHeight="1" x14ac:dyDescent="0.25">
      <c r="A188" s="1136"/>
      <c r="B188" s="1136"/>
      <c r="C188" s="1092" t="s">
        <v>4615</v>
      </c>
      <c r="D188" s="1136"/>
      <c r="E188" s="1137">
        <v>0</v>
      </c>
      <c r="F188" s="1136"/>
      <c r="G188" s="1138">
        <v>0</v>
      </c>
      <c r="H188" s="1139"/>
      <c r="I188" s="1138">
        <v>0</v>
      </c>
      <c r="J188" s="1139"/>
      <c r="K188" s="1137">
        <v>0</v>
      </c>
      <c r="L188" s="1140" t="s">
        <v>3133</v>
      </c>
      <c r="M188" s="1137">
        <v>0</v>
      </c>
      <c r="N188" s="1141">
        <v>10650800000</v>
      </c>
    </row>
    <row r="189" spans="1:14" x14ac:dyDescent="0.25">
      <c r="A189" s="1295" t="s">
        <v>2363</v>
      </c>
      <c r="B189" s="1295"/>
      <c r="C189" s="1295"/>
      <c r="D189" s="1145"/>
      <c r="E189" s="1142">
        <f>E186+E179+E104+E119+E99+E80+E25+E18+E51+E64+E71+E141</f>
        <v>151438000000</v>
      </c>
      <c r="F189" s="1145"/>
      <c r="G189" s="1142">
        <f>G186+G179+G104+G119+G99+G80+G25+G18+G51+G64+G71+G141</f>
        <v>40060000000</v>
      </c>
      <c r="H189" s="1142"/>
      <c r="I189" s="1142">
        <f>I186+I179+I104+I119+I99+I80+I25+I18+I51+I64+I71+I141</f>
        <v>3764833550</v>
      </c>
      <c r="J189" s="1142"/>
      <c r="K189" s="1142">
        <f>K186+K179+K104+K119+K99+K80+K25+K18+K51+K64+K71+K141</f>
        <v>12205839307</v>
      </c>
      <c r="L189" s="1142"/>
      <c r="M189" s="1142">
        <f>M186+M179+M104+M119+M99+M80+M25+M18+M51+M64+M71+M141+M187</f>
        <v>51355288931.880005</v>
      </c>
      <c r="N189" s="1142">
        <f>N186+N179+N104+N119+N99+N80+N25+N18+N51+N64+N71+N141+N187</f>
        <v>112056017547.17</v>
      </c>
    </row>
    <row r="191" spans="1:14" ht="11.45" customHeight="1" x14ac:dyDescent="0.25">
      <c r="K191" s="275"/>
      <c r="L191" s="275"/>
      <c r="M191" s="275"/>
      <c r="N191" s="275"/>
    </row>
    <row r="192" spans="1:14" hidden="1" x14ac:dyDescent="0.25">
      <c r="G192" s="1240" t="s">
        <v>3412</v>
      </c>
      <c r="H192" s="1240"/>
      <c r="I192" s="1240"/>
      <c r="J192" s="1143"/>
      <c r="K192" s="227">
        <f>K194-K189</f>
        <v>-8522974157</v>
      </c>
      <c r="L192" s="227"/>
      <c r="M192" s="227"/>
      <c r="N192" s="227"/>
    </row>
    <row r="193" spans="7:14" hidden="1" x14ac:dyDescent="0.25">
      <c r="G193" s="12"/>
      <c r="H193" s="12"/>
      <c r="I193" s="12"/>
      <c r="J193" s="12"/>
      <c r="K193" s="4"/>
      <c r="L193" s="4"/>
      <c r="M193" s="4"/>
      <c r="N193" s="4"/>
    </row>
    <row r="194" spans="7:14" hidden="1" x14ac:dyDescent="0.25">
      <c r="G194" s="12"/>
      <c r="H194" s="12"/>
      <c r="I194" s="12"/>
      <c r="J194" s="12"/>
      <c r="K194" s="4">
        <f>'[3]new manual'!$H$34</f>
        <v>3682865150</v>
      </c>
      <c r="L194" s="4"/>
      <c r="M194" s="4"/>
      <c r="N194" s="4"/>
    </row>
    <row r="195" spans="7:14" hidden="1" x14ac:dyDescent="0.25"/>
    <row r="198" spans="7:14" x14ac:dyDescent="0.25">
      <c r="N198" s="275"/>
    </row>
    <row r="202" spans="7:14" ht="15.75" x14ac:dyDescent="0.25">
      <c r="G202" s="1192" t="s">
        <v>4608</v>
      </c>
    </row>
    <row r="213" spans="7:8" ht="15.75" x14ac:dyDescent="0.25">
      <c r="G213" s="83"/>
      <c r="H213" s="83"/>
    </row>
    <row r="215" spans="7:8" x14ac:dyDescent="0.25">
      <c r="G215" s="1046"/>
      <c r="H215" s="1046"/>
    </row>
  </sheetData>
  <mergeCells count="34">
    <mergeCell ref="G192:I192"/>
    <mergeCell ref="B142:N142"/>
    <mergeCell ref="A179:C179"/>
    <mergeCell ref="B180:N180"/>
    <mergeCell ref="A186:C186"/>
    <mergeCell ref="A189:C189"/>
    <mergeCell ref="B105:N105"/>
    <mergeCell ref="B107:N107"/>
    <mergeCell ref="A119:C119"/>
    <mergeCell ref="B120:N120"/>
    <mergeCell ref="A141:C141"/>
    <mergeCell ref="B72:N72"/>
    <mergeCell ref="B81:N81"/>
    <mergeCell ref="A99:C99"/>
    <mergeCell ref="B100:N100"/>
    <mergeCell ref="A104:C104"/>
    <mergeCell ref="A80:C80"/>
    <mergeCell ref="A51:C51"/>
    <mergeCell ref="B52:N52"/>
    <mergeCell ref="A64:C64"/>
    <mergeCell ref="B65:N65"/>
    <mergeCell ref="A71:C71"/>
    <mergeCell ref="B5:N5"/>
    <mergeCell ref="A18:C18"/>
    <mergeCell ref="B19:N19"/>
    <mergeCell ref="A25:C25"/>
    <mergeCell ref="B26:N26"/>
    <mergeCell ref="A1:N1"/>
    <mergeCell ref="A2:N2"/>
    <mergeCell ref="D3:E3"/>
    <mergeCell ref="F3:G3"/>
    <mergeCell ref="H3:I3"/>
    <mergeCell ref="J3:K3"/>
    <mergeCell ref="L3:M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
  <sheetViews>
    <sheetView topLeftCell="A14" workbookViewId="0">
      <selection activeCell="C21" sqref="C21"/>
    </sheetView>
  </sheetViews>
  <sheetFormatPr defaultRowHeight="15" x14ac:dyDescent="0.25"/>
  <cols>
    <col min="1" max="1" width="38.140625" customWidth="1"/>
    <col min="2" max="2" width="26.28515625" bestFit="1" customWidth="1"/>
    <col min="3" max="3" width="25.7109375" bestFit="1" customWidth="1"/>
    <col min="4" max="4" width="28.140625" bestFit="1" customWidth="1"/>
    <col min="5" max="5" width="33.7109375" customWidth="1"/>
    <col min="6" max="6" width="8.85546875" customWidth="1"/>
    <col min="7" max="7" width="112.5703125" style="514" hidden="1" customWidth="1"/>
  </cols>
  <sheetData>
    <row r="1" spans="1:9" ht="20.25" x14ac:dyDescent="0.3">
      <c r="A1" s="1296" t="s">
        <v>4349</v>
      </c>
      <c r="B1" s="1296"/>
      <c r="C1" s="1296"/>
      <c r="D1" s="1296"/>
      <c r="E1" s="1296"/>
      <c r="F1" s="466"/>
      <c r="G1" s="466"/>
      <c r="H1" s="466"/>
      <c r="I1" s="466"/>
    </row>
    <row r="2" spans="1:9" s="12" customFormat="1" ht="15.75" x14ac:dyDescent="0.25">
      <c r="A2" s="467" t="str">
        <f>'[4]T2 Summary Table illustration'!A2</f>
        <v>In Naira, unless stated otherwise</v>
      </c>
      <c r="B2" s="83" t="s">
        <v>4350</v>
      </c>
      <c r="C2" s="83" t="s">
        <v>4350</v>
      </c>
      <c r="D2" s="83" t="s">
        <v>4350</v>
      </c>
      <c r="E2" s="83" t="s">
        <v>4350</v>
      </c>
      <c r="G2" s="468" t="s">
        <v>4351</v>
      </c>
    </row>
    <row r="3" spans="1:9" s="12" customFormat="1" ht="31.5" x14ac:dyDescent="0.25">
      <c r="A3" s="469" t="s">
        <v>3716</v>
      </c>
      <c r="B3" s="470" t="s">
        <v>4352</v>
      </c>
      <c r="C3" s="470" t="s">
        <v>4353</v>
      </c>
      <c r="D3" s="471" t="s">
        <v>4354</v>
      </c>
      <c r="E3" s="470" t="s">
        <v>4355</v>
      </c>
      <c r="G3" s="472"/>
    </row>
    <row r="4" spans="1:9" s="12" customFormat="1" ht="15.75" x14ac:dyDescent="0.25">
      <c r="A4" s="473" t="s">
        <v>4356</v>
      </c>
      <c r="B4" s="474"/>
      <c r="C4" s="474"/>
      <c r="D4" s="474"/>
      <c r="E4" s="475" t="s">
        <v>4357</v>
      </c>
      <c r="G4" s="472"/>
    </row>
    <row r="5" spans="1:9" s="12" customFormat="1" ht="15.75" x14ac:dyDescent="0.25">
      <c r="A5" s="476" t="s">
        <v>4358</v>
      </c>
      <c r="B5" s="477">
        <v>55</v>
      </c>
      <c r="C5" s="477">
        <f>'[5]A. Macro-Fiscal Framework'!$C$11</f>
        <v>25</v>
      </c>
      <c r="D5" s="478"/>
      <c r="E5" s="475" t="s">
        <v>4359</v>
      </c>
      <c r="G5" s="472"/>
    </row>
    <row r="6" spans="1:9" s="12" customFormat="1" ht="15.75" x14ac:dyDescent="0.25">
      <c r="A6" s="476" t="s">
        <v>4360</v>
      </c>
      <c r="B6" s="479">
        <v>2</v>
      </c>
      <c r="C6" s="479">
        <f>'[5]A. Macro-Fiscal Framework'!$C$10</f>
        <v>1.7</v>
      </c>
      <c r="D6" s="478"/>
      <c r="E6" s="475" t="s">
        <v>4361</v>
      </c>
      <c r="G6" s="472"/>
    </row>
    <row r="7" spans="1:9" s="12" customFormat="1" ht="15.75" x14ac:dyDescent="0.25">
      <c r="A7" s="476" t="s">
        <v>4362</v>
      </c>
      <c r="B7" s="477">
        <v>305</v>
      </c>
      <c r="C7" s="477">
        <f>'[5]A. Macro-Fiscal Framework'!$C$12</f>
        <v>360</v>
      </c>
      <c r="D7" s="478"/>
      <c r="E7" s="475" t="s">
        <v>4363</v>
      </c>
      <c r="G7" s="472"/>
    </row>
    <row r="8" spans="1:9" s="12" customFormat="1" ht="31.5" x14ac:dyDescent="0.25">
      <c r="A8" s="476" t="s">
        <v>4364</v>
      </c>
      <c r="B8" s="479">
        <v>2.6</v>
      </c>
      <c r="C8" s="479">
        <v>-4.42</v>
      </c>
      <c r="D8" s="478"/>
      <c r="E8" s="475" t="s">
        <v>4365</v>
      </c>
      <c r="G8" s="472"/>
    </row>
    <row r="9" spans="1:9" s="12" customFormat="1" ht="31.5" x14ac:dyDescent="0.25">
      <c r="A9" s="476" t="s">
        <v>4366</v>
      </c>
      <c r="B9" s="479">
        <v>11.7</v>
      </c>
      <c r="C9" s="479">
        <v>14.13</v>
      </c>
      <c r="D9" s="478"/>
      <c r="E9" s="475" t="s">
        <v>4367</v>
      </c>
      <c r="G9" s="472"/>
    </row>
    <row r="10" spans="1:9" s="12" customFormat="1" ht="15.75" x14ac:dyDescent="0.25">
      <c r="A10" s="476" t="s">
        <v>4368</v>
      </c>
      <c r="B10" s="480">
        <v>35</v>
      </c>
      <c r="C10" s="480">
        <v>27</v>
      </c>
      <c r="D10" s="478"/>
      <c r="E10" s="475" t="s">
        <v>4369</v>
      </c>
      <c r="G10" s="472"/>
    </row>
    <row r="11" spans="1:9" s="12" customFormat="1" ht="15.75" x14ac:dyDescent="0.25">
      <c r="A11" s="481" t="s">
        <v>4370</v>
      </c>
      <c r="B11" s="482">
        <v>4500000000</v>
      </c>
      <c r="C11" s="482">
        <f>'[5]B.2 Capital Receipts'!$C$74</f>
        <v>4081000000</v>
      </c>
      <c r="D11" s="483"/>
      <c r="E11" s="475" t="s">
        <v>4371</v>
      </c>
      <c r="G11" s="472" t="s">
        <v>4372</v>
      </c>
    </row>
    <row r="12" spans="1:9" s="12" customFormat="1" ht="15.75" x14ac:dyDescent="0.25">
      <c r="A12" s="481" t="s">
        <v>4373</v>
      </c>
      <c r="B12" s="484">
        <f>SUM(B13:B20)</f>
        <v>125875652302.36584</v>
      </c>
      <c r="C12" s="484">
        <f>SUM(C13:C20)</f>
        <v>107356835610.77383</v>
      </c>
      <c r="D12" s="1197">
        <f>SUM(D13:D20)+D39</f>
        <v>25004768157.720001</v>
      </c>
      <c r="E12" s="475" t="s">
        <v>4374</v>
      </c>
      <c r="G12" s="472" t="s">
        <v>4375</v>
      </c>
    </row>
    <row r="13" spans="1:9" s="12" customFormat="1" ht="31.5" x14ac:dyDescent="0.25">
      <c r="A13" s="486" t="s">
        <v>4376</v>
      </c>
      <c r="B13" s="487">
        <v>40267804825.783699</v>
      </c>
      <c r="C13" s="487">
        <f>'[2]new manual'!$H$5</f>
        <v>26730614126.830502</v>
      </c>
      <c r="D13" s="1196"/>
      <c r="E13" s="475" t="s">
        <v>4377</v>
      </c>
      <c r="G13" s="468" t="s">
        <v>4378</v>
      </c>
    </row>
    <row r="14" spans="1:9" s="12" customFormat="1" ht="15.75" x14ac:dyDescent="0.25">
      <c r="A14" s="486" t="s">
        <v>4379</v>
      </c>
      <c r="B14" s="487">
        <v>13399732604.930553</v>
      </c>
      <c r="C14" s="487">
        <f>'[2]new manual'!$H$9</f>
        <v>10945781929.540001</v>
      </c>
      <c r="D14" s="1196"/>
      <c r="E14" s="475" t="s">
        <v>4380</v>
      </c>
      <c r="G14" s="468" t="s">
        <v>4378</v>
      </c>
    </row>
    <row r="15" spans="1:9" s="12" customFormat="1" ht="31.5" x14ac:dyDescent="0.25">
      <c r="A15" s="486" t="s">
        <v>4381</v>
      </c>
      <c r="B15" s="487">
        <f>5000000000+1000000000+4660437098+8484953737+500000000+100000000</f>
        <v>19745390835</v>
      </c>
      <c r="C15" s="487">
        <f>9500000000+4035917290.15+1000000000+313230745.22</f>
        <v>14849148035.369999</v>
      </c>
      <c r="D15" s="1198"/>
      <c r="E15" s="475" t="s">
        <v>4382</v>
      </c>
      <c r="G15" s="472"/>
    </row>
    <row r="16" spans="1:9" s="12" customFormat="1" ht="15.75" x14ac:dyDescent="0.25">
      <c r="A16" s="486" t="s">
        <v>4383</v>
      </c>
      <c r="B16" s="487">
        <v>14605565582.791601</v>
      </c>
      <c r="C16" s="487">
        <f>'[2]new manual'!$H$7</f>
        <v>17879043585.313332</v>
      </c>
      <c r="D16" s="1196"/>
      <c r="E16" s="475" t="s">
        <v>4384</v>
      </c>
      <c r="G16" s="472"/>
    </row>
    <row r="17" spans="1:7" s="12" customFormat="1" ht="15.75" x14ac:dyDescent="0.25">
      <c r="A17" s="486" t="s">
        <v>4385</v>
      </c>
      <c r="B17" s="487">
        <v>30107615000</v>
      </c>
      <c r="C17" s="487">
        <f>'[5]A. Macro-Fiscal Framework'!$C$20</f>
        <v>24244763854.860001</v>
      </c>
      <c r="D17" s="1196"/>
      <c r="E17" s="475" t="s">
        <v>4386</v>
      </c>
      <c r="G17" s="472"/>
    </row>
    <row r="18" spans="1:7" s="12" customFormat="1" ht="15.75" x14ac:dyDescent="0.25">
      <c r="A18" s="486" t="s">
        <v>4387</v>
      </c>
      <c r="B18" s="487">
        <v>3800884078.8599997</v>
      </c>
      <c r="C18" s="487">
        <v>9627484078.8600006</v>
      </c>
      <c r="D18" s="1196">
        <v>7521484078.8599997</v>
      </c>
      <c r="E18" s="475" t="s">
        <v>4388</v>
      </c>
      <c r="G18" s="472"/>
    </row>
    <row r="19" spans="1:7" s="12" customFormat="1" ht="15.75" x14ac:dyDescent="0.25">
      <c r="A19" s="486" t="s">
        <v>4389</v>
      </c>
      <c r="B19" s="487">
        <v>3948659375</v>
      </c>
      <c r="C19" s="487">
        <v>1580000000</v>
      </c>
      <c r="D19" s="1196">
        <v>500000000</v>
      </c>
      <c r="E19" s="475" t="s">
        <v>4390</v>
      </c>
      <c r="G19" s="472"/>
    </row>
    <row r="20" spans="1:7" s="12" customFormat="1" ht="31.5" x14ac:dyDescent="0.25">
      <c r="A20" s="490" t="s">
        <v>4547</v>
      </c>
      <c r="B20" s="491">
        <v>0</v>
      </c>
      <c r="C20" s="491">
        <f>'[5]new manual'!$H$19</f>
        <v>1500000000</v>
      </c>
      <c r="D20" s="488"/>
      <c r="E20" s="475" t="s">
        <v>4391</v>
      </c>
      <c r="G20" s="472" t="s">
        <v>4392</v>
      </c>
    </row>
    <row r="21" spans="1:7" s="12" customFormat="1" ht="15.75" x14ac:dyDescent="0.25">
      <c r="A21" s="481" t="s">
        <v>4393</v>
      </c>
      <c r="B21" s="484">
        <f>SUM(B22,B32)</f>
        <v>187858525272.37</v>
      </c>
      <c r="C21" s="484">
        <f>SUM(C22,C32)</f>
        <v>151437999999.99835</v>
      </c>
      <c r="D21" s="492">
        <f>SUM(D22,D32)</f>
        <v>25004768157.720001</v>
      </c>
      <c r="E21" s="475" t="s">
        <v>4394</v>
      </c>
      <c r="G21" s="472" t="s">
        <v>4375</v>
      </c>
    </row>
    <row r="22" spans="1:7" s="12" customFormat="1" ht="15.75" x14ac:dyDescent="0.25">
      <c r="A22" s="493" t="s">
        <v>4395</v>
      </c>
      <c r="B22" s="494">
        <f>SUM(B23:B31)</f>
        <v>107388481948.78999</v>
      </c>
      <c r="C22" s="494">
        <f>SUM(C23:C31)</f>
        <v>100082711068.11409</v>
      </c>
      <c r="D22" s="495">
        <f>SUM(D23:D31)</f>
        <v>2102600000</v>
      </c>
      <c r="E22" s="475" t="s">
        <v>4396</v>
      </c>
      <c r="G22" s="468" t="s">
        <v>4397</v>
      </c>
    </row>
    <row r="23" spans="1:7" s="12" customFormat="1" ht="15.75" x14ac:dyDescent="0.25">
      <c r="A23" s="486" t="s">
        <v>4329</v>
      </c>
      <c r="B23" s="496">
        <f>'[5]new manual'!$C$33</f>
        <v>40000000000</v>
      </c>
      <c r="C23" s="496">
        <f>'salaries n others'!$E$184</f>
        <v>40059974547.919998</v>
      </c>
      <c r="D23" s="489"/>
      <c r="E23" s="475" t="s">
        <v>4398</v>
      </c>
      <c r="G23" s="468" t="s">
        <v>4399</v>
      </c>
    </row>
    <row r="24" spans="1:7" s="12" customFormat="1" ht="15.75" x14ac:dyDescent="0.25">
      <c r="A24" s="486" t="s">
        <v>4400</v>
      </c>
      <c r="B24" s="496">
        <f>'[5]new manual'!$C$34</f>
        <v>4769143402</v>
      </c>
      <c r="C24" s="496">
        <f>'overhead cost by sector'!$H$1788</f>
        <v>3764833550</v>
      </c>
      <c r="D24" s="489"/>
      <c r="E24" s="475" t="s">
        <v>4401</v>
      </c>
      <c r="G24" s="468"/>
    </row>
    <row r="25" spans="1:7" s="12" customFormat="1" ht="15.75" x14ac:dyDescent="0.25">
      <c r="A25" s="486" t="s">
        <v>4331</v>
      </c>
      <c r="B25" s="496">
        <f>'[5]new manual'!$C$35</f>
        <v>16601691541</v>
      </c>
      <c r="C25" s="496">
        <f>'spg-by sector'!$F$690</f>
        <v>12205839307</v>
      </c>
      <c r="D25" s="489">
        <f>'spg-by sector'!$G$690</f>
        <v>2102600000</v>
      </c>
      <c r="E25" s="475" t="s">
        <v>4402</v>
      </c>
      <c r="G25" s="468"/>
    </row>
    <row r="26" spans="1:7" s="12" customFormat="1" ht="15.75" x14ac:dyDescent="0.25">
      <c r="A26" s="486" t="s">
        <v>4403</v>
      </c>
      <c r="B26" s="496">
        <f>'[5]new manual'!$C$36</f>
        <v>8429500000</v>
      </c>
      <c r="C26" s="496">
        <f>grant!$E$22</f>
        <v>8340955000</v>
      </c>
      <c r="D26" s="489"/>
      <c r="E26" s="475" t="s">
        <v>4404</v>
      </c>
      <c r="G26" s="468"/>
    </row>
    <row r="27" spans="1:7" s="12" customFormat="1" ht="15.75" x14ac:dyDescent="0.25">
      <c r="A27" s="486" t="s">
        <v>4333</v>
      </c>
      <c r="B27" s="496">
        <f>'[5]new manual'!$C$37</f>
        <v>12900000000</v>
      </c>
      <c r="C27" s="496">
        <f>'state sector summary'!$G$13</f>
        <v>10650800000</v>
      </c>
      <c r="D27" s="489"/>
      <c r="E27" s="475" t="s">
        <v>4405</v>
      </c>
      <c r="G27" s="468"/>
    </row>
    <row r="28" spans="1:7" s="12" customFormat="1" ht="15.75" x14ac:dyDescent="0.25">
      <c r="A28" s="486" t="s">
        <v>4406</v>
      </c>
      <c r="B28" s="496">
        <f>'[5]new manual'!$C$29</f>
        <v>5359893041.9700003</v>
      </c>
      <c r="C28" s="496">
        <f>'[2]new manual'!$H$29</f>
        <v>6378312771.8160019</v>
      </c>
      <c r="D28" s="489"/>
      <c r="E28" s="475" t="s">
        <v>4407</v>
      </c>
      <c r="G28" s="468"/>
    </row>
    <row r="29" spans="1:7" s="12" customFormat="1" ht="31.5" x14ac:dyDescent="0.25">
      <c r="A29" s="486" t="s">
        <v>4408</v>
      </c>
      <c r="B29" s="496">
        <f>'[5]new manual'!$C$28-0.63</f>
        <v>2720007029.9200001</v>
      </c>
      <c r="C29" s="496">
        <f>'[5]new manual'!$H$28</f>
        <v>1424476385.4860001</v>
      </c>
      <c r="D29" s="489"/>
      <c r="E29" s="475" t="s">
        <v>4409</v>
      </c>
      <c r="G29" s="468"/>
    </row>
    <row r="30" spans="1:7" s="12" customFormat="1" ht="31.5" x14ac:dyDescent="0.25">
      <c r="A30" s="486" t="s">
        <v>4410</v>
      </c>
      <c r="B30" s="496">
        <f>'[5]new manual'!$C$30</f>
        <v>6100000000</v>
      </c>
      <c r="C30" s="496">
        <f>'[5]new manual'!$H$30</f>
        <v>4257519505.8920994</v>
      </c>
      <c r="D30" s="497"/>
      <c r="E30" s="475" t="s">
        <v>4411</v>
      </c>
      <c r="G30" s="472" t="s">
        <v>4412</v>
      </c>
    </row>
    <row r="31" spans="1:7" s="12" customFormat="1" ht="31.5" x14ac:dyDescent="0.25">
      <c r="A31" s="476" t="s">
        <v>4413</v>
      </c>
      <c r="B31" s="491">
        <f>'[5]new manual'!$C$25</f>
        <v>10508246933.9</v>
      </c>
      <c r="C31" s="491">
        <f>'[5]new manual'!$H$25</f>
        <v>13000000000</v>
      </c>
      <c r="D31" s="497"/>
      <c r="E31" s="475" t="s">
        <v>4414</v>
      </c>
      <c r="G31" s="472" t="s">
        <v>4392</v>
      </c>
    </row>
    <row r="32" spans="1:7" s="12" customFormat="1" ht="15.75" x14ac:dyDescent="0.25">
      <c r="A32" s="498" t="s">
        <v>4415</v>
      </c>
      <c r="B32" s="499">
        <f>SUM(B33:B37)</f>
        <v>80470043323.580002</v>
      </c>
      <c r="C32" s="499">
        <f>SUM(C33:C37)</f>
        <v>51355288931.884277</v>
      </c>
      <c r="D32" s="500">
        <f>SUM(D33:D37)</f>
        <v>22902168157.720001</v>
      </c>
      <c r="E32" s="475" t="s">
        <v>4416</v>
      </c>
      <c r="G32" s="468" t="s">
        <v>4399</v>
      </c>
    </row>
    <row r="33" spans="1:7" s="12" customFormat="1" ht="19.899999999999999" customHeight="1" x14ac:dyDescent="0.25">
      <c r="A33" s="486" t="s">
        <v>4417</v>
      </c>
      <c r="B33" s="496">
        <v>14420640000</v>
      </c>
      <c r="C33" s="496">
        <f>'IPSAS based sector'!$L$3</f>
        <v>5439575000</v>
      </c>
      <c r="D33" s="501">
        <f>'capital by sector'!$I$668+'capital by sector'!$I$1433+'capital by sector'!$I$1488</f>
        <v>260000000</v>
      </c>
      <c r="E33" s="475" t="s">
        <v>4418</v>
      </c>
      <c r="G33" s="468"/>
    </row>
    <row r="34" spans="1:7" s="12" customFormat="1" ht="24" customHeight="1" x14ac:dyDescent="0.25">
      <c r="A34" s="486" t="s">
        <v>4419</v>
      </c>
      <c r="B34" s="496">
        <v>44238377820.860001</v>
      </c>
      <c r="C34" s="496">
        <f>'IPSAS based sector'!$L$4</f>
        <v>27711123363.264286</v>
      </c>
      <c r="D34" s="502">
        <f>'capital by sector'!$I$186+'capital by sector'!$I$275+'capital by sector'!$I$953+'capital by sector'!$I$1224</f>
        <v>12575100000</v>
      </c>
      <c r="E34" s="475" t="s">
        <v>4420</v>
      </c>
      <c r="G34" s="468"/>
    </row>
    <row r="35" spans="1:7" s="12" customFormat="1" ht="22.15" customHeight="1" x14ac:dyDescent="0.25">
      <c r="A35" s="486" t="s">
        <v>4421</v>
      </c>
      <c r="B35" s="496">
        <v>2909000000</v>
      </c>
      <c r="C35" s="496">
        <f>'IPSAS based sector'!$L$5</f>
        <v>2870600000</v>
      </c>
      <c r="D35" s="503">
        <f>'capital by sector'!$I$1089</f>
        <v>0</v>
      </c>
      <c r="E35" s="475" t="s">
        <v>4422</v>
      </c>
      <c r="G35" s="468"/>
    </row>
    <row r="36" spans="1:7" s="12" customFormat="1" ht="22.15" customHeight="1" x14ac:dyDescent="0.25">
      <c r="A36" s="486" t="s">
        <v>4423</v>
      </c>
      <c r="B36" s="477">
        <v>0</v>
      </c>
      <c r="C36" s="477">
        <f>'IPSAS based sector'!$L$6</f>
        <v>0</v>
      </c>
      <c r="D36" s="503">
        <v>0</v>
      </c>
      <c r="E36" s="475" t="s">
        <v>4424</v>
      </c>
      <c r="G36" s="468"/>
    </row>
    <row r="37" spans="1:7" s="12" customFormat="1" ht="22.15" customHeight="1" x14ac:dyDescent="0.25">
      <c r="A37" s="486" t="s">
        <v>4425</v>
      </c>
      <c r="B37" s="477">
        <v>18902025502.720001</v>
      </c>
      <c r="C37" s="477">
        <f>'IPSAS based sector'!$L$7</f>
        <v>15333990568.619999</v>
      </c>
      <c r="D37" s="502">
        <f>'capital by sector'!$I$399+'capital by sector'!$I$585+'capital by sector'!$I$748+'capital by sector'!$I$1017</f>
        <v>10067068157.719999</v>
      </c>
      <c r="E37" s="475" t="s">
        <v>4426</v>
      </c>
      <c r="G37" s="468"/>
    </row>
    <row r="38" spans="1:7" s="12" customFormat="1" ht="15.75" x14ac:dyDescent="0.25">
      <c r="A38" s="481" t="s">
        <v>4427</v>
      </c>
      <c r="B38" s="485">
        <f>(B11+B12)-B21</f>
        <v>-57482872970.00415</v>
      </c>
      <c r="C38" s="485">
        <f>(C11+C12)-C21</f>
        <v>-40000164389.224518</v>
      </c>
      <c r="D38" s="504"/>
      <c r="E38" s="475"/>
      <c r="G38" s="472" t="s">
        <v>4428</v>
      </c>
    </row>
    <row r="39" spans="1:7" s="12" customFormat="1" ht="15.75" x14ac:dyDescent="0.25">
      <c r="A39" s="481" t="s">
        <v>4429</v>
      </c>
      <c r="B39" s="492">
        <f>SUM(B40:B43)</f>
        <v>57482872970</v>
      </c>
      <c r="C39" s="492">
        <f>SUM(C40:C43)</f>
        <v>40000164389.220001</v>
      </c>
      <c r="D39" s="1194">
        <f>SUM(D40:D43)</f>
        <v>16983284078.860001</v>
      </c>
      <c r="E39" s="475" t="s">
        <v>4430</v>
      </c>
      <c r="G39" s="472" t="s">
        <v>4431</v>
      </c>
    </row>
    <row r="40" spans="1:7" s="12" customFormat="1" ht="15.75" x14ac:dyDescent="0.25">
      <c r="A40" s="505" t="s">
        <v>4432</v>
      </c>
      <c r="B40" s="477">
        <f>[6]Appendix!$B$27</f>
        <v>30000000000</v>
      </c>
      <c r="C40" s="477">
        <v>15200000000</v>
      </c>
      <c r="D40" s="1195">
        <f>8975000000-4221400000</f>
        <v>4753600000</v>
      </c>
      <c r="E40" s="475" t="s">
        <v>4433</v>
      </c>
      <c r="G40" s="472"/>
    </row>
    <row r="41" spans="1:7" s="12" customFormat="1" ht="15.75" x14ac:dyDescent="0.25">
      <c r="A41" s="506" t="s">
        <v>4434</v>
      </c>
      <c r="B41" s="477">
        <v>9907275000</v>
      </c>
      <c r="C41" s="477">
        <f>9838772904.69</f>
        <v>9838772904.6900005</v>
      </c>
      <c r="D41" s="1196">
        <f>7508284078.86-6100000000</f>
        <v>1408284078.8599997</v>
      </c>
      <c r="E41" s="475" t="s">
        <v>4435</v>
      </c>
      <c r="G41" s="472"/>
    </row>
    <row r="42" spans="1:7" s="12" customFormat="1" ht="15.75" x14ac:dyDescent="0.25">
      <c r="A42" s="506" t="s">
        <v>4551</v>
      </c>
      <c r="B42" s="477">
        <f>17407275000-B41</f>
        <v>7500000000</v>
      </c>
      <c r="C42" s="477">
        <f>16653058618.97-C41</f>
        <v>6814285714.2799988</v>
      </c>
      <c r="D42" s="1196">
        <v>6100000000</v>
      </c>
      <c r="E42" s="475" t="s">
        <v>4437</v>
      </c>
      <c r="G42" s="472"/>
    </row>
    <row r="43" spans="1:7" s="12" customFormat="1" ht="15.75" x14ac:dyDescent="0.25">
      <c r="A43" s="506" t="s">
        <v>4436</v>
      </c>
      <c r="B43" s="477">
        <f>[6]Appendix!$B$47</f>
        <v>10075597970</v>
      </c>
      <c r="C43" s="477">
        <v>8147105770.25</v>
      </c>
      <c r="D43" s="1196">
        <v>4721400000</v>
      </c>
      <c r="E43" s="475" t="s">
        <v>4439</v>
      </c>
      <c r="G43" s="472"/>
    </row>
    <row r="44" spans="1:7" s="12" customFormat="1" ht="15.75" x14ac:dyDescent="0.25">
      <c r="A44" s="481" t="s">
        <v>4438</v>
      </c>
      <c r="B44" s="492">
        <f>-(B38+B39)</f>
        <v>4.150390625E-3</v>
      </c>
      <c r="C44" s="916">
        <f>-(C38+C39)</f>
        <v>4.5166015625E-3</v>
      </c>
      <c r="D44" s="492"/>
      <c r="E44" s="475" t="s">
        <v>4550</v>
      </c>
      <c r="G44" s="472" t="s">
        <v>4440</v>
      </c>
    </row>
    <row r="45" spans="1:7" s="12" customFormat="1" ht="15.75" x14ac:dyDescent="0.25">
      <c r="A45" s="507" t="s">
        <v>4441</v>
      </c>
      <c r="B45" s="508"/>
      <c r="C45" s="508"/>
      <c r="D45" s="508"/>
      <c r="E45" s="475" t="s">
        <v>4442</v>
      </c>
      <c r="G45" s="472"/>
    </row>
    <row r="46" spans="1:7" s="12" customFormat="1" ht="30" customHeight="1" x14ac:dyDescent="0.25">
      <c r="A46" s="476" t="s">
        <v>4443</v>
      </c>
      <c r="B46" s="509"/>
      <c r="C46" s="509"/>
      <c r="D46" s="510">
        <f>D21/C21</f>
        <v>0.16511554667732189</v>
      </c>
      <c r="E46" s="475" t="s">
        <v>4444</v>
      </c>
      <c r="G46" s="511" t="s">
        <v>4445</v>
      </c>
    </row>
    <row r="47" spans="1:7" s="12" customFormat="1" ht="15.75" hidden="1" x14ac:dyDescent="0.25">
      <c r="A47" s="512" t="s">
        <v>4446</v>
      </c>
      <c r="B47" s="513" t="s">
        <v>4447</v>
      </c>
      <c r="C47" s="513" t="s">
        <v>4447</v>
      </c>
      <c r="D47" s="513" t="s">
        <v>4447</v>
      </c>
      <c r="E47" s="475" t="s">
        <v>4448</v>
      </c>
      <c r="G47" s="472" t="s">
        <v>4392</v>
      </c>
    </row>
    <row r="48" spans="1:7" s="12" customFormat="1" ht="3" hidden="1" customHeight="1" x14ac:dyDescent="0.25">
      <c r="A48" s="1297" t="s">
        <v>4449</v>
      </c>
      <c r="B48" s="1297"/>
      <c r="C48" s="1297"/>
      <c r="D48" s="1297"/>
      <c r="E48" s="1297"/>
      <c r="G48" s="472"/>
    </row>
  </sheetData>
  <mergeCells count="2">
    <mergeCell ref="A1:E1"/>
    <mergeCell ref="A48:E48"/>
  </mergeCells>
  <pageMargins left="0.7" right="0.7" top="0.75" bottom="0.75" header="0.3" footer="0.3"/>
  <pageSetup scale="6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9"/>
  <sheetViews>
    <sheetView topLeftCell="A29" workbookViewId="0">
      <selection activeCell="C42" sqref="C42"/>
    </sheetView>
  </sheetViews>
  <sheetFormatPr defaultRowHeight="15" outlineLevelCol="2" x14ac:dyDescent="0.25"/>
  <cols>
    <col min="1" max="1" width="37.5703125" customWidth="1"/>
    <col min="2" max="2" width="20.7109375" style="573" hidden="1" customWidth="1" outlineLevel="2"/>
    <col min="3" max="3" width="24.85546875" style="574" bestFit="1" customWidth="1" collapsed="1"/>
    <col min="4" max="4" width="22.28515625" bestFit="1" customWidth="1"/>
    <col min="5" max="5" width="20.42578125" customWidth="1"/>
    <col min="6" max="6" width="9.140625" customWidth="1"/>
    <col min="7" max="7" width="21.28515625" customWidth="1"/>
    <col min="8" max="8" width="27.28515625" customWidth="1"/>
  </cols>
  <sheetData>
    <row r="2" spans="1:9" ht="15.75" x14ac:dyDescent="0.25">
      <c r="A2" s="515" t="s">
        <v>4450</v>
      </c>
      <c r="B2" s="516" t="s">
        <v>4451</v>
      </c>
      <c r="C2" s="577" t="s">
        <v>4451</v>
      </c>
      <c r="D2" s="110" t="s">
        <v>4350</v>
      </c>
      <c r="E2" s="110" t="s">
        <v>4350</v>
      </c>
      <c r="F2" s="577" t="s">
        <v>4451</v>
      </c>
      <c r="G2" s="110" t="s">
        <v>4350</v>
      </c>
      <c r="H2" s="110" t="s">
        <v>4350</v>
      </c>
      <c r="I2" s="83"/>
    </row>
    <row r="3" spans="1:9" s="520" customFormat="1" ht="47.25" x14ac:dyDescent="0.25">
      <c r="A3" s="470" t="s">
        <v>3716</v>
      </c>
      <c r="B3" s="517" t="s">
        <v>4452</v>
      </c>
      <c r="C3" s="578" t="s">
        <v>4453</v>
      </c>
      <c r="D3" s="518" t="s">
        <v>4454</v>
      </c>
      <c r="E3" s="518" t="s">
        <v>4455</v>
      </c>
      <c r="F3" s="518" t="s">
        <v>4456</v>
      </c>
      <c r="G3" s="518" t="s">
        <v>4457</v>
      </c>
      <c r="H3" s="518" t="s">
        <v>4458</v>
      </c>
      <c r="I3" s="519"/>
    </row>
    <row r="4" spans="1:9" s="527" customFormat="1" ht="15.75" x14ac:dyDescent="0.25">
      <c r="A4" s="521" t="s">
        <v>4356</v>
      </c>
      <c r="B4" s="522"/>
      <c r="C4" s="523"/>
      <c r="D4" s="524"/>
      <c r="E4" s="524"/>
      <c r="F4" s="524"/>
      <c r="G4" s="524"/>
      <c r="H4" s="525" t="str">
        <f>'[4]T1 Summary REVISED'!E4</f>
        <v>Explanatory Note 1.0</v>
      </c>
      <c r="I4" s="526"/>
    </row>
    <row r="5" spans="1:9" s="520" customFormat="1" ht="15.75" x14ac:dyDescent="0.25">
      <c r="A5" s="476" t="s">
        <v>4358</v>
      </c>
      <c r="B5" s="528"/>
      <c r="C5" s="529">
        <v>32</v>
      </c>
      <c r="D5" s="530">
        <f>'[4]T1 Summary REVISED'!B5</f>
        <v>55</v>
      </c>
      <c r="E5" s="530">
        <f>'[4]T1 Summary REVISED'!C5</f>
        <v>25</v>
      </c>
      <c r="F5" s="531">
        <f>(E5-D5)/D5</f>
        <v>-0.54545454545454541</v>
      </c>
      <c r="G5" s="532"/>
      <c r="H5" s="525" t="str">
        <f>'[4]T1 Summary REVISED'!E5</f>
        <v>Explanatory Note 1.1</v>
      </c>
      <c r="I5" s="519"/>
    </row>
    <row r="6" spans="1:9" s="520" customFormat="1" ht="15.75" x14ac:dyDescent="0.25">
      <c r="A6" s="476" t="s">
        <v>4360</v>
      </c>
      <c r="B6" s="528"/>
      <c r="C6" s="529">
        <v>1.7</v>
      </c>
      <c r="D6" s="533">
        <f>'[4]T1 Summary REVISED'!B6</f>
        <v>2</v>
      </c>
      <c r="E6" s="530">
        <f>'[4]T1 Summary REVISED'!C6</f>
        <v>1.7</v>
      </c>
      <c r="F6" s="531">
        <f t="shared" ref="F6:F44" si="0">(E6-D6)/D6</f>
        <v>-0.15000000000000002</v>
      </c>
      <c r="G6" s="532"/>
      <c r="H6" s="525" t="str">
        <f>'[4]T1 Summary REVISED'!E6</f>
        <v>Explanatory Note 1.2</v>
      </c>
      <c r="I6" s="519"/>
    </row>
    <row r="7" spans="1:9" s="520" customFormat="1" ht="15.75" x14ac:dyDescent="0.25">
      <c r="A7" s="476" t="s">
        <v>4362</v>
      </c>
      <c r="B7" s="528"/>
      <c r="C7" s="529">
        <v>360</v>
      </c>
      <c r="D7" s="530">
        <f>'[4]T1 Summary REVISED'!B7</f>
        <v>305</v>
      </c>
      <c r="E7" s="530">
        <f>'[4]T1 Summary REVISED'!C7</f>
        <v>360</v>
      </c>
      <c r="F7" s="531">
        <f t="shared" si="0"/>
        <v>0.18032786885245902</v>
      </c>
      <c r="G7" s="532"/>
      <c r="H7" s="525" t="str">
        <f>'[4]T1 Summary REVISED'!E7</f>
        <v>Explanatory Note 1.3</v>
      </c>
      <c r="I7" s="519"/>
    </row>
    <row r="8" spans="1:9" s="520" customFormat="1" ht="31.5" x14ac:dyDescent="0.25">
      <c r="A8" s="476" t="s">
        <v>4364</v>
      </c>
      <c r="B8" s="528"/>
      <c r="C8" s="529">
        <v>1.9</v>
      </c>
      <c r="D8" s="530">
        <f>'[4]T1 Summary REVISED'!B8</f>
        <v>2.6</v>
      </c>
      <c r="E8" s="530">
        <f>'[4]T1 Summary REVISED'!C8</f>
        <v>-4.42</v>
      </c>
      <c r="F8" s="531">
        <f t="shared" si="0"/>
        <v>-2.6999999999999997</v>
      </c>
      <c r="G8" s="532"/>
      <c r="H8" s="525" t="str">
        <f>'[4]T1 Summary REVISED'!E8</f>
        <v>Explanatory Note 1.4</v>
      </c>
      <c r="I8" s="519"/>
    </row>
    <row r="9" spans="1:9" s="520" customFormat="1" ht="31.5" x14ac:dyDescent="0.25">
      <c r="A9" s="476" t="s">
        <v>4366</v>
      </c>
      <c r="B9" s="528"/>
      <c r="C9" s="529">
        <v>12.2</v>
      </c>
      <c r="D9" s="530">
        <f>'[4]T1 Summary REVISED'!B9</f>
        <v>11.7</v>
      </c>
      <c r="E9" s="530">
        <f>'[4]T1 Summary REVISED'!C9</f>
        <v>14.13</v>
      </c>
      <c r="F9" s="531">
        <f t="shared" si="0"/>
        <v>0.20769230769230784</v>
      </c>
      <c r="G9" s="532"/>
      <c r="H9" s="525" t="str">
        <f>'[4]T1 Summary REVISED'!E9</f>
        <v>Explanatory Note 1.5</v>
      </c>
      <c r="I9" s="519"/>
    </row>
    <row r="10" spans="1:9" s="520" customFormat="1" ht="15.75" x14ac:dyDescent="0.25">
      <c r="A10" s="476" t="str">
        <f>'[4]T1 Summary REVISED'!A10</f>
        <v>Mineral Ratio</v>
      </c>
      <c r="B10" s="528"/>
      <c r="C10" s="529"/>
      <c r="D10" s="530">
        <v>35</v>
      </c>
      <c r="E10" s="530">
        <v>27</v>
      </c>
      <c r="F10" s="531">
        <f t="shared" si="0"/>
        <v>-0.22857142857142856</v>
      </c>
      <c r="G10" s="532"/>
      <c r="H10" s="525" t="s">
        <v>4369</v>
      </c>
      <c r="I10" s="519"/>
    </row>
    <row r="11" spans="1:9" s="520" customFormat="1" ht="15.75" x14ac:dyDescent="0.25">
      <c r="A11" s="481" t="s">
        <v>4370</v>
      </c>
      <c r="B11" s="534"/>
      <c r="C11" s="535">
        <v>4081000000</v>
      </c>
      <c r="D11" s="536">
        <f>'[4]T1 Summary REVISED'!B11</f>
        <v>4500000000</v>
      </c>
      <c r="E11" s="536">
        <f>'[4]T1 Summary REVISED'!C11</f>
        <v>4081000000</v>
      </c>
      <c r="F11" s="537">
        <f t="shared" si="0"/>
        <v>-9.3111111111111117E-2</v>
      </c>
      <c r="G11" s="538"/>
      <c r="H11" s="525" t="s">
        <v>4371</v>
      </c>
      <c r="I11" s="519"/>
    </row>
    <row r="12" spans="1:9" s="520" customFormat="1" ht="15.75" x14ac:dyDescent="0.25">
      <c r="A12" s="481" t="s">
        <v>4373</v>
      </c>
      <c r="B12" s="534"/>
      <c r="C12" s="536">
        <f>SUM(C13:C20)</f>
        <v>46405130269.809998</v>
      </c>
      <c r="D12" s="536">
        <f>SUM(D13:D20)</f>
        <v>125875652302.36584</v>
      </c>
      <c r="E12" s="536">
        <f>SUM(E13:E20)</f>
        <v>107356835610.77383</v>
      </c>
      <c r="F12" s="537">
        <f t="shared" si="0"/>
        <v>-0.14711992631512225</v>
      </c>
      <c r="G12" s="536"/>
      <c r="H12" s="525" t="s">
        <v>4374</v>
      </c>
      <c r="I12" s="519"/>
    </row>
    <row r="13" spans="1:9" s="520" customFormat="1" ht="31.5" x14ac:dyDescent="0.25">
      <c r="A13" s="476" t="s">
        <v>4376</v>
      </c>
      <c r="B13" s="528"/>
      <c r="C13" s="529">
        <v>16296391974.469999</v>
      </c>
      <c r="D13" s="539">
        <f>'[4]T1 Summary REVISED'!B13</f>
        <v>40267804825.783699</v>
      </c>
      <c r="E13" s="539">
        <f>'[4]T1 Summary REVISED'!C13</f>
        <v>26730614126.830502</v>
      </c>
      <c r="F13" s="531">
        <f t="shared" si="0"/>
        <v>-0.33617900845405058</v>
      </c>
      <c r="G13" s="532"/>
      <c r="H13" s="525" t="s">
        <v>4377</v>
      </c>
      <c r="I13" s="519"/>
    </row>
    <row r="14" spans="1:9" s="520" customFormat="1" ht="15.75" x14ac:dyDescent="0.25">
      <c r="A14" s="476" t="s">
        <v>4379</v>
      </c>
      <c r="B14" s="528"/>
      <c r="C14" s="529">
        <v>6602752855.5799999</v>
      </c>
      <c r="D14" s="539">
        <f>'[4]T1 Summary REVISED'!B14</f>
        <v>13399732604.930553</v>
      </c>
      <c r="E14" s="539">
        <f>'[4]T1 Summary REVISED'!C14</f>
        <v>10945781929.540001</v>
      </c>
      <c r="F14" s="531">
        <f t="shared" si="0"/>
        <v>-0.18313430183581417</v>
      </c>
      <c r="G14" s="532"/>
      <c r="H14" s="525" t="s">
        <v>4380</v>
      </c>
      <c r="I14" s="519"/>
    </row>
    <row r="15" spans="1:9" s="520" customFormat="1" ht="31.5" x14ac:dyDescent="0.25">
      <c r="A15" s="476" t="s">
        <v>4381</v>
      </c>
      <c r="B15" s="528"/>
      <c r="C15" s="529">
        <f>1319083706.36+1097192247.23+163265659.83</f>
        <v>2579541613.4200001</v>
      </c>
      <c r="D15" s="539">
        <f>'[4]T1 Summary REVISED'!B15</f>
        <v>19745390835</v>
      </c>
      <c r="E15" s="539">
        <f>'[4]T1 Summary REVISED'!C15</f>
        <v>14849148035.369999</v>
      </c>
      <c r="F15" s="531">
        <f t="shared" si="0"/>
        <v>-0.24796889768072303</v>
      </c>
      <c r="G15" s="532"/>
      <c r="H15" s="525" t="s">
        <v>4382</v>
      </c>
      <c r="I15" s="519"/>
    </row>
    <row r="16" spans="1:9" s="520" customFormat="1" ht="15.75" x14ac:dyDescent="0.25">
      <c r="A16" s="476" t="s">
        <v>4383</v>
      </c>
      <c r="B16" s="528"/>
      <c r="C16" s="529">
        <v>6466015082.2799997</v>
      </c>
      <c r="D16" s="539">
        <f>'[4]T1 Summary REVISED'!B16</f>
        <v>14605565582.791601</v>
      </c>
      <c r="E16" s="539">
        <f>'[4]T1 Summary REVISED'!C16</f>
        <v>17879043585.313332</v>
      </c>
      <c r="F16" s="531">
        <f t="shared" si="0"/>
        <v>0.22412538453002939</v>
      </c>
      <c r="G16" s="532"/>
      <c r="H16" s="525" t="s">
        <v>4384</v>
      </c>
      <c r="I16" s="519"/>
    </row>
    <row r="17" spans="1:9" s="520" customFormat="1" ht="15.75" x14ac:dyDescent="0.25">
      <c r="A17" s="476" t="s">
        <v>4385</v>
      </c>
      <c r="B17" s="528"/>
      <c r="C17" s="529">
        <v>11229544665.200001</v>
      </c>
      <c r="D17" s="539">
        <f>'[4]T1 Summary REVISED'!B17</f>
        <v>30107615000</v>
      </c>
      <c r="E17" s="539">
        <f>'[4]T1 Summary REVISED'!C17</f>
        <v>24244763854.860001</v>
      </c>
      <c r="F17" s="531">
        <f t="shared" si="0"/>
        <v>-0.19472984310248417</v>
      </c>
      <c r="G17" s="532"/>
      <c r="H17" s="525" t="s">
        <v>4386</v>
      </c>
      <c r="I17" s="519"/>
    </row>
    <row r="18" spans="1:9" s="520" customFormat="1" ht="15.75" x14ac:dyDescent="0.25">
      <c r="A18" s="476" t="s">
        <v>4387</v>
      </c>
      <c r="B18" s="528"/>
      <c r="C18" s="529">
        <v>2375884078.8600001</v>
      </c>
      <c r="D18" s="539">
        <f>'[4]T1 Summary REVISED'!B18</f>
        <v>3800884078.8599997</v>
      </c>
      <c r="E18" s="539">
        <f>'[4]T1 Summary REVISED'!C18</f>
        <v>9627484078.8600006</v>
      </c>
      <c r="F18" s="531">
        <f t="shared" si="0"/>
        <v>1.5329591429548608</v>
      </c>
      <c r="G18" s="532"/>
      <c r="H18" s="525" t="s">
        <v>4388</v>
      </c>
      <c r="I18" s="519"/>
    </row>
    <row r="19" spans="1:9" s="540" customFormat="1" ht="15.75" x14ac:dyDescent="0.25">
      <c r="A19" s="476" t="s">
        <v>4389</v>
      </c>
      <c r="B19" s="528"/>
      <c r="C19" s="529">
        <v>0</v>
      </c>
      <c r="D19" s="539">
        <f>'[4]T1 Summary REVISED'!B19</f>
        <v>3948659375</v>
      </c>
      <c r="E19" s="539">
        <f>'[4]T1 Summary REVISED'!C19</f>
        <v>1580000000</v>
      </c>
      <c r="F19" s="531">
        <f t="shared" si="0"/>
        <v>-0.59986419441408512</v>
      </c>
      <c r="G19" s="532"/>
      <c r="H19" s="525" t="s">
        <v>4390</v>
      </c>
      <c r="I19" s="519"/>
    </row>
    <row r="20" spans="1:9" s="540" customFormat="1" ht="31.5" x14ac:dyDescent="0.25">
      <c r="A20" s="476" t="s">
        <v>4547</v>
      </c>
      <c r="B20" s="528"/>
      <c r="C20" s="529">
        <v>855000000</v>
      </c>
      <c r="D20" s="539">
        <f>'[4]T1 Summary REVISED'!B20</f>
        <v>0</v>
      </c>
      <c r="E20" s="539">
        <f>'[4]T1 Summary REVISED'!C20</f>
        <v>1500000000</v>
      </c>
      <c r="F20" s="531"/>
      <c r="G20" s="532"/>
      <c r="H20" s="525" t="s">
        <v>4391</v>
      </c>
      <c r="I20" s="519"/>
    </row>
    <row r="21" spans="1:9" s="543" customFormat="1" ht="15.75" x14ac:dyDescent="0.25">
      <c r="A21" s="521" t="s">
        <v>4393</v>
      </c>
      <c r="B21" s="541"/>
      <c r="C21" s="535">
        <f>C22+C33</f>
        <v>53257585558.059998</v>
      </c>
      <c r="D21" s="542">
        <f>D22+D33</f>
        <v>187858525272.37</v>
      </c>
      <c r="E21" s="542">
        <f>E22+E33</f>
        <v>151437999999.99835</v>
      </c>
      <c r="F21" s="537">
        <f t="shared" si="0"/>
        <v>-0.19387209188173229</v>
      </c>
      <c r="G21" s="542">
        <f>G22+G33</f>
        <v>25004768157.720001</v>
      </c>
      <c r="H21" s="525" t="s">
        <v>4394</v>
      </c>
      <c r="I21" s="526"/>
    </row>
    <row r="22" spans="1:9" s="520" customFormat="1" ht="15.75" x14ac:dyDescent="0.25">
      <c r="A22" s="544" t="s">
        <v>4459</v>
      </c>
      <c r="B22" s="545"/>
      <c r="C22" s="546">
        <f>SUM(C23:C32)</f>
        <v>44628062937.139999</v>
      </c>
      <c r="D22" s="547">
        <f>SUM(D23:D32)</f>
        <v>107388481948.78999</v>
      </c>
      <c r="E22" s="548">
        <f>SUM(E23:E32)</f>
        <v>100082711068.11409</v>
      </c>
      <c r="F22" s="549">
        <f t="shared" si="0"/>
        <v>-6.8031233406947528E-2</v>
      </c>
      <c r="G22" s="547">
        <f>SUM(G23:G31)</f>
        <v>2102600000</v>
      </c>
      <c r="H22" s="525" t="s">
        <v>4396</v>
      </c>
      <c r="I22" s="519"/>
    </row>
    <row r="23" spans="1:9" s="520" customFormat="1" ht="15.75" x14ac:dyDescent="0.25">
      <c r="A23" s="550" t="s">
        <v>4329</v>
      </c>
      <c r="B23" s="528"/>
      <c r="C23" s="529">
        <v>18429782248.389999</v>
      </c>
      <c r="D23" s="539">
        <f>'[4]T1 Summary REVISED'!B23</f>
        <v>40000000000</v>
      </c>
      <c r="E23" s="539">
        <f>'[4]T1 Summary REVISED'!C23</f>
        <v>40059974547.919998</v>
      </c>
      <c r="F23" s="551">
        <f t="shared" si="0"/>
        <v>1.4993636979999541E-3</v>
      </c>
      <c r="G23" s="539"/>
      <c r="H23" s="525" t="s">
        <v>4398</v>
      </c>
      <c r="I23" s="519"/>
    </row>
    <row r="24" spans="1:9" s="520" customFormat="1" ht="15.75" x14ac:dyDescent="0.25">
      <c r="A24" s="550" t="s">
        <v>4400</v>
      </c>
      <c r="B24" s="528"/>
      <c r="C24" s="529">
        <v>1125867630.98</v>
      </c>
      <c r="D24" s="539">
        <f>'[4]T1 Summary REVISED'!B24</f>
        <v>4769143402</v>
      </c>
      <c r="E24" s="539">
        <f>'[4]T1 Summary REVISED'!C24</f>
        <v>3764833550</v>
      </c>
      <c r="F24" s="531">
        <f t="shared" si="0"/>
        <v>-0.21058495569221719</v>
      </c>
      <c r="G24" s="539"/>
      <c r="H24" s="525" t="s">
        <v>4401</v>
      </c>
      <c r="I24" s="519"/>
    </row>
    <row r="25" spans="1:9" s="520" customFormat="1" ht="15.75" x14ac:dyDescent="0.25">
      <c r="A25" s="550" t="s">
        <v>4331</v>
      </c>
      <c r="B25" s="528"/>
      <c r="C25" s="529">
        <v>4387301299.75</v>
      </c>
      <c r="D25" s="539">
        <f>'[4]T1 Summary REVISED'!B25</f>
        <v>16601691541</v>
      </c>
      <c r="E25" s="539">
        <f>'[4]T1 Summary REVISED'!C25</f>
        <v>12205839307</v>
      </c>
      <c r="F25" s="531">
        <f t="shared" si="0"/>
        <v>-0.26478339409835927</v>
      </c>
      <c r="G25" s="539">
        <f>'[4]T1 Summary REVISED'!D25</f>
        <v>2102600000</v>
      </c>
      <c r="H25" s="525" t="s">
        <v>4402</v>
      </c>
      <c r="I25" s="519"/>
    </row>
    <row r="26" spans="1:9" s="520" customFormat="1" ht="15.75" x14ac:dyDescent="0.25">
      <c r="A26" s="550" t="s">
        <v>4403</v>
      </c>
      <c r="B26" s="528"/>
      <c r="C26" s="529">
        <v>3095867698.2800002</v>
      </c>
      <c r="D26" s="539">
        <f>'[4]T1 Summary REVISED'!B26</f>
        <v>8429500000</v>
      </c>
      <c r="E26" s="539">
        <f>'[4]T1 Summary REVISED'!C26</f>
        <v>8340955000</v>
      </c>
      <c r="F26" s="531">
        <f t="shared" si="0"/>
        <v>-1.0504181742689364E-2</v>
      </c>
      <c r="G26" s="539"/>
      <c r="H26" s="525" t="s">
        <v>4404</v>
      </c>
      <c r="I26" s="519"/>
    </row>
    <row r="27" spans="1:9" s="520" customFormat="1" ht="31.5" x14ac:dyDescent="0.25">
      <c r="A27" s="550" t="s">
        <v>4333</v>
      </c>
      <c r="B27" s="528"/>
      <c r="C27" s="529">
        <v>5475779238.6499996</v>
      </c>
      <c r="D27" s="539">
        <f>'[4]T1 Summary REVISED'!B27</f>
        <v>12900000000</v>
      </c>
      <c r="E27" s="539">
        <f>'[4]T1 Summary REVISED'!C27</f>
        <v>10650800000</v>
      </c>
      <c r="F27" s="531">
        <f t="shared" si="0"/>
        <v>-0.17435658914728683</v>
      </c>
      <c r="G27" s="539"/>
      <c r="H27" s="525" t="s">
        <v>4405</v>
      </c>
      <c r="I27" s="519"/>
    </row>
    <row r="28" spans="1:9" s="520" customFormat="1" ht="15.75" x14ac:dyDescent="0.25">
      <c r="A28" s="550" t="s">
        <v>4406</v>
      </c>
      <c r="B28" s="528"/>
      <c r="C28" s="529">
        <v>905900000</v>
      </c>
      <c r="D28" s="539">
        <f>'[4]T1 Summary REVISED'!B28</f>
        <v>5359893041.9700003</v>
      </c>
      <c r="E28" s="539">
        <f>'[4]T1 Summary REVISED'!C28</f>
        <v>6378312771.8160019</v>
      </c>
      <c r="F28" s="531">
        <f t="shared" si="0"/>
        <v>0.19000747251323635</v>
      </c>
      <c r="G28" s="539"/>
      <c r="H28" s="525" t="s">
        <v>4407</v>
      </c>
      <c r="I28" s="519"/>
    </row>
    <row r="29" spans="1:9" s="520" customFormat="1" ht="47.25" x14ac:dyDescent="0.25">
      <c r="A29" s="550" t="s">
        <v>4408</v>
      </c>
      <c r="B29" s="528"/>
      <c r="C29" s="529">
        <v>178010717.52000001</v>
      </c>
      <c r="D29" s="539">
        <f>'[4]T1 Summary REVISED'!B29</f>
        <v>2720007029.9200001</v>
      </c>
      <c r="E29" s="539">
        <f>'[4]T1 Summary REVISED'!C29</f>
        <v>1424476385.4860001</v>
      </c>
      <c r="F29" s="531">
        <f t="shared" si="0"/>
        <v>-0.47629680003882335</v>
      </c>
      <c r="G29" s="539"/>
      <c r="H29" s="525" t="s">
        <v>4409</v>
      </c>
      <c r="I29" s="519"/>
    </row>
    <row r="30" spans="1:9" s="520" customFormat="1" ht="31.5" x14ac:dyDescent="0.25">
      <c r="A30" s="550" t="s">
        <v>4410</v>
      </c>
      <c r="B30" s="528"/>
      <c r="C30" s="529">
        <v>1652834534.05</v>
      </c>
      <c r="D30" s="539">
        <f>'[4]T1 Summary REVISED'!B30</f>
        <v>6100000000</v>
      </c>
      <c r="E30" s="539">
        <f>'[4]T1 Summary REVISED'!C30</f>
        <v>4257519505.8920994</v>
      </c>
      <c r="F30" s="531">
        <f t="shared" si="0"/>
        <v>-0.30204598264063942</v>
      </c>
      <c r="G30" s="539"/>
      <c r="H30" s="525" t="s">
        <v>4411</v>
      </c>
      <c r="I30" s="519"/>
    </row>
    <row r="31" spans="1:9" s="520" customFormat="1" ht="45" customHeight="1" x14ac:dyDescent="0.25">
      <c r="A31" s="552" t="s">
        <v>4460</v>
      </c>
      <c r="B31" s="528"/>
      <c r="C31" s="529">
        <v>9376719569.5200005</v>
      </c>
      <c r="D31" s="539">
        <f>'[4]T1 Summary REVISED'!B31</f>
        <v>10508246933.9</v>
      </c>
      <c r="E31" s="539">
        <f>'[4]T1 Summary REVISED'!C31</f>
        <v>13000000000</v>
      </c>
      <c r="F31" s="531">
        <f t="shared" si="0"/>
        <v>0.23712357368206788</v>
      </c>
      <c r="G31" s="539">
        <v>0</v>
      </c>
      <c r="H31" s="525" t="s">
        <v>4414</v>
      </c>
      <c r="I31" s="519"/>
    </row>
    <row r="32" spans="1:9" s="520" customFormat="1" ht="15.75" hidden="1" x14ac:dyDescent="0.25">
      <c r="A32" s="579" t="s">
        <v>3657</v>
      </c>
      <c r="B32" s="528"/>
      <c r="C32" s="529"/>
      <c r="D32" s="580"/>
      <c r="E32" s="580"/>
      <c r="F32" s="531" t="e">
        <f t="shared" si="0"/>
        <v>#DIV/0!</v>
      </c>
      <c r="G32" s="539">
        <v>0</v>
      </c>
      <c r="H32" s="525" t="str">
        <f>'[4]T1 Summary REVISED'!E31</f>
        <v>Explanatory Note 3.9</v>
      </c>
      <c r="I32" s="519"/>
    </row>
    <row r="33" spans="1:9" s="520" customFormat="1" ht="15.75" x14ac:dyDescent="0.25">
      <c r="A33" s="553" t="s">
        <v>4461</v>
      </c>
      <c r="B33" s="554"/>
      <c r="C33" s="555">
        <f>SUM(C34:C38)</f>
        <v>8629522620.9200001</v>
      </c>
      <c r="D33" s="555">
        <f>SUM(D34:D38)</f>
        <v>80470043323.580002</v>
      </c>
      <c r="E33" s="555">
        <f>SUM(E34:E38)</f>
        <v>51355288931.884277</v>
      </c>
      <c r="F33" s="556">
        <f t="shared" si="0"/>
        <v>-0.36180860838637424</v>
      </c>
      <c r="G33" s="555">
        <f>SUM(G34:G38)</f>
        <v>22902168157.720001</v>
      </c>
      <c r="H33" s="525" t="str">
        <f>'[4]T1 Summary REVISED'!E32</f>
        <v>Explanatory Note 4.0</v>
      </c>
      <c r="I33" s="519"/>
    </row>
    <row r="34" spans="1:9" s="520" customFormat="1" ht="15.75" x14ac:dyDescent="0.25">
      <c r="A34" s="557" t="str">
        <f>'[4]T1 Summary REVISED'!A33</f>
        <v>Administration Sector</v>
      </c>
      <c r="B34" s="528"/>
      <c r="C34" s="529">
        <v>408377545.52999997</v>
      </c>
      <c r="D34" s="539">
        <f>'[4]T1 Summary REVISED'!B33</f>
        <v>14420640000</v>
      </c>
      <c r="E34" s="539">
        <f>'[4]T1 Summary REVISED'!C33</f>
        <v>5439575000</v>
      </c>
      <c r="F34" s="531">
        <f t="shared" si="0"/>
        <v>-0.62279240033729433</v>
      </c>
      <c r="G34" s="539">
        <f>'[4]T1 Summary REVISED'!D33</f>
        <v>260000000</v>
      </c>
      <c r="H34" s="525" t="str">
        <f>'[4]T1 Summary REVISED'!E33</f>
        <v>Explanatory Note 4.1</v>
      </c>
      <c r="I34" s="519"/>
    </row>
    <row r="35" spans="1:9" s="520" customFormat="1" ht="15.75" x14ac:dyDescent="0.25">
      <c r="A35" s="557" t="str">
        <f>'[4]T1 Summary REVISED'!A34</f>
        <v>Economic Sector</v>
      </c>
      <c r="B35" s="528"/>
      <c r="C35" s="529">
        <v>7140353084.25</v>
      </c>
      <c r="D35" s="539">
        <f>'[4]T1 Summary REVISED'!B34</f>
        <v>44238377820.860001</v>
      </c>
      <c r="E35" s="539">
        <f>'[4]T1 Summary REVISED'!C34</f>
        <v>27711123363.264286</v>
      </c>
      <c r="F35" s="531">
        <f t="shared" si="0"/>
        <v>-0.37359540000588615</v>
      </c>
      <c r="G35" s="539">
        <f>'[4]T1 Summary REVISED'!D34</f>
        <v>12575100000</v>
      </c>
      <c r="H35" s="525" t="str">
        <f>'[4]T1 Summary REVISED'!E34</f>
        <v>Explanatory Note 4.2</v>
      </c>
      <c r="I35" s="519"/>
    </row>
    <row r="36" spans="1:9" s="520" customFormat="1" ht="15.75" x14ac:dyDescent="0.25">
      <c r="A36" s="557" t="str">
        <f>'[4]T1 Summary REVISED'!A35</f>
        <v>Law and Justice Sector</v>
      </c>
      <c r="B36" s="528"/>
      <c r="C36" s="529">
        <v>21258000</v>
      </c>
      <c r="D36" s="539">
        <f>'[4]T1 Summary REVISED'!B35</f>
        <v>2909000000</v>
      </c>
      <c r="E36" s="539">
        <f>'[4]T1 Summary REVISED'!C35</f>
        <v>2870600000</v>
      </c>
      <c r="F36" s="531">
        <f t="shared" si="0"/>
        <v>-1.3200412512891028E-2</v>
      </c>
      <c r="G36" s="539">
        <f>'[4]T1 Summary REVISED'!D35</f>
        <v>0</v>
      </c>
      <c r="H36" s="525" t="str">
        <f>'[4]T1 Summary REVISED'!E35</f>
        <v>Explanatory Note 4.3</v>
      </c>
      <c r="I36" s="519"/>
    </row>
    <row r="37" spans="1:9" s="520" customFormat="1" ht="15.75" x14ac:dyDescent="0.25">
      <c r="A37" s="557" t="str">
        <f>'[4]T1 Summary REVISED'!A36</f>
        <v>Regional Sector</v>
      </c>
      <c r="B37" s="528"/>
      <c r="C37" s="529">
        <v>0</v>
      </c>
      <c r="D37" s="539">
        <f>'[4]T1 Summary REVISED'!B36</f>
        <v>0</v>
      </c>
      <c r="E37" s="539">
        <f>'[4]T1 Summary REVISED'!C36</f>
        <v>0</v>
      </c>
      <c r="F37" s="539">
        <v>0</v>
      </c>
      <c r="G37" s="539">
        <f>'[4]T1 Summary REVISED'!D36</f>
        <v>0</v>
      </c>
      <c r="H37" s="525" t="str">
        <f>'[4]T1 Summary REVISED'!E36</f>
        <v>Explanatory Note 4.4</v>
      </c>
      <c r="I37" s="519"/>
    </row>
    <row r="38" spans="1:9" s="520" customFormat="1" ht="15.75" x14ac:dyDescent="0.25">
      <c r="A38" s="557" t="str">
        <f>'[4]T1 Summary REVISED'!A37</f>
        <v>Social Sector</v>
      </c>
      <c r="B38" s="528"/>
      <c r="C38" s="529">
        <f>204533991.14+855000000</f>
        <v>1059533991.14</v>
      </c>
      <c r="D38" s="539">
        <f>'[4]T1 Summary REVISED'!B37</f>
        <v>18902025502.720001</v>
      </c>
      <c r="E38" s="539">
        <f>'[4]T1 Summary REVISED'!C37</f>
        <v>15333990568.619999</v>
      </c>
      <c r="F38" s="531">
        <f t="shared" si="0"/>
        <v>-0.18876468733927812</v>
      </c>
      <c r="G38" s="539">
        <f>'[4]T1 Summary REVISED'!D37</f>
        <v>10067068157.719999</v>
      </c>
      <c r="H38" s="525" t="str">
        <f>'[4]T1 Summary REVISED'!E37</f>
        <v>Explanatory Note 4.5</v>
      </c>
      <c r="I38" s="519"/>
    </row>
    <row r="39" spans="1:9" s="520" customFormat="1" ht="15.75" x14ac:dyDescent="0.25">
      <c r="A39" s="481" t="s">
        <v>4462</v>
      </c>
      <c r="B39" s="534">
        <f>B15-B32</f>
        <v>0</v>
      </c>
      <c r="C39" s="558">
        <f>(C11+C12)-C21</f>
        <v>-2771455288.25</v>
      </c>
      <c r="D39" s="558">
        <f>(D11+D12)-D21</f>
        <v>-57482872970.00415</v>
      </c>
      <c r="E39" s="558">
        <f>(E11+E12)-E21</f>
        <v>-40000164389.224518</v>
      </c>
      <c r="F39" s="556">
        <f t="shared" si="0"/>
        <v>-0.30413769663013368</v>
      </c>
      <c r="G39" s="559"/>
      <c r="H39" s="525"/>
      <c r="I39" s="519"/>
    </row>
    <row r="40" spans="1:9" s="520" customFormat="1" ht="15.75" x14ac:dyDescent="0.25">
      <c r="A40" s="560" t="s">
        <v>4429</v>
      </c>
      <c r="B40" s="534"/>
      <c r="C40" s="561">
        <f>SUM(C41:C44)</f>
        <v>7126842554.9200001</v>
      </c>
      <c r="D40" s="561">
        <f>SUM(D41:D44)</f>
        <v>57482872970</v>
      </c>
      <c r="E40" s="561">
        <f>SUM(E41:E44)</f>
        <v>40000164389.220001</v>
      </c>
      <c r="F40" s="562">
        <f t="shared" si="0"/>
        <v>-0.30413769663016199</v>
      </c>
      <c r="G40" s="548"/>
      <c r="H40" s="525" t="str">
        <f>'[4]T1 Summary REVISED'!E39</f>
        <v>Explanatory Note 5.0</v>
      </c>
      <c r="I40" s="519"/>
    </row>
    <row r="41" spans="1:9" s="520" customFormat="1" ht="15.75" x14ac:dyDescent="0.25">
      <c r="A41" s="476" t="s">
        <v>4432</v>
      </c>
      <c r="B41" s="528"/>
      <c r="C41" s="529">
        <v>0</v>
      </c>
      <c r="D41" s="539">
        <f>'[4]T1 Summary REVISED'!B40</f>
        <v>30000000000</v>
      </c>
      <c r="E41" s="539">
        <f>'[4]T1 Summary REVISED'!C40</f>
        <v>15200000000</v>
      </c>
      <c r="F41" s="531">
        <f t="shared" si="0"/>
        <v>-0.49333333333333335</v>
      </c>
      <c r="G41" s="563"/>
      <c r="H41" s="525" t="str">
        <f>'[4]T1 Summary REVISED'!E40</f>
        <v>Explanatory Note 5.1</v>
      </c>
      <c r="I41" s="519"/>
    </row>
    <row r="42" spans="1:9" s="520" customFormat="1" ht="15.75" x14ac:dyDescent="0.25">
      <c r="A42" s="476" t="s">
        <v>4463</v>
      </c>
      <c r="B42" s="528"/>
      <c r="C42" s="529">
        <v>2500000000</v>
      </c>
      <c r="D42" s="539">
        <v>9907275000</v>
      </c>
      <c r="E42" s="539">
        <v>9838772904.6900005</v>
      </c>
      <c r="F42" s="917">
        <f t="shared" si="0"/>
        <v>-6.9143225871896629E-3</v>
      </c>
      <c r="G42" s="563"/>
      <c r="H42" s="525" t="str">
        <f>'[4]T1 Summary REVISED'!E41</f>
        <v>Explanatory Note 5.2</v>
      </c>
      <c r="I42" s="519"/>
    </row>
    <row r="43" spans="1:9" s="520" customFormat="1" ht="15.75" x14ac:dyDescent="0.25">
      <c r="A43" s="506" t="s">
        <v>4551</v>
      </c>
      <c r="B43" s="528"/>
      <c r="C43" s="529"/>
      <c r="D43" s="539">
        <v>7500000000</v>
      </c>
      <c r="E43" s="539">
        <v>6814285714.2799988</v>
      </c>
      <c r="F43" s="531"/>
      <c r="G43" s="563"/>
      <c r="H43" s="525"/>
      <c r="I43" s="519"/>
    </row>
    <row r="44" spans="1:9" s="520" customFormat="1" ht="15.75" x14ac:dyDescent="0.25">
      <c r="A44" s="476" t="s">
        <v>4436</v>
      </c>
      <c r="B44" s="528"/>
      <c r="C44" s="529">
        <v>4626842554.9200001</v>
      </c>
      <c r="D44" s="539">
        <f>'[4]T1 Summary REVISED'!B42</f>
        <v>10075597970</v>
      </c>
      <c r="E44" s="539">
        <f>'[4]T1 Summary REVISED'!C42</f>
        <v>8147105770.25</v>
      </c>
      <c r="F44" s="531">
        <f t="shared" si="0"/>
        <v>-0.19140225776098527</v>
      </c>
      <c r="G44" s="563"/>
      <c r="H44" s="525" t="str">
        <f>'[4]T1 Summary REVISED'!E42</f>
        <v>Explanatory Note 5.3</v>
      </c>
      <c r="I44" s="519"/>
    </row>
    <row r="45" spans="1:9" s="520" customFormat="1" ht="15.75" x14ac:dyDescent="0.25">
      <c r="A45" s="481" t="s">
        <v>4438</v>
      </c>
      <c r="B45" s="534"/>
      <c r="C45" s="559">
        <f>-(C39+C40)</f>
        <v>-4355387266.6700001</v>
      </c>
      <c r="D45" s="559">
        <f>-(D39+D40)</f>
        <v>4.150390625E-3</v>
      </c>
      <c r="E45" s="559">
        <f>-(E39+E40)</f>
        <v>4.5166015625E-3</v>
      </c>
      <c r="F45" s="564">
        <v>0</v>
      </c>
      <c r="G45" s="564"/>
      <c r="H45" s="525" t="str">
        <f>'[4]T1 Summary REVISED'!E43</f>
        <v>Explanatory Note 5.4</v>
      </c>
      <c r="I45" s="519"/>
    </row>
    <row r="46" spans="1:9" s="520" customFormat="1" ht="15.75" x14ac:dyDescent="0.25">
      <c r="A46" s="481" t="s">
        <v>4441</v>
      </c>
      <c r="B46" s="534"/>
      <c r="C46" s="565"/>
      <c r="D46" s="564"/>
      <c r="E46" s="564"/>
      <c r="F46" s="564"/>
      <c r="G46" s="564"/>
      <c r="H46" s="525" t="str">
        <f>'[4]T1 Summary REVISED'!E44</f>
        <v>Explanatory Note 6.0</v>
      </c>
      <c r="I46" s="519"/>
    </row>
    <row r="47" spans="1:9" s="520" customFormat="1" ht="31.5" x14ac:dyDescent="0.25">
      <c r="A47" s="566" t="s">
        <v>4443</v>
      </c>
      <c r="B47" s="567"/>
      <c r="C47" s="568"/>
      <c r="D47" s="569"/>
      <c r="E47" s="569"/>
      <c r="F47" s="569"/>
      <c r="G47" s="570">
        <f>G21/E21</f>
        <v>0.16511554667732189</v>
      </c>
      <c r="H47" s="525" t="str">
        <f>'[4]T1 Summary REVISED'!E45</f>
        <v>Explanatory Note 6.1</v>
      </c>
      <c r="I47" s="519"/>
    </row>
    <row r="48" spans="1:9" s="520" customFormat="1" x14ac:dyDescent="0.25">
      <c r="B48" s="571"/>
      <c r="C48" s="572"/>
    </row>
    <row r="49" spans="2:3" s="520" customFormat="1" x14ac:dyDescent="0.25">
      <c r="B49" s="571"/>
      <c r="C49" s="57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8</vt:i4>
      </vt:variant>
    </vt:vector>
  </HeadingPairs>
  <TitlesOfParts>
    <vt:vector size="37" baseType="lpstr">
      <vt:lpstr>capital</vt:lpstr>
      <vt:lpstr>special programme</vt:lpstr>
      <vt:lpstr>overhead cost details</vt:lpstr>
      <vt:lpstr>cover page</vt:lpstr>
      <vt:lpstr>Appendix1-2-3</vt:lpstr>
      <vt:lpstr>Explanatory Notes</vt:lpstr>
      <vt:lpstr>pagination</vt:lpstr>
      <vt:lpstr>T1 Summary REVISED</vt:lpstr>
      <vt:lpstr>T2 Summary Table </vt:lpstr>
      <vt:lpstr>revenue details</vt:lpstr>
      <vt:lpstr>overhead cost by sector</vt:lpstr>
      <vt:lpstr>spg-by sector</vt:lpstr>
      <vt:lpstr>capital by sector</vt:lpstr>
      <vt:lpstr>cap -sect-proposed</vt:lpstr>
      <vt:lpstr>salaries n others</vt:lpstr>
      <vt:lpstr>IPSAS based sector</vt:lpstr>
      <vt:lpstr>grant</vt:lpstr>
      <vt:lpstr>social cont</vt:lpstr>
      <vt:lpstr>state sector summary</vt:lpstr>
      <vt:lpstr>Sheet1</vt:lpstr>
      <vt:lpstr>1st schedule</vt:lpstr>
      <vt:lpstr>2nd schedule</vt:lpstr>
      <vt:lpstr>3rd schedule</vt:lpstr>
      <vt:lpstr>4th schedule</vt:lpstr>
      <vt:lpstr>signed page</vt:lpstr>
      <vt:lpstr> state summary sheet</vt:lpstr>
      <vt:lpstr>state summary page</vt:lpstr>
      <vt:lpstr>Sheet3</vt:lpstr>
      <vt:lpstr>overhead cost</vt:lpstr>
      <vt:lpstr>capital!Print_Titles</vt:lpstr>
      <vt:lpstr>'capital by sector'!Print_Titles</vt:lpstr>
      <vt:lpstr>'overhead cost'!Print_Titles</vt:lpstr>
      <vt:lpstr>'overhead cost by sector'!Print_Titles</vt:lpstr>
      <vt:lpstr>'overhead cost details'!Print_Titles</vt:lpstr>
      <vt:lpstr>'revenue details'!Print_Titles</vt:lpstr>
      <vt:lpstr>'special programme'!Print_Titles</vt:lpstr>
      <vt:lpstr>'spg-by sector'!Print_Titles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Budget</dc:creator>
  <cp:lastModifiedBy>HP</cp:lastModifiedBy>
  <cp:lastPrinted>2020-07-29T16:40:59Z</cp:lastPrinted>
  <dcterms:created xsi:type="dcterms:W3CDTF">2020-05-14T11:20:33Z</dcterms:created>
  <dcterms:modified xsi:type="dcterms:W3CDTF">2020-07-31T18:34:23Z</dcterms:modified>
</cp:coreProperties>
</file>